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updateLinks="never" codeName="ThisWorkbook"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DD55C4C9-31D5-5945-A4F2-EC815B464A4D}" xr6:coauthVersionLast="47" xr6:coauthVersionMax="47" xr10:uidLastSave="{00000000-0000-0000-0000-000000000000}"/>
  <bookViews>
    <workbookView xWindow="580" yWindow="500" windowWidth="35840" windowHeight="194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9" i="14" l="1"/>
  <c r="D77" i="14"/>
  <c r="B39" i="14"/>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A225" i="10" s="1"/>
  <c r="J29" i="10"/>
  <c r="I29" i="10"/>
  <c r="H29" i="10"/>
  <c r="G29" i="10"/>
  <c r="F29" i="10"/>
  <c r="E29" i="10"/>
  <c r="D29" i="10"/>
  <c r="C29" i="10"/>
  <c r="J28" i="10"/>
  <c r="I28" i="10"/>
  <c r="H28" i="10"/>
  <c r="G28" i="10"/>
  <c r="F28" i="10"/>
  <c r="E28" i="10"/>
  <c r="D28" i="10"/>
  <c r="C28" i="10"/>
  <c r="J27" i="10"/>
  <c r="I27" i="10"/>
  <c r="H27" i="10"/>
  <c r="G27" i="10"/>
  <c r="F27" i="10"/>
  <c r="E27" i="10"/>
  <c r="D27" i="10"/>
  <c r="C27" i="10"/>
  <c r="A109" i="10" s="1"/>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A238" i="10" s="1"/>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E21" i="2" s="1"/>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63" i="20"/>
  <c r="D62" i="20"/>
  <c r="D61" i="20"/>
  <c r="D60" i="20"/>
  <c r="D59" i="20"/>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A71" i="14" s="1"/>
  <c r="H72" i="14" s="1"/>
  <c r="N22" i="20"/>
  <c r="D22" i="20"/>
  <c r="N21" i="20"/>
  <c r="D21" i="20"/>
  <c r="N20" i="20"/>
  <c r="D20" i="20"/>
  <c r="N19" i="20"/>
  <c r="D19" i="20"/>
  <c r="A19" i="20"/>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D202" i="15" s="1"/>
  <c r="E202" i="15" s="1"/>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D179" i="15" s="1"/>
  <c r="E179" i="15" s="1"/>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D105" i="15"/>
  <c r="E105" i="15" s="1"/>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D74" i="15" s="1"/>
  <c r="E74" i="15" s="1"/>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D60" i="15"/>
  <c r="E60" i="15" s="1"/>
  <c r="B60" i="15"/>
  <c r="A60" i="15"/>
  <c r="B59" i="15"/>
  <c r="A59" i="15"/>
  <c r="B58" i="15"/>
  <c r="A58" i="15"/>
  <c r="D57" i="15"/>
  <c r="E57" i="15" s="1"/>
  <c r="B57" i="15"/>
  <c r="A57" i="15"/>
  <c r="B56" i="15"/>
  <c r="A56" i="15"/>
  <c r="B55" i="15"/>
  <c r="A55" i="15"/>
  <c r="B54" i="15"/>
  <c r="A54" i="15"/>
  <c r="B53" i="15"/>
  <c r="A53" i="15"/>
  <c r="B52" i="15"/>
  <c r="A52" i="15"/>
  <c r="B51" i="15"/>
  <c r="A51" i="15"/>
  <c r="B50" i="15"/>
  <c r="A50" i="15"/>
  <c r="B49" i="15"/>
  <c r="A49" i="15"/>
  <c r="E48" i="15"/>
  <c r="D180" i="15" s="1"/>
  <c r="E180" i="15" s="1"/>
  <c r="D48" i="15"/>
  <c r="B48" i="15"/>
  <c r="A48" i="15"/>
  <c r="B4" i="15"/>
  <c r="B3" i="15"/>
  <c r="E1" i="15"/>
  <c r="D275" i="18"/>
  <c r="A275" i="18"/>
  <c r="B275" i="18" s="1"/>
  <c r="C274" i="18"/>
  <c r="B274" i="18"/>
  <c r="A274" i="18"/>
  <c r="D274" i="18" s="1"/>
  <c r="B273" i="18"/>
  <c r="A273" i="18"/>
  <c r="A272" i="18"/>
  <c r="C271" i="18"/>
  <c r="B271" i="18"/>
  <c r="A271" i="18"/>
  <c r="D271" i="18" s="1"/>
  <c r="B270" i="18"/>
  <c r="A270" i="18"/>
  <c r="A269" i="18"/>
  <c r="B269" i="18" s="1"/>
  <c r="C268" i="18"/>
  <c r="B268" i="18"/>
  <c r="A268" i="18"/>
  <c r="D268" i="18" s="1"/>
  <c r="A267" i="18"/>
  <c r="A266" i="18"/>
  <c r="C265" i="18"/>
  <c r="B265" i="18"/>
  <c r="A265" i="18"/>
  <c r="D265" i="18" s="1"/>
  <c r="B264" i="18"/>
  <c r="A264" i="18"/>
  <c r="D263" i="18"/>
  <c r="C263" i="18"/>
  <c r="A262" i="18"/>
  <c r="C262" i="18" s="1"/>
  <c r="A261" i="18"/>
  <c r="D260" i="18"/>
  <c r="C260" i="18"/>
  <c r="B260" i="18"/>
  <c r="A260" i="18"/>
  <c r="D259" i="18"/>
  <c r="A259" i="18"/>
  <c r="C259" i="18" s="1"/>
  <c r="A258" i="18"/>
  <c r="D257" i="18"/>
  <c r="C257" i="18"/>
  <c r="B257" i="18"/>
  <c r="A257" i="18"/>
  <c r="D256" i="18"/>
  <c r="B256" i="18"/>
  <c r="A256" i="18"/>
  <c r="C256" i="18" s="1"/>
  <c r="A255" i="18"/>
  <c r="D254" i="18"/>
  <c r="C254" i="18"/>
  <c r="B254" i="18"/>
  <c r="A254" i="18"/>
  <c r="A253" i="18"/>
  <c r="C253" i="18" s="1"/>
  <c r="A252" i="18"/>
  <c r="D251" i="18"/>
  <c r="C251" i="18"/>
  <c r="B251" i="18"/>
  <c r="A251" i="18"/>
  <c r="D250" i="18"/>
  <c r="A250" i="18"/>
  <c r="C250" i="18" s="1"/>
  <c r="A249" i="18"/>
  <c r="D248" i="18"/>
  <c r="C248" i="18"/>
  <c r="B248" i="18"/>
  <c r="A248" i="18"/>
  <c r="D247" i="18"/>
  <c r="B247" i="18"/>
  <c r="A247" i="18"/>
  <c r="C247" i="18" s="1"/>
  <c r="A246" i="18"/>
  <c r="D245" i="18"/>
  <c r="C245" i="18"/>
  <c r="B245" i="18"/>
  <c r="A245" i="18"/>
  <c r="B244" i="18"/>
  <c r="A244" i="18"/>
  <c r="C244" i="18" s="1"/>
  <c r="A243" i="18"/>
  <c r="D242" i="18"/>
  <c r="C242" i="18"/>
  <c r="B242" i="18"/>
  <c r="A242" i="18"/>
  <c r="D241" i="18"/>
  <c r="A241" i="18"/>
  <c r="C241" i="18" s="1"/>
  <c r="A240" i="18"/>
  <c r="D239" i="18"/>
  <c r="C239" i="18"/>
  <c r="B239" i="18"/>
  <c r="A239" i="18"/>
  <c r="D238" i="18"/>
  <c r="B238" i="18"/>
  <c r="A238" i="18"/>
  <c r="C238" i="18" s="1"/>
  <c r="A237" i="18"/>
  <c r="D236" i="18"/>
  <c r="C236" i="18"/>
  <c r="B236" i="18"/>
  <c r="A236" i="18"/>
  <c r="A235" i="18"/>
  <c r="C235" i="18" s="1"/>
  <c r="A234" i="18"/>
  <c r="D233" i="18"/>
  <c r="C233" i="18"/>
  <c r="A232" i="18"/>
  <c r="D231" i="18"/>
  <c r="B231" i="18"/>
  <c r="A231" i="18"/>
  <c r="C231" i="18" s="1"/>
  <c r="A230" i="18"/>
  <c r="D230" i="18" s="1"/>
  <c r="C229" i="18"/>
  <c r="A229" i="18"/>
  <c r="D228" i="18"/>
  <c r="B228" i="18"/>
  <c r="A228" i="18"/>
  <c r="C228" i="18" s="1"/>
  <c r="A227" i="18"/>
  <c r="D226" i="18"/>
  <c r="C226" i="18"/>
  <c r="D225" i="18"/>
  <c r="C225" i="18"/>
  <c r="A225" i="18"/>
  <c r="B225" i="18" s="1"/>
  <c r="A224" i="18"/>
  <c r="D224" i="18" s="1"/>
  <c r="D223" i="18"/>
  <c r="B223" i="18"/>
  <c r="A223" i="18"/>
  <c r="C223" i="18" s="1"/>
  <c r="A222" i="18"/>
  <c r="C221" i="18"/>
  <c r="B221" i="18"/>
  <c r="A221" i="18"/>
  <c r="D221" i="18" s="1"/>
  <c r="D220" i="18"/>
  <c r="C220" i="18"/>
  <c r="C219" i="18"/>
  <c r="B219" i="18"/>
  <c r="A219" i="18"/>
  <c r="D219" i="18" s="1"/>
  <c r="A218" i="18"/>
  <c r="C218" i="18" s="1"/>
  <c r="D217" i="18"/>
  <c r="C217" i="18"/>
  <c r="A217" i="18"/>
  <c r="B217" i="18" s="1"/>
  <c r="C216" i="18"/>
  <c r="B216" i="18"/>
  <c r="A216" i="18"/>
  <c r="D216" i="18" s="1"/>
  <c r="D215" i="18"/>
  <c r="C215" i="18"/>
  <c r="A214" i="18"/>
  <c r="D214" i="18" s="1"/>
  <c r="A213" i="18"/>
  <c r="D212" i="18"/>
  <c r="B212" i="18"/>
  <c r="A212" i="18"/>
  <c r="C212" i="18" s="1"/>
  <c r="D211" i="18"/>
  <c r="C211" i="18"/>
  <c r="B211" i="18"/>
  <c r="A211" i="18"/>
  <c r="A210" i="18"/>
  <c r="D209" i="18"/>
  <c r="B209" i="18"/>
  <c r="A209" i="18"/>
  <c r="C209" i="18" s="1"/>
  <c r="A208" i="18"/>
  <c r="A207" i="18"/>
  <c r="D206" i="18"/>
  <c r="B206" i="18"/>
  <c r="A206" i="18"/>
  <c r="C206" i="18" s="1"/>
  <c r="D205" i="18"/>
  <c r="C205" i="18"/>
  <c r="B205" i="18"/>
  <c r="A205" i="18"/>
  <c r="A204" i="18"/>
  <c r="D203" i="18"/>
  <c r="B203" i="18"/>
  <c r="A203" i="18"/>
  <c r="C203" i="18" s="1"/>
  <c r="C202" i="18"/>
  <c r="A202" i="18"/>
  <c r="D202" i="18" s="1"/>
  <c r="A201" i="18"/>
  <c r="D200" i="18"/>
  <c r="B200" i="18"/>
  <c r="A200" i="18"/>
  <c r="C200" i="18" s="1"/>
  <c r="D199" i="18"/>
  <c r="C199" i="18"/>
  <c r="B199" i="18"/>
  <c r="A199" i="18"/>
  <c r="D198" i="18"/>
  <c r="C198" i="18"/>
  <c r="A197" i="18"/>
  <c r="B197" i="18" s="1"/>
  <c r="A196" i="18"/>
  <c r="D196" i="18" s="1"/>
  <c r="D195" i="18"/>
  <c r="B195" i="18"/>
  <c r="A195" i="18"/>
  <c r="C195" i="18" s="1"/>
  <c r="A194" i="18"/>
  <c r="C193" i="18"/>
  <c r="B193" i="18"/>
  <c r="A193" i="18"/>
  <c r="D193" i="18" s="1"/>
  <c r="D192" i="18"/>
  <c r="B192" i="18"/>
  <c r="A192" i="18"/>
  <c r="C192" i="18" s="1"/>
  <c r="D191" i="18"/>
  <c r="A191" i="18"/>
  <c r="A190" i="18"/>
  <c r="D189" i="18"/>
  <c r="B189" i="18"/>
  <c r="A189" i="18"/>
  <c r="C189" i="18" s="1"/>
  <c r="A188" i="18"/>
  <c r="B188" i="18" s="1"/>
  <c r="A187" i="18"/>
  <c r="D186" i="18"/>
  <c r="C186" i="18"/>
  <c r="C185" i="18"/>
  <c r="B185" i="18"/>
  <c r="A185" i="18"/>
  <c r="D185" i="18" s="1"/>
  <c r="A184" i="18"/>
  <c r="C184" i="18" s="1"/>
  <c r="A183" i="18"/>
  <c r="C182" i="18"/>
  <c r="B182" i="18"/>
  <c r="A182" i="18"/>
  <c r="D182" i="18" s="1"/>
  <c r="A181" i="18"/>
  <c r="C181" i="18" s="1"/>
  <c r="A180" i="18"/>
  <c r="B180" i="18" s="1"/>
  <c r="C179" i="18"/>
  <c r="B179" i="18"/>
  <c r="A179" i="18"/>
  <c r="D179" i="18" s="1"/>
  <c r="A178" i="18"/>
  <c r="D177" i="18"/>
  <c r="A177" i="18"/>
  <c r="B177" i="18" s="1"/>
  <c r="C176" i="18"/>
  <c r="B176" i="18"/>
  <c r="A176" i="18"/>
  <c r="D176" i="18" s="1"/>
  <c r="D175" i="18"/>
  <c r="C175" i="18"/>
  <c r="B175" i="18"/>
  <c r="A175" i="18"/>
  <c r="D174" i="18"/>
  <c r="C174" i="18"/>
  <c r="D173" i="18"/>
  <c r="A173" i="18"/>
  <c r="C173" i="18" s="1"/>
  <c r="A172" i="18"/>
  <c r="D172" i="18" s="1"/>
  <c r="D171" i="18"/>
  <c r="C171" i="18"/>
  <c r="B171" i="18"/>
  <c r="A171" i="18"/>
  <c r="B170" i="18"/>
  <c r="A170" i="18"/>
  <c r="C169" i="18"/>
  <c r="B169" i="18"/>
  <c r="A169" i="18"/>
  <c r="D169" i="18" s="1"/>
  <c r="D168" i="18"/>
  <c r="C168" i="18"/>
  <c r="B168" i="18"/>
  <c r="A168" i="18"/>
  <c r="A167" i="18"/>
  <c r="B166" i="18"/>
  <c r="A166" i="18"/>
  <c r="D165" i="18"/>
  <c r="C165" i="18"/>
  <c r="B165" i="18"/>
  <c r="A165" i="18"/>
  <c r="A164" i="18"/>
  <c r="B163" i="18"/>
  <c r="A163" i="18"/>
  <c r="D162" i="18"/>
  <c r="C162" i="18"/>
  <c r="B162" i="18"/>
  <c r="A162" i="18"/>
  <c r="A161" i="18"/>
  <c r="C160" i="18"/>
  <c r="B160" i="18"/>
  <c r="A160" i="18"/>
  <c r="D160" i="18" s="1"/>
  <c r="D159" i="18"/>
  <c r="C159" i="18"/>
  <c r="B159" i="18"/>
  <c r="A159" i="18"/>
  <c r="D158" i="18"/>
  <c r="B158" i="18"/>
  <c r="A158" i="18"/>
  <c r="C158" i="18" s="1"/>
  <c r="C157" i="18"/>
  <c r="B157" i="18"/>
  <c r="A157" i="18"/>
  <c r="D157" i="18" s="1"/>
  <c r="D156" i="18"/>
  <c r="C156" i="18"/>
  <c r="C155" i="18"/>
  <c r="A155" i="18"/>
  <c r="D154" i="18"/>
  <c r="B154" i="18"/>
  <c r="A154" i="18"/>
  <c r="C154" i="18" s="1"/>
  <c r="C153" i="18"/>
  <c r="A153" i="18"/>
  <c r="D153" i="18" s="1"/>
  <c r="C152" i="18"/>
  <c r="A152" i="18"/>
  <c r="A151" i="18"/>
  <c r="C151" i="18" s="1"/>
  <c r="D150" i="18"/>
  <c r="C150" i="18"/>
  <c r="B150" i="18"/>
  <c r="A150" i="18"/>
  <c r="A149" i="18"/>
  <c r="D148" i="18"/>
  <c r="B148" i="18"/>
  <c r="A148" i="18"/>
  <c r="C148" i="18" s="1"/>
  <c r="C147" i="18"/>
  <c r="B147" i="18"/>
  <c r="A147" i="18"/>
  <c r="D147" i="18" s="1"/>
  <c r="C146" i="18"/>
  <c r="A146" i="18"/>
  <c r="B145" i="18"/>
  <c r="A145" i="18"/>
  <c r="D144" i="18"/>
  <c r="C144" i="18"/>
  <c r="A144" i="18"/>
  <c r="B144" i="18" s="1"/>
  <c r="C143" i="18"/>
  <c r="A143" i="18"/>
  <c r="D142" i="18"/>
  <c r="B142" i="18"/>
  <c r="A142" i="18"/>
  <c r="C142" i="18" s="1"/>
  <c r="A141" i="18"/>
  <c r="C140" i="18"/>
  <c r="A140" i="18"/>
  <c r="D139" i="18"/>
  <c r="A139" i="18"/>
  <c r="C139" i="18" s="1"/>
  <c r="D138" i="18"/>
  <c r="C138" i="18"/>
  <c r="B138" i="18"/>
  <c r="A138" i="18"/>
  <c r="A137" i="18"/>
  <c r="D136" i="18"/>
  <c r="C136" i="18"/>
  <c r="A136" i="18"/>
  <c r="B136" i="18" s="1"/>
  <c r="D135" i="18"/>
  <c r="B135" i="18"/>
  <c r="A135" i="18"/>
  <c r="C135" i="18" s="1"/>
  <c r="C134" i="18"/>
  <c r="A134" i="18"/>
  <c r="A133" i="18"/>
  <c r="C132" i="18"/>
  <c r="B132" i="18"/>
  <c r="A132" i="18"/>
  <c r="D132" i="18" s="1"/>
  <c r="D131" i="18"/>
  <c r="C131" i="18"/>
  <c r="A130" i="18"/>
  <c r="D129" i="18"/>
  <c r="A129" i="18"/>
  <c r="B129" i="18" s="1"/>
  <c r="D128" i="18"/>
  <c r="B128" i="18"/>
  <c r="A128" i="18"/>
  <c r="C128" i="18" s="1"/>
  <c r="D127" i="18"/>
  <c r="A127" i="18"/>
  <c r="D126" i="18"/>
  <c r="C126" i="18"/>
  <c r="B126" i="18"/>
  <c r="A126" i="18"/>
  <c r="D125" i="18"/>
  <c r="B125" i="18"/>
  <c r="A125" i="18"/>
  <c r="C125" i="18" s="1"/>
  <c r="D124" i="18"/>
  <c r="C124" i="18"/>
  <c r="B124" i="18"/>
  <c r="A124" i="18"/>
  <c r="D123" i="18"/>
  <c r="B123" i="18"/>
  <c r="A123" i="18"/>
  <c r="C123" i="18" s="1"/>
  <c r="D122" i="18"/>
  <c r="B122" i="18"/>
  <c r="A122" i="18"/>
  <c r="C122" i="18" s="1"/>
  <c r="D121" i="18"/>
  <c r="C121" i="18"/>
  <c r="B121" i="18"/>
  <c r="A121" i="18"/>
  <c r="C120" i="18"/>
  <c r="B120" i="18"/>
  <c r="A120" i="18"/>
  <c r="D120" i="18" s="1"/>
  <c r="D119" i="18"/>
  <c r="B119" i="18"/>
  <c r="A119" i="18"/>
  <c r="C119" i="18" s="1"/>
  <c r="D118" i="18"/>
  <c r="A118" i="18"/>
  <c r="C118" i="18" s="1"/>
  <c r="B117" i="18"/>
  <c r="A117" i="18"/>
  <c r="D116" i="18"/>
  <c r="B116" i="18"/>
  <c r="A116" i="18"/>
  <c r="C116" i="18" s="1"/>
  <c r="D115" i="18"/>
  <c r="C115" i="18"/>
  <c r="D114" i="18"/>
  <c r="C114" i="18"/>
  <c r="B114" i="18"/>
  <c r="A114" i="18"/>
  <c r="D113" i="18"/>
  <c r="A113" i="18"/>
  <c r="B113" i="18" s="1"/>
  <c r="C112" i="18"/>
  <c r="A112" i="18"/>
  <c r="A111" i="18"/>
  <c r="A110" i="18"/>
  <c r="A109" i="18"/>
  <c r="A108" i="18"/>
  <c r="D108" i="18" s="1"/>
  <c r="D107" i="18"/>
  <c r="C107" i="18"/>
  <c r="A107" i="18"/>
  <c r="B107" i="18" s="1"/>
  <c r="C106" i="18"/>
  <c r="B106" i="18"/>
  <c r="A106" i="18"/>
  <c r="D106" i="18" s="1"/>
  <c r="A105" i="18"/>
  <c r="D104" i="18"/>
  <c r="C104" i="18"/>
  <c r="D103" i="18"/>
  <c r="A103" i="18"/>
  <c r="D102" i="18"/>
  <c r="C102" i="18"/>
  <c r="B102" i="18"/>
  <c r="A102" i="18"/>
  <c r="D101" i="18"/>
  <c r="C101" i="18"/>
  <c r="B101" i="18"/>
  <c r="A101" i="18"/>
  <c r="A100" i="18"/>
  <c r="D99" i="18"/>
  <c r="C99" i="18"/>
  <c r="B99" i="18"/>
  <c r="A99" i="18"/>
  <c r="C98" i="18"/>
  <c r="A98" i="18"/>
  <c r="D98" i="18" s="1"/>
  <c r="A97" i="18"/>
  <c r="D96" i="18"/>
  <c r="C96" i="18"/>
  <c r="B96" i="18"/>
  <c r="A96" i="18"/>
  <c r="A95" i="18"/>
  <c r="A94" i="18"/>
  <c r="D93" i="18"/>
  <c r="C93" i="18"/>
  <c r="B93" i="18"/>
  <c r="A93" i="18"/>
  <c r="D92" i="18"/>
  <c r="C92" i="18"/>
  <c r="B92" i="18"/>
  <c r="A92" i="18"/>
  <c r="A91" i="18"/>
  <c r="D90" i="18"/>
  <c r="C90" i="18"/>
  <c r="B90" i="18"/>
  <c r="A90" i="18"/>
  <c r="D89" i="18"/>
  <c r="C89" i="18"/>
  <c r="B89" i="18"/>
  <c r="A89" i="18"/>
  <c r="D88" i="18"/>
  <c r="A88" i="18"/>
  <c r="D87" i="18"/>
  <c r="C87" i="18"/>
  <c r="B87" i="18"/>
  <c r="A87" i="18"/>
  <c r="D86" i="18"/>
  <c r="C86" i="18"/>
  <c r="D85" i="18"/>
  <c r="C85" i="18"/>
  <c r="B85" i="18"/>
  <c r="A85" i="18"/>
  <c r="C84" i="18"/>
  <c r="B84" i="18"/>
  <c r="A84" i="18"/>
  <c r="D84" i="18" s="1"/>
  <c r="A83" i="18"/>
  <c r="D82" i="18"/>
  <c r="C82" i="18"/>
  <c r="B82" i="18"/>
  <c r="A82" i="18"/>
  <c r="A81" i="18"/>
  <c r="A80" i="18"/>
  <c r="D79" i="18"/>
  <c r="C79" i="18"/>
  <c r="B79" i="18"/>
  <c r="A79" i="18"/>
  <c r="A78" i="18"/>
  <c r="D78" i="18" s="1"/>
  <c r="C77" i="18"/>
  <c r="A77" i="18"/>
  <c r="D77" i="18" s="1"/>
  <c r="D76" i="18"/>
  <c r="C76" i="18"/>
  <c r="B76" i="18"/>
  <c r="A76" i="18"/>
  <c r="D75" i="18"/>
  <c r="C75" i="18"/>
  <c r="A74" i="18"/>
  <c r="D73" i="18"/>
  <c r="C73" i="18"/>
  <c r="B73" i="18"/>
  <c r="A73" i="18"/>
  <c r="B72" i="18"/>
  <c r="A72" i="18"/>
  <c r="D72" i="18" s="1"/>
  <c r="D71" i="18"/>
  <c r="B71" i="18"/>
  <c r="A71" i="18"/>
  <c r="C71" i="18" s="1"/>
  <c r="D70" i="18"/>
  <c r="C70" i="18"/>
  <c r="B70" i="18"/>
  <c r="A70" i="18"/>
  <c r="C69" i="18"/>
  <c r="B69" i="18"/>
  <c r="A69" i="18"/>
  <c r="D69" i="18" s="1"/>
  <c r="D68" i="18"/>
  <c r="B68" i="18"/>
  <c r="A68" i="18"/>
  <c r="C68" i="18" s="1"/>
  <c r="D67" i="18"/>
  <c r="C67" i="18"/>
  <c r="B67" i="18"/>
  <c r="A67"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A75" i="18" s="1"/>
  <c r="B30" i="18"/>
  <c r="D29" i="18"/>
  <c r="C29" i="18"/>
  <c r="B29" i="18"/>
  <c r="D28" i="18"/>
  <c r="C28" i="18"/>
  <c r="B28" i="18"/>
  <c r="D27" i="18"/>
  <c r="C27" i="18"/>
  <c r="B27" i="18"/>
  <c r="D26" i="18"/>
  <c r="C26" i="18"/>
  <c r="A59" i="18" s="1"/>
  <c r="B26" i="18"/>
  <c r="D25" i="18"/>
  <c r="C25" i="18"/>
  <c r="B25" i="18"/>
  <c r="D24" i="18"/>
  <c r="C24" i="18"/>
  <c r="A233" i="18" s="1"/>
  <c r="B24" i="18"/>
  <c r="H287" i="14"/>
  <c r="C287" i="14"/>
  <c r="A287" i="14"/>
  <c r="D286" i="14"/>
  <c r="C286" i="14"/>
  <c r="A286" i="14"/>
  <c r="F286" i="14" s="1"/>
  <c r="F285" i="14"/>
  <c r="D285" i="14"/>
  <c r="C285" i="14"/>
  <c r="A285" i="14"/>
  <c r="H285" i="14" s="1"/>
  <c r="D284" i="14"/>
  <c r="C284" i="14"/>
  <c r="A284" i="14"/>
  <c r="C283" i="14"/>
  <c r="A283" i="14"/>
  <c r="H283" i="14" s="1"/>
  <c r="H282" i="14"/>
  <c r="C282" i="14"/>
  <c r="A282" i="14"/>
  <c r="C281" i="14"/>
  <c r="A281" i="14"/>
  <c r="H281" i="14" s="1"/>
  <c r="F280" i="14"/>
  <c r="D280" i="14"/>
  <c r="C280" i="14"/>
  <c r="A280" i="14"/>
  <c r="H280" i="14" s="1"/>
  <c r="H279" i="14"/>
  <c r="D279" i="14"/>
  <c r="C279" i="14"/>
  <c r="A279" i="14"/>
  <c r="F279" i="14" s="1"/>
  <c r="D278" i="14"/>
  <c r="C278" i="14"/>
  <c r="A278" i="14"/>
  <c r="H277" i="14"/>
  <c r="D277" i="14"/>
  <c r="C277" i="14"/>
  <c r="A277" i="14"/>
  <c r="F277" i="14" s="1"/>
  <c r="D276" i="14"/>
  <c r="C276" i="14"/>
  <c r="A276" i="14"/>
  <c r="F274" i="14"/>
  <c r="D274" i="14"/>
  <c r="C274" i="14"/>
  <c r="A274" i="14"/>
  <c r="H274" i="14" s="1"/>
  <c r="H273" i="14"/>
  <c r="D273" i="14"/>
  <c r="C273" i="14"/>
  <c r="A273" i="14"/>
  <c r="F273" i="14" s="1"/>
  <c r="F272" i="14"/>
  <c r="D272" i="14"/>
  <c r="C272" i="14"/>
  <c r="A272" i="14"/>
  <c r="H272" i="14" s="1"/>
  <c r="H271" i="14"/>
  <c r="F271" i="14"/>
  <c r="D271" i="14"/>
  <c r="C271" i="14"/>
  <c r="A271" i="14"/>
  <c r="F270" i="14"/>
  <c r="D270" i="14"/>
  <c r="C270" i="14"/>
  <c r="A270" i="14"/>
  <c r="H270" i="14" s="1"/>
  <c r="H269" i="14"/>
  <c r="F269" i="14"/>
  <c r="D269" i="14"/>
  <c r="C269" i="14"/>
  <c r="A269" i="14"/>
  <c r="F268" i="14"/>
  <c r="D268" i="14"/>
  <c r="C268" i="14"/>
  <c r="A268" i="14"/>
  <c r="H268" i="14" s="1"/>
  <c r="H267" i="14"/>
  <c r="F267" i="14"/>
  <c r="D267" i="14"/>
  <c r="C267" i="14"/>
  <c r="A267" i="14"/>
  <c r="F266" i="14"/>
  <c r="D266" i="14"/>
  <c r="C266" i="14"/>
  <c r="A266" i="14"/>
  <c r="H266" i="14" s="1"/>
  <c r="H265" i="14"/>
  <c r="F265" i="14"/>
  <c r="D265" i="14"/>
  <c r="C265" i="14"/>
  <c r="A265" i="14"/>
  <c r="F264" i="14"/>
  <c r="D264" i="14"/>
  <c r="C264" i="14"/>
  <c r="A264" i="14"/>
  <c r="H264" i="14" s="1"/>
  <c r="D263" i="14"/>
  <c r="C263" i="14"/>
  <c r="B263" i="14"/>
  <c r="A263" i="14"/>
  <c r="H263" i="14" s="1"/>
  <c r="F262" i="14"/>
  <c r="D262" i="14"/>
  <c r="C262" i="14"/>
  <c r="A262" i="14"/>
  <c r="H262" i="14" s="1"/>
  <c r="F261" i="14"/>
  <c r="D261" i="14"/>
  <c r="C261" i="14"/>
  <c r="A261" i="14"/>
  <c r="H261" i="14" s="1"/>
  <c r="F260" i="14"/>
  <c r="D260" i="14"/>
  <c r="C260" i="14"/>
  <c r="A260" i="14"/>
  <c r="H260" i="14" s="1"/>
  <c r="H259" i="14"/>
  <c r="D259" i="14"/>
  <c r="C259" i="14"/>
  <c r="A259" i="14"/>
  <c r="F259" i="14" s="1"/>
  <c r="F258" i="14"/>
  <c r="D258" i="14"/>
  <c r="C258" i="14"/>
  <c r="A258" i="14"/>
  <c r="H258" i="14" s="1"/>
  <c r="D257" i="14"/>
  <c r="C257" i="14"/>
  <c r="A257" i="14"/>
  <c r="H257" i="14" s="1"/>
  <c r="F256" i="14"/>
  <c r="D256" i="14"/>
  <c r="C256" i="14"/>
  <c r="A256" i="14"/>
  <c r="D255" i="14"/>
  <c r="C255" i="14"/>
  <c r="A255" i="14"/>
  <c r="F254" i="14"/>
  <c r="D254" i="14"/>
  <c r="C254" i="14"/>
  <c r="A254" i="14"/>
  <c r="H254" i="14" s="1"/>
  <c r="H253" i="14"/>
  <c r="D253" i="14"/>
  <c r="C253" i="14"/>
  <c r="A253" i="14"/>
  <c r="F253" i="14" s="1"/>
  <c r="F252" i="14"/>
  <c r="D252" i="14"/>
  <c r="C252" i="14"/>
  <c r="A252" i="14"/>
  <c r="H252" i="14" s="1"/>
  <c r="F251" i="14"/>
  <c r="D251" i="14"/>
  <c r="C251" i="14"/>
  <c r="A251" i="14"/>
  <c r="H251" i="14" s="1"/>
  <c r="F250" i="14"/>
  <c r="D250" i="14"/>
  <c r="C250" i="14"/>
  <c r="A250" i="14"/>
  <c r="H250" i="14" s="1"/>
  <c r="D249" i="14"/>
  <c r="C249" i="14"/>
  <c r="A249" i="14"/>
  <c r="F249" i="14" s="1"/>
  <c r="F248" i="14"/>
  <c r="D248" i="14"/>
  <c r="C248" i="14"/>
  <c r="A248" i="14"/>
  <c r="H248" i="14" s="1"/>
  <c r="H247" i="14"/>
  <c r="F247" i="14"/>
  <c r="D247" i="14"/>
  <c r="C247" i="14"/>
  <c r="A247" i="14"/>
  <c r="F246" i="14"/>
  <c r="D246" i="14"/>
  <c r="C246" i="14"/>
  <c r="A246" i="14"/>
  <c r="H246" i="14" s="1"/>
  <c r="H244" i="14"/>
  <c r="F244" i="14"/>
  <c r="D244" i="14"/>
  <c r="C244" i="14"/>
  <c r="A244" i="14"/>
  <c r="H243" i="14"/>
  <c r="D243" i="14"/>
  <c r="C243" i="14"/>
  <c r="A243" i="14"/>
  <c r="F243" i="14" s="1"/>
  <c r="H242" i="14"/>
  <c r="F242" i="14"/>
  <c r="D242" i="14"/>
  <c r="C242" i="14"/>
  <c r="A242" i="14"/>
  <c r="D241" i="14"/>
  <c r="C241" i="14"/>
  <c r="A241" i="14"/>
  <c r="H241" i="14" s="1"/>
  <c r="H240" i="14"/>
  <c r="F240" i="14"/>
  <c r="D240" i="14"/>
  <c r="C240" i="14"/>
  <c r="A240" i="14"/>
  <c r="D239" i="14"/>
  <c r="C239" i="14"/>
  <c r="A239" i="14"/>
  <c r="A238" i="14"/>
  <c r="H237" i="14"/>
  <c r="F237" i="14"/>
  <c r="D237" i="14"/>
  <c r="C237" i="14"/>
  <c r="A237" i="14"/>
  <c r="H236" i="14"/>
  <c r="D236" i="14"/>
  <c r="C236" i="14"/>
  <c r="A236" i="14"/>
  <c r="F236" i="14" s="1"/>
  <c r="D235" i="14"/>
  <c r="C235" i="14"/>
  <c r="A235" i="14"/>
  <c r="H235" i="14" s="1"/>
  <c r="F234" i="14"/>
  <c r="D234" i="14"/>
  <c r="C234" i="14"/>
  <c r="A234" i="14"/>
  <c r="H234" i="14" s="1"/>
  <c r="F233" i="14"/>
  <c r="D233" i="14"/>
  <c r="C233" i="14"/>
  <c r="A233" i="14"/>
  <c r="H233" i="14" s="1"/>
  <c r="A232" i="14"/>
  <c r="F231" i="14"/>
  <c r="D231" i="14"/>
  <c r="C231" i="14"/>
  <c r="A231" i="14"/>
  <c r="H231" i="14" s="1"/>
  <c r="H230" i="14"/>
  <c r="D230" i="14"/>
  <c r="C230" i="14"/>
  <c r="A230" i="14"/>
  <c r="F230" i="14" s="1"/>
  <c r="F229" i="14"/>
  <c r="D229" i="14"/>
  <c r="C229" i="14"/>
  <c r="A229" i="14"/>
  <c r="H229" i="14" s="1"/>
  <c r="H228" i="14"/>
  <c r="F228" i="14"/>
  <c r="D228" i="14"/>
  <c r="C228" i="14"/>
  <c r="A228" i="14"/>
  <c r="A227" i="14"/>
  <c r="H226" i="14"/>
  <c r="D226" i="14"/>
  <c r="C226" i="14"/>
  <c r="A226" i="14"/>
  <c r="F226" i="14" s="1"/>
  <c r="H225" i="14"/>
  <c r="F225" i="14"/>
  <c r="D225" i="14"/>
  <c r="C225" i="14"/>
  <c r="A225" i="14"/>
  <c r="D224" i="14"/>
  <c r="C224" i="14"/>
  <c r="A224" i="14"/>
  <c r="D223" i="14"/>
  <c r="C223" i="14"/>
  <c r="A223" i="14"/>
  <c r="H223" i="14" s="1"/>
  <c r="H222" i="14"/>
  <c r="D222" i="14"/>
  <c r="C222" i="14"/>
  <c r="A222" i="14"/>
  <c r="F222" i="14" s="1"/>
  <c r="D221" i="14"/>
  <c r="C221" i="14"/>
  <c r="A221" i="14"/>
  <c r="F221" i="14" s="1"/>
  <c r="H220" i="14"/>
  <c r="D220" i="14"/>
  <c r="C220" i="14"/>
  <c r="A220" i="14"/>
  <c r="F220" i="14" s="1"/>
  <c r="D219" i="14"/>
  <c r="C219" i="14"/>
  <c r="A219" i="14"/>
  <c r="H219" i="14" s="1"/>
  <c r="H218" i="14"/>
  <c r="D218" i="14"/>
  <c r="C218" i="14"/>
  <c r="A218" i="14"/>
  <c r="F218" i="14" s="1"/>
  <c r="D217" i="14"/>
  <c r="C217" i="14"/>
  <c r="A217" i="14"/>
  <c r="H217" i="14" s="1"/>
  <c r="H216" i="14"/>
  <c r="D216" i="14"/>
  <c r="C216" i="14"/>
  <c r="A216" i="14"/>
  <c r="F216" i="14" s="1"/>
  <c r="H215" i="14"/>
  <c r="D215" i="14"/>
  <c r="C215" i="14"/>
  <c r="A215" i="14"/>
  <c r="F215" i="14" s="1"/>
  <c r="D214" i="14"/>
  <c r="C214" i="14"/>
  <c r="A214" i="14"/>
  <c r="F214" i="14" s="1"/>
  <c r="F213" i="14"/>
  <c r="D213" i="14"/>
  <c r="C213" i="14"/>
  <c r="A213" i="14"/>
  <c r="H213" i="14" s="1"/>
  <c r="D212" i="14"/>
  <c r="C212" i="14"/>
  <c r="A212" i="14"/>
  <c r="F212" i="14" s="1"/>
  <c r="H211" i="14"/>
  <c r="D211" i="14"/>
  <c r="C211" i="14"/>
  <c r="A211" i="14"/>
  <c r="F211" i="14" s="1"/>
  <c r="A210" i="14"/>
  <c r="F209" i="14"/>
  <c r="D209" i="14"/>
  <c r="C209" i="14"/>
  <c r="A209" i="14"/>
  <c r="H209" i="14" s="1"/>
  <c r="D208" i="14"/>
  <c r="C208" i="14"/>
  <c r="A208" i="14"/>
  <c r="F208" i="14" s="1"/>
  <c r="F207" i="14"/>
  <c r="D207" i="14"/>
  <c r="C207" i="14"/>
  <c r="A207" i="14"/>
  <c r="H207" i="14" s="1"/>
  <c r="H206" i="14"/>
  <c r="D206" i="14"/>
  <c r="C206" i="14"/>
  <c r="A206" i="14"/>
  <c r="F206" i="14" s="1"/>
  <c r="D205" i="14"/>
  <c r="C205" i="14"/>
  <c r="A205" i="14"/>
  <c r="H204" i="14"/>
  <c r="D204" i="14"/>
  <c r="C204" i="14"/>
  <c r="A204" i="14"/>
  <c r="F204" i="14" s="1"/>
  <c r="D203" i="14"/>
  <c r="C203" i="14"/>
  <c r="A203" i="14"/>
  <c r="D202" i="14"/>
  <c r="C202" i="14"/>
  <c r="A202" i="14"/>
  <c r="F201" i="14"/>
  <c r="D201" i="14"/>
  <c r="C201" i="14"/>
  <c r="A201" i="14"/>
  <c r="H201" i="14" s="1"/>
  <c r="D200" i="14"/>
  <c r="C200" i="14"/>
  <c r="A200" i="14"/>
  <c r="F200" i="14" s="1"/>
  <c r="F199" i="14"/>
  <c r="D199" i="14"/>
  <c r="C199" i="14"/>
  <c r="A199" i="14"/>
  <c r="H199" i="14" s="1"/>
  <c r="A198" i="14"/>
  <c r="H197" i="14"/>
  <c r="F197" i="14"/>
  <c r="D197" i="14"/>
  <c r="C197" i="14"/>
  <c r="A197" i="14"/>
  <c r="F196" i="14"/>
  <c r="D196" i="14"/>
  <c r="C196" i="14"/>
  <c r="A196" i="14"/>
  <c r="H196" i="14" s="1"/>
  <c r="C195" i="14"/>
  <c r="A195" i="14"/>
  <c r="H195" i="14" s="1"/>
  <c r="D194" i="14"/>
  <c r="C194" i="14"/>
  <c r="A194" i="14"/>
  <c r="F193" i="14"/>
  <c r="D193" i="14"/>
  <c r="C193" i="14"/>
  <c r="A193" i="14"/>
  <c r="H193" i="14" s="1"/>
  <c r="D192" i="14"/>
  <c r="C192" i="14"/>
  <c r="A192" i="14"/>
  <c r="F192" i="14" s="1"/>
  <c r="H191" i="14"/>
  <c r="F191" i="14"/>
  <c r="D191" i="14"/>
  <c r="C191" i="14"/>
  <c r="A191" i="14"/>
  <c r="H190" i="14"/>
  <c r="D190" i="14"/>
  <c r="C190" i="14"/>
  <c r="A190" i="14"/>
  <c r="F190" i="14" s="1"/>
  <c r="D189" i="14"/>
  <c r="C189" i="14"/>
  <c r="A189" i="14"/>
  <c r="H189" i="14" s="1"/>
  <c r="D188" i="14"/>
  <c r="C188" i="14"/>
  <c r="A188" i="14"/>
  <c r="C187" i="14"/>
  <c r="A187" i="14"/>
  <c r="H187" i="14" s="1"/>
  <c r="D185" i="14"/>
  <c r="C185" i="14"/>
  <c r="A185" i="14"/>
  <c r="F185" i="14" s="1"/>
  <c r="H184" i="14"/>
  <c r="F184" i="14"/>
  <c r="D184" i="14"/>
  <c r="C184" i="14"/>
  <c r="H183" i="14"/>
  <c r="F183" i="14"/>
  <c r="D183" i="14"/>
  <c r="C183" i="14"/>
  <c r="H182" i="14"/>
  <c r="F182" i="14"/>
  <c r="D182" i="14"/>
  <c r="C182" i="14"/>
  <c r="H181" i="14"/>
  <c r="F181" i="14"/>
  <c r="D181" i="14"/>
  <c r="C181" i="14"/>
  <c r="A181" i="14"/>
  <c r="C180" i="14"/>
  <c r="A180" i="14"/>
  <c r="H180" i="14" s="1"/>
  <c r="H179" i="14"/>
  <c r="F179" i="14"/>
  <c r="D179" i="14"/>
  <c r="C179" i="14"/>
  <c r="A179" i="14"/>
  <c r="D178" i="14"/>
  <c r="C178" i="14"/>
  <c r="A178" i="14"/>
  <c r="F177" i="14"/>
  <c r="D177" i="14"/>
  <c r="C177" i="14"/>
  <c r="A177" i="14"/>
  <c r="H177" i="14" s="1"/>
  <c r="H176" i="14"/>
  <c r="D176" i="14"/>
  <c r="C176" i="14"/>
  <c r="A176" i="14"/>
  <c r="D175" i="14"/>
  <c r="C175" i="14"/>
  <c r="A175" i="14"/>
  <c r="F175" i="14" s="1"/>
  <c r="F174" i="14"/>
  <c r="D174" i="14"/>
  <c r="C174" i="14"/>
  <c r="A174" i="14"/>
  <c r="H174" i="14" s="1"/>
  <c r="D173" i="14"/>
  <c r="C173" i="14"/>
  <c r="A173" i="14"/>
  <c r="F173" i="14" s="1"/>
  <c r="H172" i="14"/>
  <c r="F172" i="14"/>
  <c r="D172" i="14"/>
  <c r="C172" i="14"/>
  <c r="A172" i="14"/>
  <c r="H171" i="14"/>
  <c r="D171" i="14"/>
  <c r="C171" i="14"/>
  <c r="A171" i="14"/>
  <c r="F171" i="14" s="1"/>
  <c r="D170" i="14"/>
  <c r="C170" i="14"/>
  <c r="A170" i="14"/>
  <c r="H170" i="14" s="1"/>
  <c r="H169" i="14"/>
  <c r="D169" i="14"/>
  <c r="C169" i="14"/>
  <c r="A169" i="14"/>
  <c r="F169" i="14" s="1"/>
  <c r="A168" i="14"/>
  <c r="D167" i="14"/>
  <c r="C167" i="14"/>
  <c r="A167" i="14"/>
  <c r="F167" i="14" s="1"/>
  <c r="D166" i="14"/>
  <c r="C166" i="14"/>
  <c r="A166" i="14"/>
  <c r="F166" i="14" s="1"/>
  <c r="H165" i="14"/>
  <c r="D165" i="14"/>
  <c r="C165" i="14"/>
  <c r="A165" i="14"/>
  <c r="F165" i="14" s="1"/>
  <c r="F164" i="14"/>
  <c r="D164" i="14"/>
  <c r="C164" i="14"/>
  <c r="A164" i="14"/>
  <c r="H164" i="14" s="1"/>
  <c r="H163" i="14"/>
  <c r="D163" i="14"/>
  <c r="C163" i="14"/>
  <c r="A163" i="14"/>
  <c r="F163" i="14" s="1"/>
  <c r="D162" i="14"/>
  <c r="C162" i="14"/>
  <c r="A162" i="14"/>
  <c r="H162" i="14" s="1"/>
  <c r="H161" i="14"/>
  <c r="D161" i="14"/>
  <c r="C161" i="14"/>
  <c r="A161" i="14"/>
  <c r="F161" i="14" s="1"/>
  <c r="D160" i="14"/>
  <c r="C160" i="14"/>
  <c r="A160" i="14"/>
  <c r="F160" i="14" s="1"/>
  <c r="D159" i="14"/>
  <c r="C159" i="14"/>
  <c r="A159" i="14"/>
  <c r="F159" i="14" s="1"/>
  <c r="F158" i="14"/>
  <c r="D158" i="14"/>
  <c r="C158" i="14"/>
  <c r="A158" i="14"/>
  <c r="D157" i="14"/>
  <c r="C157" i="14"/>
  <c r="A157" i="14"/>
  <c r="F157" i="14" s="1"/>
  <c r="D156" i="14"/>
  <c r="C156" i="14"/>
  <c r="A156" i="14"/>
  <c r="F156" i="14" s="1"/>
  <c r="D155" i="14"/>
  <c r="C155" i="14"/>
  <c r="A155" i="14"/>
  <c r="D154" i="14"/>
  <c r="C154" i="14"/>
  <c r="A154" i="14"/>
  <c r="H154" i="14" s="1"/>
  <c r="D153" i="14"/>
  <c r="C153" i="14"/>
  <c r="A153" i="14"/>
  <c r="F153" i="14" s="1"/>
  <c r="H152" i="14"/>
  <c r="F152" i="14"/>
  <c r="D152" i="14"/>
  <c r="C152" i="14"/>
  <c r="A152" i="14"/>
  <c r="H151" i="14"/>
  <c r="D151" i="14"/>
  <c r="C151" i="14"/>
  <c r="A151" i="14"/>
  <c r="F151" i="14" s="1"/>
  <c r="H150" i="14"/>
  <c r="D150" i="14"/>
  <c r="C150" i="14"/>
  <c r="A150" i="14"/>
  <c r="F150" i="14" s="1"/>
  <c r="D149" i="14"/>
  <c r="C149" i="14"/>
  <c r="A149" i="14"/>
  <c r="H148" i="14"/>
  <c r="F148" i="14"/>
  <c r="D148" i="14"/>
  <c r="C148" i="14"/>
  <c r="A148" i="14"/>
  <c r="H147" i="14"/>
  <c r="D147" i="14"/>
  <c r="C147" i="14"/>
  <c r="A147" i="14"/>
  <c r="F147" i="14" s="1"/>
  <c r="H146" i="14"/>
  <c r="D146" i="14"/>
  <c r="C146" i="14"/>
  <c r="A146" i="14"/>
  <c r="F146" i="14" s="1"/>
  <c r="D145" i="14"/>
  <c r="C145" i="14"/>
  <c r="A145" i="14"/>
  <c r="D144" i="14"/>
  <c r="C144" i="14"/>
  <c r="A144" i="14"/>
  <c r="H144" i="14" s="1"/>
  <c r="A143" i="14"/>
  <c r="D142" i="14"/>
  <c r="C142" i="14"/>
  <c r="A142" i="14"/>
  <c r="D141" i="14"/>
  <c r="C141" i="14"/>
  <c r="A141" i="14"/>
  <c r="H141" i="14" s="1"/>
  <c r="F140" i="14"/>
  <c r="D140" i="14"/>
  <c r="C140" i="14"/>
  <c r="A140" i="14"/>
  <c r="H140" i="14" s="1"/>
  <c r="H139" i="14"/>
  <c r="D139" i="14"/>
  <c r="C139" i="14"/>
  <c r="A139" i="14"/>
  <c r="F139" i="14" s="1"/>
  <c r="F138" i="14"/>
  <c r="D138" i="14"/>
  <c r="C138" i="14"/>
  <c r="A138" i="14"/>
  <c r="H138" i="14" s="1"/>
  <c r="H137" i="14"/>
  <c r="D137" i="14"/>
  <c r="C137" i="14"/>
  <c r="A137" i="14"/>
  <c r="F137" i="14" s="1"/>
  <c r="D136" i="14"/>
  <c r="C136" i="14"/>
  <c r="A136" i="14"/>
  <c r="H136" i="14" s="1"/>
  <c r="D135" i="14"/>
  <c r="C135" i="14"/>
  <c r="A135" i="14"/>
  <c r="H135" i="14" s="1"/>
  <c r="F134" i="14"/>
  <c r="D134" i="14"/>
  <c r="C134" i="14"/>
  <c r="A134" i="14"/>
  <c r="H134" i="14" s="1"/>
  <c r="D133" i="14"/>
  <c r="C133" i="14"/>
  <c r="A133" i="14"/>
  <c r="F133" i="14" s="1"/>
  <c r="H132" i="14"/>
  <c r="F132" i="14"/>
  <c r="D132" i="14"/>
  <c r="C132" i="14"/>
  <c r="A132" i="14"/>
  <c r="D131" i="14"/>
  <c r="C131" i="14"/>
  <c r="A131" i="14"/>
  <c r="F131" i="14" s="1"/>
  <c r="H130" i="14"/>
  <c r="F130" i="14"/>
  <c r="D130" i="14"/>
  <c r="C130" i="14"/>
  <c r="A130" i="14"/>
  <c r="D129" i="14"/>
  <c r="C129" i="14"/>
  <c r="A129" i="14"/>
  <c r="F129" i="14" s="1"/>
  <c r="H128" i="14"/>
  <c r="F128" i="14"/>
  <c r="D128" i="14"/>
  <c r="C128" i="14"/>
  <c r="A128" i="14"/>
  <c r="A127" i="14"/>
  <c r="D126" i="14"/>
  <c r="C126" i="14"/>
  <c r="A126" i="14"/>
  <c r="H126" i="14" s="1"/>
  <c r="F125" i="14"/>
  <c r="D125" i="14"/>
  <c r="C125" i="14"/>
  <c r="A125" i="14"/>
  <c r="H125" i="14" s="1"/>
  <c r="D124" i="14"/>
  <c r="C124" i="14"/>
  <c r="A124" i="14"/>
  <c r="H124" i="14" s="1"/>
  <c r="H123" i="14"/>
  <c r="F123" i="14"/>
  <c r="D123" i="14"/>
  <c r="C123" i="14"/>
  <c r="A123" i="14"/>
  <c r="F122" i="14"/>
  <c r="D122" i="14"/>
  <c r="C122" i="14"/>
  <c r="A122" i="14"/>
  <c r="H122" i="14" s="1"/>
  <c r="D121" i="14"/>
  <c r="C121" i="14"/>
  <c r="A121" i="14"/>
  <c r="H121" i="14" s="1"/>
  <c r="F120" i="14"/>
  <c r="D120" i="14"/>
  <c r="C120" i="14"/>
  <c r="A120" i="14"/>
  <c r="H120" i="14" s="1"/>
  <c r="H119" i="14"/>
  <c r="D119" i="14"/>
  <c r="C119" i="14"/>
  <c r="A119" i="14"/>
  <c r="F119" i="14" s="1"/>
  <c r="D118" i="14"/>
  <c r="C118" i="14"/>
  <c r="A118" i="14"/>
  <c r="H118" i="14" s="1"/>
  <c r="H117" i="14"/>
  <c r="D117" i="14"/>
  <c r="C117" i="14"/>
  <c r="A117" i="14"/>
  <c r="F117" i="14" s="1"/>
  <c r="C115" i="14"/>
  <c r="A115" i="14"/>
  <c r="H115" i="14" s="1"/>
  <c r="C114" i="14"/>
  <c r="A114" i="14"/>
  <c r="H114" i="14" s="1"/>
  <c r="H113" i="14"/>
  <c r="D113" i="14"/>
  <c r="C113" i="14"/>
  <c r="A113" i="14"/>
  <c r="F113" i="14" s="1"/>
  <c r="D112" i="14"/>
  <c r="C112" i="14"/>
  <c r="A112" i="14"/>
  <c r="H112" i="14" s="1"/>
  <c r="D111" i="14"/>
  <c r="C111" i="14"/>
  <c r="A111" i="14"/>
  <c r="F111" i="14" s="1"/>
  <c r="D110" i="14"/>
  <c r="C110" i="14"/>
  <c r="A110" i="14"/>
  <c r="H110" i="14" s="1"/>
  <c r="D109" i="14"/>
  <c r="C109" i="14"/>
  <c r="A109" i="14"/>
  <c r="F109" i="14" s="1"/>
  <c r="D108" i="14"/>
  <c r="C108" i="14"/>
  <c r="A108" i="14"/>
  <c r="H108" i="14" s="1"/>
  <c r="H107" i="14"/>
  <c r="D107" i="14"/>
  <c r="C107" i="14"/>
  <c r="B107" i="14"/>
  <c r="A107" i="14"/>
  <c r="F107" i="14" s="1"/>
  <c r="F106" i="14"/>
  <c r="D106" i="14"/>
  <c r="C106" i="14"/>
  <c r="A106" i="14"/>
  <c r="H106" i="14" s="1"/>
  <c r="D105" i="14"/>
  <c r="C105" i="14"/>
  <c r="A105" i="14"/>
  <c r="F105" i="14" s="1"/>
  <c r="F104" i="14"/>
  <c r="D104" i="14"/>
  <c r="C104" i="14"/>
  <c r="A104" i="14"/>
  <c r="H104" i="14" s="1"/>
  <c r="H103" i="14"/>
  <c r="D103" i="14"/>
  <c r="C103" i="14"/>
  <c r="A103" i="14"/>
  <c r="F103" i="14" s="1"/>
  <c r="D102" i="14"/>
  <c r="C102" i="14"/>
  <c r="A102" i="14"/>
  <c r="H102" i="14" s="1"/>
  <c r="H101" i="14"/>
  <c r="D101" i="14"/>
  <c r="C101" i="14"/>
  <c r="A101" i="14"/>
  <c r="F101" i="14" s="1"/>
  <c r="D100" i="14"/>
  <c r="C100" i="14"/>
  <c r="A100" i="14"/>
  <c r="H100" i="14" s="1"/>
  <c r="J99" i="14"/>
  <c r="F99" i="14"/>
  <c r="D99" i="14"/>
  <c r="C99" i="14"/>
  <c r="A99" i="14"/>
  <c r="H99" i="14" s="1"/>
  <c r="D98" i="14"/>
  <c r="C98" i="14"/>
  <c r="A98" i="14"/>
  <c r="H98" i="14" s="1"/>
  <c r="F97" i="14"/>
  <c r="D97" i="14"/>
  <c r="C97" i="14"/>
  <c r="A97" i="14"/>
  <c r="H97" i="14" s="1"/>
  <c r="A96" i="14"/>
  <c r="H95" i="14"/>
  <c r="F95" i="14"/>
  <c r="D95" i="14"/>
  <c r="C95" i="14"/>
  <c r="A95" i="14"/>
  <c r="H94" i="14"/>
  <c r="D94" i="14"/>
  <c r="C94" i="14"/>
  <c r="A94" i="14"/>
  <c r="F94" i="14" s="1"/>
  <c r="H93" i="14"/>
  <c r="F93" i="14"/>
  <c r="D93" i="14"/>
  <c r="C93" i="14"/>
  <c r="A93" i="14"/>
  <c r="D92" i="14"/>
  <c r="C92" i="14"/>
  <c r="A92" i="14"/>
  <c r="F92" i="14" s="1"/>
  <c r="H91" i="14"/>
  <c r="F91" i="14"/>
  <c r="D91" i="14"/>
  <c r="C91" i="14"/>
  <c r="A91" i="14"/>
  <c r="D90" i="14"/>
  <c r="C90" i="14"/>
  <c r="A90" i="14"/>
  <c r="F90" i="14" s="1"/>
  <c r="H89" i="14"/>
  <c r="F89" i="14"/>
  <c r="D89" i="14"/>
  <c r="C89" i="14"/>
  <c r="A89" i="14"/>
  <c r="D88" i="14"/>
  <c r="C88" i="14"/>
  <c r="A88" i="14"/>
  <c r="F88" i="14" s="1"/>
  <c r="H87" i="14"/>
  <c r="F87" i="14"/>
  <c r="D87" i="14"/>
  <c r="C87" i="14"/>
  <c r="A87" i="14"/>
  <c r="H86" i="14"/>
  <c r="D86" i="14"/>
  <c r="C86" i="14"/>
  <c r="A86" i="14"/>
  <c r="F86" i="14" s="1"/>
  <c r="H85" i="14"/>
  <c r="F85" i="14"/>
  <c r="D85" i="14"/>
  <c r="C85" i="14"/>
  <c r="A85" i="14"/>
  <c r="H84" i="14"/>
  <c r="D84" i="14"/>
  <c r="C84" i="14"/>
  <c r="A84" i="14"/>
  <c r="F84" i="14" s="1"/>
  <c r="H83" i="14"/>
  <c r="F83" i="14"/>
  <c r="D83" i="14"/>
  <c r="C83" i="14"/>
  <c r="A83" i="14"/>
  <c r="H82" i="14"/>
  <c r="D82" i="14"/>
  <c r="C82" i="14"/>
  <c r="A82" i="14"/>
  <c r="F82" i="14" s="1"/>
  <c r="A81" i="14"/>
  <c r="D80" i="14"/>
  <c r="C80" i="14"/>
  <c r="A80" i="14"/>
  <c r="F80" i="14" s="1"/>
  <c r="D79" i="14"/>
  <c r="C79" i="14"/>
  <c r="A79" i="14"/>
  <c r="H80" i="14" s="1"/>
  <c r="F78" i="14"/>
  <c r="D78" i="14"/>
  <c r="C78" i="14"/>
  <c r="A78" i="14"/>
  <c r="H79" i="14" s="1"/>
  <c r="F77" i="14"/>
  <c r="C77" i="14"/>
  <c r="B77" i="14"/>
  <c r="A77" i="14"/>
  <c r="H78" i="14" s="1"/>
  <c r="H76" i="14"/>
  <c r="F76" i="14"/>
  <c r="D76" i="14"/>
  <c r="C76" i="14"/>
  <c r="A76" i="14"/>
  <c r="H77" i="14" s="1"/>
  <c r="D75" i="14"/>
  <c r="C75" i="14"/>
  <c r="A75" i="14"/>
  <c r="F75" i="14" s="1"/>
  <c r="H74" i="14"/>
  <c r="F74" i="14"/>
  <c r="D74" i="14"/>
  <c r="C74" i="14"/>
  <c r="A74" i="14"/>
  <c r="H75" i="14" s="1"/>
  <c r="F73" i="14"/>
  <c r="D73" i="14"/>
  <c r="C73" i="14"/>
  <c r="A73" i="14"/>
  <c r="D72" i="14"/>
  <c r="C72" i="14"/>
  <c r="A72" i="14"/>
  <c r="H73" i="14" s="1"/>
  <c r="D70" i="14"/>
  <c r="C70" i="14"/>
  <c r="A70" i="14"/>
  <c r="F70" i="14" s="1"/>
  <c r="F69" i="14"/>
  <c r="D69" i="14"/>
  <c r="C69" i="14"/>
  <c r="A69" i="14"/>
  <c r="H68" i="14"/>
  <c r="C68" i="14"/>
  <c r="A68" i="14"/>
  <c r="H70" i="14" s="1"/>
  <c r="C67" i="14"/>
  <c r="A67" i="14"/>
  <c r="H69" i="14" s="1"/>
  <c r="D66" i="14"/>
  <c r="C66" i="14"/>
  <c r="A66" i="14"/>
  <c r="F66" i="14" s="1"/>
  <c r="H64" i="14"/>
  <c r="D64" i="14"/>
  <c r="C64" i="14"/>
  <c r="A64" i="14"/>
  <c r="F64" i="14" s="1"/>
  <c r="F63" i="14"/>
  <c r="D63" i="14"/>
  <c r="C63" i="14"/>
  <c r="A63" i="14"/>
  <c r="H63" i="14" s="1"/>
  <c r="H62" i="14"/>
  <c r="F62" i="14"/>
  <c r="D62" i="14"/>
  <c r="C62" i="14"/>
  <c r="A62" i="14"/>
  <c r="F61" i="14"/>
  <c r="D61" i="14"/>
  <c r="C61" i="14"/>
  <c r="A61" i="14"/>
  <c r="H61" i="14" s="1"/>
  <c r="H60" i="14"/>
  <c r="F60" i="14"/>
  <c r="D60" i="14"/>
  <c r="C60" i="14"/>
  <c r="A60" i="14"/>
  <c r="F59" i="14"/>
  <c r="C59" i="14"/>
  <c r="A59" i="14"/>
  <c r="H59" i="14" s="1"/>
  <c r="H58" i="14"/>
  <c r="D58" i="14"/>
  <c r="C58" i="14"/>
  <c r="A58" i="14"/>
  <c r="F58" i="14" s="1"/>
  <c r="F57" i="14"/>
  <c r="D57" i="14"/>
  <c r="C57" i="14"/>
  <c r="A57" i="14"/>
  <c r="H57" i="14" s="1"/>
  <c r="H56" i="14"/>
  <c r="F56" i="14"/>
  <c r="D56" i="14"/>
  <c r="C56" i="14"/>
  <c r="A56" i="14"/>
  <c r="A55" i="14"/>
  <c r="D54" i="14"/>
  <c r="C54" i="14"/>
  <c r="A54" i="14"/>
  <c r="F54" i="14" s="1"/>
  <c r="D53" i="14"/>
  <c r="C53" i="14"/>
  <c r="A53" i="14"/>
  <c r="H53" i="14" s="1"/>
  <c r="D52" i="14"/>
  <c r="C52" i="14"/>
  <c r="A52" i="14"/>
  <c r="F52" i="14" s="1"/>
  <c r="F51" i="14"/>
  <c r="D51" i="14"/>
  <c r="C51" i="14"/>
  <c r="A51" i="14"/>
  <c r="H51" i="14" s="1"/>
  <c r="H50" i="14"/>
  <c r="D50" i="14"/>
  <c r="C50" i="14"/>
  <c r="A50" i="14"/>
  <c r="F50" i="14" s="1"/>
  <c r="D49" i="14"/>
  <c r="C49" i="14"/>
  <c r="A49" i="14"/>
  <c r="H49" i="14" s="1"/>
  <c r="H48" i="14"/>
  <c r="D48" i="14"/>
  <c r="C48" i="14"/>
  <c r="A48" i="14"/>
  <c r="F48" i="14" s="1"/>
  <c r="F47" i="14"/>
  <c r="D47" i="14"/>
  <c r="C47" i="14"/>
  <c r="A47" i="14"/>
  <c r="H47" i="14" s="1"/>
  <c r="H46" i="14"/>
  <c r="D46" i="14"/>
  <c r="C46" i="14"/>
  <c r="A46" i="14"/>
  <c r="F46" i="14" s="1"/>
  <c r="H45" i="14"/>
  <c r="F45" i="14"/>
  <c r="D45" i="14"/>
  <c r="C45" i="14"/>
  <c r="A45" i="14"/>
  <c r="D44" i="14"/>
  <c r="C44" i="14"/>
  <c r="A44" i="14"/>
  <c r="F44" i="14" s="1"/>
  <c r="H42" i="14"/>
  <c r="D42" i="14"/>
  <c r="C42" i="14"/>
  <c r="A42" i="14"/>
  <c r="H41" i="14"/>
  <c r="F41" i="14"/>
  <c r="D41" i="14"/>
  <c r="C41" i="14"/>
  <c r="A41" i="14"/>
  <c r="H40" i="14"/>
  <c r="F40" i="14"/>
  <c r="D40" i="14"/>
  <c r="C40" i="14"/>
  <c r="A40" i="14"/>
  <c r="H39" i="14"/>
  <c r="F39" i="14"/>
  <c r="D39" i="14"/>
  <c r="C39" i="14"/>
  <c r="A39" i="14"/>
  <c r="C38" i="14"/>
  <c r="A38" i="14"/>
  <c r="A37" i="14"/>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B287" i="14" s="1"/>
  <c r="E282" i="1"/>
  <c r="B282" i="1"/>
  <c r="B286" i="14" s="1"/>
  <c r="E281" i="1"/>
  <c r="B281" i="1"/>
  <c r="B285" i="14" s="1"/>
  <c r="E280" i="1"/>
  <c r="B280" i="1"/>
  <c r="B284" i="14" s="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8" i="14" s="1"/>
  <c r="B263" i="1"/>
  <c r="B267" i="14" s="1"/>
  <c r="B262" i="1"/>
  <c r="B266" i="14" s="1"/>
  <c r="B261" i="1"/>
  <c r="B265" i="14" s="1"/>
  <c r="B260" i="1"/>
  <c r="B264" i="14" s="1"/>
  <c r="B259" i="1"/>
  <c r="B258" i="1"/>
  <c r="B262" i="14" s="1"/>
  <c r="B257" i="1"/>
  <c r="B261" i="14" s="1"/>
  <c r="B256" i="1"/>
  <c r="B260" i="14" s="1"/>
  <c r="B255" i="1"/>
  <c r="B259" i="14" s="1"/>
  <c r="B254" i="1"/>
  <c r="B258" i="14" s="1"/>
  <c r="B253" i="1"/>
  <c r="B257" i="14" s="1"/>
  <c r="B252" i="1"/>
  <c r="B256" i="14" s="1"/>
  <c r="B251" i="1"/>
  <c r="B255" i="14" s="1"/>
  <c r="B250" i="1"/>
  <c r="B254" i="14" s="1"/>
  <c r="B249" i="1"/>
  <c r="B253" i="14" s="1"/>
  <c r="B248" i="1"/>
  <c r="B252" i="14" s="1"/>
  <c r="B247" i="1"/>
  <c r="B251" i="14" s="1"/>
  <c r="B246" i="1"/>
  <c r="B250" i="14" s="1"/>
  <c r="B245" i="1"/>
  <c r="B249" i="14" s="1"/>
  <c r="B244" i="1"/>
  <c r="B248" i="14" s="1"/>
  <c r="B243" i="1"/>
  <c r="B247" i="14" s="1"/>
  <c r="B242" i="1"/>
  <c r="B246" i="14" s="1"/>
  <c r="A241" i="1"/>
  <c r="D215" i="20" s="1"/>
  <c r="E240" i="1"/>
  <c r="B240" i="1"/>
  <c r="B244" i="14" s="1"/>
  <c r="E239" i="1"/>
  <c r="B239" i="1"/>
  <c r="B243" i="14" s="1"/>
  <c r="E238" i="1"/>
  <c r="B238" i="1"/>
  <c r="B242" i="14" s="1"/>
  <c r="E237" i="1"/>
  <c r="B237" i="1"/>
  <c r="B241" i="14" s="1"/>
  <c r="E236" i="1"/>
  <c r="B236" i="1"/>
  <c r="B240" i="14" s="1"/>
  <c r="E235" i="1"/>
  <c r="B235" i="1"/>
  <c r="B239" i="14" s="1"/>
  <c r="E233" i="1"/>
  <c r="B233" i="1"/>
  <c r="B237" i="14" s="1"/>
  <c r="E232" i="1"/>
  <c r="B232" i="1"/>
  <c r="B236" i="14" s="1"/>
  <c r="E231" i="1"/>
  <c r="B231" i="1"/>
  <c r="B235" i="14" s="1"/>
  <c r="E230" i="1"/>
  <c r="B230" i="1"/>
  <c r="B234" i="14" s="1"/>
  <c r="E229" i="1"/>
  <c r="B229" i="1"/>
  <c r="B233" i="14" s="1"/>
  <c r="E227" i="1"/>
  <c r="B227" i="1"/>
  <c r="B231" i="14" s="1"/>
  <c r="E226" i="1"/>
  <c r="B226" i="1"/>
  <c r="B230" i="14" s="1"/>
  <c r="E225" i="1"/>
  <c r="B225" i="1"/>
  <c r="B229" i="14" s="1"/>
  <c r="E224" i="1"/>
  <c r="B224" i="1"/>
  <c r="B228" i="14" s="1"/>
  <c r="E222" i="1"/>
  <c r="B222" i="1"/>
  <c r="B226" i="14" s="1"/>
  <c r="E221" i="1"/>
  <c r="B221" i="1"/>
  <c r="B225" i="14" s="1"/>
  <c r="E220" i="1"/>
  <c r="B220" i="1"/>
  <c r="B224" i="14" s="1"/>
  <c r="E219" i="1"/>
  <c r="B219" i="1"/>
  <c r="B223" i="14" s="1"/>
  <c r="E218" i="1"/>
  <c r="B218" i="1"/>
  <c r="B222" i="14" s="1"/>
  <c r="E217" i="1"/>
  <c r="B217" i="1"/>
  <c r="B221" i="14" s="1"/>
  <c r="E216" i="1"/>
  <c r="B216" i="1"/>
  <c r="B220" i="14" s="1"/>
  <c r="E215" i="1"/>
  <c r="B215" i="1"/>
  <c r="B219" i="14" s="1"/>
  <c r="E214" i="1"/>
  <c r="B214" i="1"/>
  <c r="B218" i="14" s="1"/>
  <c r="E213" i="1"/>
  <c r="B213" i="1"/>
  <c r="B217" i="14" s="1"/>
  <c r="E212" i="1"/>
  <c r="B212" i="1"/>
  <c r="B216" i="14" s="1"/>
  <c r="E211" i="1"/>
  <c r="B211" i="1"/>
  <c r="B215" i="14" s="1"/>
  <c r="E210" i="1"/>
  <c r="B210" i="1"/>
  <c r="B214" i="14" s="1"/>
  <c r="E209" i="1"/>
  <c r="B209" i="1"/>
  <c r="B213" i="14" s="1"/>
  <c r="E208" i="1"/>
  <c r="B208" i="1"/>
  <c r="B212" i="14" s="1"/>
  <c r="E207" i="1"/>
  <c r="B207" i="1"/>
  <c r="B211" i="14" s="1"/>
  <c r="E205" i="1"/>
  <c r="B205" i="1"/>
  <c r="B209" i="14" s="1"/>
  <c r="E204" i="1"/>
  <c r="B204" i="1"/>
  <c r="B208" i="14" s="1"/>
  <c r="E203" i="1"/>
  <c r="B203" i="1"/>
  <c r="B207" i="14" s="1"/>
  <c r="E202" i="1"/>
  <c r="B202" i="1"/>
  <c r="B206" i="14" s="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B197" i="14" s="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B179" i="14" s="1"/>
  <c r="E174" i="1"/>
  <c r="B174" i="1"/>
  <c r="B178" i="14" s="1"/>
  <c r="E173" i="1"/>
  <c r="B173" i="1"/>
  <c r="B177" i="14" s="1"/>
  <c r="E172" i="1"/>
  <c r="B172" i="1"/>
  <c r="B176" i="14" s="1"/>
  <c r="E171" i="1"/>
  <c r="B171" i="1"/>
  <c r="B175" i="14" s="1"/>
  <c r="E170" i="1"/>
  <c r="B170" i="1"/>
  <c r="B174" i="14" s="1"/>
  <c r="E169" i="1"/>
  <c r="B169" i="1"/>
  <c r="B173" i="14" s="1"/>
  <c r="E168" i="1"/>
  <c r="B168" i="1"/>
  <c r="B172" i="14" s="1"/>
  <c r="E167" i="1"/>
  <c r="B167" i="1"/>
  <c r="B171" i="14" s="1"/>
  <c r="E166" i="1"/>
  <c r="B166" i="1"/>
  <c r="B170" i="14" s="1"/>
  <c r="E165" i="1"/>
  <c r="B165" i="1"/>
  <c r="B169" i="14" s="1"/>
  <c r="E163" i="1"/>
  <c r="B163" i="1"/>
  <c r="B167" i="14" s="1"/>
  <c r="E162" i="1"/>
  <c r="B162" i="1"/>
  <c r="B166" i="14" s="1"/>
  <c r="E161" i="1"/>
  <c r="B161" i="1"/>
  <c r="B165" i="14" s="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B157" i="14" s="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B149" i="14" s="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B140" i="14" s="1"/>
  <c r="E135" i="1"/>
  <c r="B135" i="1"/>
  <c r="B139" i="14" s="1"/>
  <c r="E134" i="1"/>
  <c r="B134" i="1"/>
  <c r="B138" i="14" s="1"/>
  <c r="E133" i="1"/>
  <c r="B133" i="1"/>
  <c r="B137" i="14" s="1"/>
  <c r="E132" i="1"/>
  <c r="B132" i="1"/>
  <c r="B136" i="14" s="1"/>
  <c r="E131" i="1"/>
  <c r="B131" i="1"/>
  <c r="B135" i="14" s="1"/>
  <c r="E130" i="1"/>
  <c r="B130" i="1"/>
  <c r="B134" i="14" s="1"/>
  <c r="E129" i="1"/>
  <c r="B129" i="1"/>
  <c r="B133" i="14" s="1"/>
  <c r="E128" i="1"/>
  <c r="B128" i="1"/>
  <c r="B132" i="14" s="1"/>
  <c r="E127" i="1"/>
  <c r="B127" i="1"/>
  <c r="B131" i="14" s="1"/>
  <c r="E126" i="1"/>
  <c r="B126" i="1"/>
  <c r="B130" i="14" s="1"/>
  <c r="E125" i="1"/>
  <c r="B125" i="1"/>
  <c r="B129" i="14" s="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B119" i="14" s="1"/>
  <c r="E114" i="1"/>
  <c r="B114" i="1"/>
  <c r="B118" i="14" s="1"/>
  <c r="E113" i="1"/>
  <c r="B113" i="1"/>
  <c r="B117" i="14" s="1"/>
  <c r="A112" i="1"/>
  <c r="E111" i="1"/>
  <c r="B111" i="1"/>
  <c r="E110" i="1"/>
  <c r="B110" i="1"/>
  <c r="B115" i="14" s="1"/>
  <c r="E109" i="1"/>
  <c r="B109" i="1"/>
  <c r="B113" i="14" s="1"/>
  <c r="E108" i="1"/>
  <c r="B108" i="1"/>
  <c r="B112" i="14" s="1"/>
  <c r="E107" i="1"/>
  <c r="B107" i="1"/>
  <c r="B111" i="14" s="1"/>
  <c r="E106" i="1"/>
  <c r="B106" i="1"/>
  <c r="B110" i="14" s="1"/>
  <c r="E105" i="1"/>
  <c r="B105" i="1"/>
  <c r="B109" i="14" s="1"/>
  <c r="E104" i="1"/>
  <c r="B104" i="1"/>
  <c r="B108" i="14" s="1"/>
  <c r="E103" i="1"/>
  <c r="B103" i="1"/>
  <c r="E102" i="1"/>
  <c r="B102" i="1"/>
  <c r="B106" i="14" s="1"/>
  <c r="E101" i="1"/>
  <c r="B101" i="1"/>
  <c r="B105" i="14" s="1"/>
  <c r="E100" i="1"/>
  <c r="B100" i="1"/>
  <c r="B104" i="14" s="1"/>
  <c r="E99" i="1"/>
  <c r="B99" i="1"/>
  <c r="B103" i="14" s="1"/>
  <c r="E98" i="1"/>
  <c r="B98" i="1"/>
  <c r="B102" i="14" s="1"/>
  <c r="E97" i="1"/>
  <c r="B97" i="1"/>
  <c r="B101" i="14" s="1"/>
  <c r="E96" i="1"/>
  <c r="B96" i="1"/>
  <c r="B100" i="14" s="1"/>
  <c r="E95" i="1"/>
  <c r="B95" i="1"/>
  <c r="B99" i="14" s="1"/>
  <c r="E94" i="1"/>
  <c r="B94" i="1"/>
  <c r="B98" i="14" s="1"/>
  <c r="E93" i="1"/>
  <c r="B93" i="1"/>
  <c r="B97" i="14" s="1"/>
  <c r="B91" i="1"/>
  <c r="B95" i="14" s="1"/>
  <c r="E90" i="1"/>
  <c r="B90" i="1"/>
  <c r="B94" i="14" s="1"/>
  <c r="E89" i="1"/>
  <c r="B89" i="1"/>
  <c r="B93" i="14" s="1"/>
  <c r="E88" i="1"/>
  <c r="B88" i="1"/>
  <c r="B92" i="14" s="1"/>
  <c r="E87" i="1"/>
  <c r="B87" i="1"/>
  <c r="B91" i="14" s="1"/>
  <c r="E86" i="1"/>
  <c r="B86" i="1"/>
  <c r="B90" i="14" s="1"/>
  <c r="E85" i="1"/>
  <c r="B85" i="1"/>
  <c r="B89" i="14" s="1"/>
  <c r="E84" i="1"/>
  <c r="B84" i="1"/>
  <c r="B88" i="14" s="1"/>
  <c r="E83" i="1"/>
  <c r="B83" i="1"/>
  <c r="B87" i="14" s="1"/>
  <c r="E82" i="1"/>
  <c r="B82" i="1"/>
  <c r="B86" i="14" s="1"/>
  <c r="E81" i="1"/>
  <c r="B81" i="1"/>
  <c r="B85" i="14" s="1"/>
  <c r="E80" i="1"/>
  <c r="B80" i="1"/>
  <c r="B84" i="14" s="1"/>
  <c r="E79" i="1"/>
  <c r="B79" i="1"/>
  <c r="B83" i="14" s="1"/>
  <c r="E78" i="1"/>
  <c r="B78" i="1"/>
  <c r="B82" i="14" s="1"/>
  <c r="E76" i="1"/>
  <c r="B76" i="1"/>
  <c r="B80" i="14" s="1"/>
  <c r="E75" i="1"/>
  <c r="B75" i="1"/>
  <c r="B79" i="14" s="1"/>
  <c r="E74" i="1"/>
  <c r="B74" i="1"/>
  <c r="B78" i="14" s="1"/>
  <c r="E73" i="1"/>
  <c r="B73" i="1"/>
  <c r="E72" i="1"/>
  <c r="B72" i="1"/>
  <c r="B76" i="14" s="1"/>
  <c r="E71" i="1"/>
  <c r="B71" i="1"/>
  <c r="B75" i="14" s="1"/>
  <c r="E70" i="1"/>
  <c r="B70" i="1"/>
  <c r="B74" i="14" s="1"/>
  <c r="E69" i="1"/>
  <c r="B69" i="1"/>
  <c r="B73" i="14" s="1"/>
  <c r="E68" i="1"/>
  <c r="B68" i="1"/>
  <c r="B72" i="14" s="1"/>
  <c r="E66" i="1"/>
  <c r="B66" i="1"/>
  <c r="B70" i="14" s="1"/>
  <c r="E65" i="1"/>
  <c r="B65" i="1"/>
  <c r="B69" i="14" s="1"/>
  <c r="E64" i="1"/>
  <c r="B64" i="1"/>
  <c r="B68" i="14" s="1"/>
  <c r="E63" i="1"/>
  <c r="B63" i="1"/>
  <c r="B67" i="14" s="1"/>
  <c r="E62" i="1"/>
  <c r="B62" i="1"/>
  <c r="B66" i="14" s="1"/>
  <c r="A61" i="1"/>
  <c r="F60" i="1"/>
  <c r="E60" i="1"/>
  <c r="B60" i="1"/>
  <c r="B58" i="10" s="1"/>
  <c r="F59" i="1"/>
  <c r="E59" i="1"/>
  <c r="B59" i="1"/>
  <c r="B57" i="10" s="1"/>
  <c r="F58" i="1"/>
  <c r="E58" i="1"/>
  <c r="B58" i="1"/>
  <c r="B56" i="10" s="1"/>
  <c r="F57" i="1"/>
  <c r="E57" i="1"/>
  <c r="B57" i="1"/>
  <c r="B55" i="10" s="1"/>
  <c r="F56" i="1"/>
  <c r="E56" i="1"/>
  <c r="B56" i="1"/>
  <c r="B54" i="10" s="1"/>
  <c r="F55" i="1"/>
  <c r="E55" i="1"/>
  <c r="B55" i="1"/>
  <c r="B53" i="10" s="1"/>
  <c r="F54" i="1"/>
  <c r="E54" i="1"/>
  <c r="B54" i="1"/>
  <c r="B52" i="10" s="1"/>
  <c r="F53" i="1"/>
  <c r="E53" i="1"/>
  <c r="B53" i="1"/>
  <c r="B51" i="10" s="1"/>
  <c r="F52" i="1"/>
  <c r="E52" i="1"/>
  <c r="B52" i="1"/>
  <c r="B50" i="10" s="1"/>
  <c r="F50" i="1"/>
  <c r="E50" i="1"/>
  <c r="B50" i="1"/>
  <c r="F49" i="1"/>
  <c r="E49" i="1"/>
  <c r="B49" i="1"/>
  <c r="B47" i="10" s="1"/>
  <c r="F48" i="1"/>
  <c r="E48" i="1"/>
  <c r="B48" i="1"/>
  <c r="F47" i="1"/>
  <c r="E47" i="1"/>
  <c r="B47" i="1"/>
  <c r="B45" i="10" s="1"/>
  <c r="F46" i="1"/>
  <c r="E46" i="1"/>
  <c r="B46" i="1"/>
  <c r="F45" i="1"/>
  <c r="E45" i="1"/>
  <c r="B45" i="1"/>
  <c r="B43" i="10" s="1"/>
  <c r="F44" i="1"/>
  <c r="E44" i="1"/>
  <c r="B44" i="1"/>
  <c r="F43" i="1"/>
  <c r="E43" i="1"/>
  <c r="B43" i="1"/>
  <c r="B41" i="10" s="1"/>
  <c r="F42" i="1"/>
  <c r="E42" i="1"/>
  <c r="B42" i="1"/>
  <c r="F41" i="1"/>
  <c r="E41" i="1"/>
  <c r="B41" i="1"/>
  <c r="B39" i="10" s="1"/>
  <c r="F40" i="1"/>
  <c r="E40" i="1"/>
  <c r="B40" i="1"/>
  <c r="F38" i="1"/>
  <c r="E38" i="1"/>
  <c r="B38" i="1"/>
  <c r="B36" i="10" s="1"/>
  <c r="F37" i="1"/>
  <c r="E37" i="1"/>
  <c r="B37" i="1"/>
  <c r="B35" i="10" s="1"/>
  <c r="F36" i="1"/>
  <c r="E36" i="1"/>
  <c r="B36" i="1"/>
  <c r="B34" i="10" s="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B7" i="1"/>
  <c r="D52" i="15" l="1"/>
  <c r="E52" i="15" s="1"/>
  <c r="D65" i="15"/>
  <c r="E65" i="15" s="1"/>
  <c r="D82" i="15"/>
  <c r="E82" i="15" s="1"/>
  <c r="D125" i="15"/>
  <c r="E125" i="15" s="1"/>
  <c r="D62" i="15"/>
  <c r="E62" i="15" s="1"/>
  <c r="D68" i="15"/>
  <c r="E68" i="15" s="1"/>
  <c r="D78" i="15"/>
  <c r="E78" i="15" s="1"/>
  <c r="D86" i="15"/>
  <c r="E86" i="15" s="1"/>
  <c r="D89" i="15"/>
  <c r="E89" i="15" s="1"/>
  <c r="D117" i="15"/>
  <c r="E117" i="15" s="1"/>
  <c r="D145" i="15"/>
  <c r="E145" i="15" s="1"/>
  <c r="D149" i="15"/>
  <c r="E149" i="15" s="1"/>
  <c r="D161" i="15"/>
  <c r="E161" i="15" s="1"/>
  <c r="D165" i="15"/>
  <c r="E165" i="15" s="1"/>
  <c r="D173" i="15"/>
  <c r="E173" i="15" s="1"/>
  <c r="D184" i="15"/>
  <c r="E184" i="15" s="1"/>
  <c r="D188" i="15"/>
  <c r="E188" i="15" s="1"/>
  <c r="D58" i="15"/>
  <c r="E58" i="15" s="1"/>
  <c r="D71" i="15"/>
  <c r="E71" i="15" s="1"/>
  <c r="D121" i="15"/>
  <c r="E121" i="15" s="1"/>
  <c r="D183" i="15"/>
  <c r="E183" i="15" s="1"/>
  <c r="D56" i="15"/>
  <c r="E56" i="15" s="1"/>
  <c r="D75" i="15"/>
  <c r="E75" i="15" s="1"/>
  <c r="D79" i="15"/>
  <c r="E79" i="15" s="1"/>
  <c r="D97" i="15"/>
  <c r="E97" i="15" s="1"/>
  <c r="D104" i="15"/>
  <c r="E104" i="15" s="1"/>
  <c r="D114" i="15"/>
  <c r="E114" i="15" s="1"/>
  <c r="D118" i="15"/>
  <c r="E118" i="15" s="1"/>
  <c r="D122" i="15"/>
  <c r="E122" i="15" s="1"/>
  <c r="D208" i="15"/>
  <c r="E208" i="15" s="1"/>
  <c r="D72" i="15"/>
  <c r="E72" i="15" s="1"/>
  <c r="D76" i="15"/>
  <c r="E76" i="15" s="1"/>
  <c r="D83" i="15"/>
  <c r="E83" i="15" s="1"/>
  <c r="D93" i="15"/>
  <c r="E93" i="15" s="1"/>
  <c r="D101" i="15"/>
  <c r="E101" i="15" s="1"/>
  <c r="D130" i="15"/>
  <c r="E130" i="15" s="1"/>
  <c r="D134" i="15"/>
  <c r="E134" i="15" s="1"/>
  <c r="D154" i="15"/>
  <c r="E154" i="15" s="1"/>
  <c r="D166" i="15"/>
  <c r="E166" i="15" s="1"/>
  <c r="D170" i="15"/>
  <c r="E170" i="15" s="1"/>
  <c r="D174" i="15"/>
  <c r="E174" i="15" s="1"/>
  <c r="D177" i="15"/>
  <c r="E177" i="15" s="1"/>
  <c r="D189" i="15"/>
  <c r="E189" i="15" s="1"/>
  <c r="D224" i="15"/>
  <c r="E224" i="15" s="1"/>
  <c r="D53" i="15"/>
  <c r="E53" i="15" s="1"/>
  <c r="D70" i="15"/>
  <c r="E70" i="15" s="1"/>
  <c r="D94" i="15"/>
  <c r="E94" i="15" s="1"/>
  <c r="D212" i="15"/>
  <c r="E212" i="15" s="1"/>
  <c r="D66" i="15"/>
  <c r="E66" i="15" s="1"/>
  <c r="D80" i="15"/>
  <c r="E80" i="15" s="1"/>
  <c r="D90" i="15"/>
  <c r="E90" i="15" s="1"/>
  <c r="D126" i="15"/>
  <c r="E126" i="15" s="1"/>
  <c r="D178" i="15"/>
  <c r="E178" i="15" s="1"/>
  <c r="D209" i="15"/>
  <c r="E209" i="15" s="1"/>
  <c r="D50" i="15"/>
  <c r="E50" i="15" s="1"/>
  <c r="D64" i="15"/>
  <c r="E64" i="15" s="1"/>
  <c r="D98" i="15"/>
  <c r="E98" i="15" s="1"/>
  <c r="D109" i="15"/>
  <c r="E109" i="15" s="1"/>
  <c r="D116" i="15"/>
  <c r="E116" i="15" s="1"/>
  <c r="D131" i="15"/>
  <c r="E131" i="15" s="1"/>
  <c r="D139" i="15"/>
  <c r="E139" i="15" s="1"/>
  <c r="D151" i="15"/>
  <c r="E151" i="15" s="1"/>
  <c r="D155" i="15"/>
  <c r="E155" i="15" s="1"/>
  <c r="D175" i="15"/>
  <c r="E175" i="15" s="1"/>
  <c r="D190" i="15"/>
  <c r="E190" i="15" s="1"/>
  <c r="D54" i="15"/>
  <c r="E54" i="15" s="1"/>
  <c r="D61" i="15"/>
  <c r="E61" i="15" s="1"/>
  <c r="D92" i="15"/>
  <c r="E92" i="15" s="1"/>
  <c r="D102" i="15"/>
  <c r="E102" i="15" s="1"/>
  <c r="D106" i="15"/>
  <c r="E106" i="15" s="1"/>
  <c r="D110" i="15"/>
  <c r="E110" i="15" s="1"/>
  <c r="D113" i="15"/>
  <c r="E113" i="15" s="1"/>
  <c r="D128" i="15"/>
  <c r="E128" i="15" s="1"/>
  <c r="D140" i="15"/>
  <c r="E140" i="15" s="1"/>
  <c r="D160" i="15"/>
  <c r="E160" i="15" s="1"/>
  <c r="D164" i="15"/>
  <c r="E164" i="15" s="1"/>
  <c r="D168" i="15"/>
  <c r="E168" i="15" s="1"/>
  <c r="D194" i="15"/>
  <c r="E194" i="15" s="1"/>
  <c r="A268" i="10"/>
  <c r="R23" i="20"/>
  <c r="S23" i="20" s="1"/>
  <c r="A179" i="10"/>
  <c r="A115" i="18"/>
  <c r="A86" i="18"/>
  <c r="A104" i="18"/>
  <c r="A65" i="18"/>
  <c r="A74" i="10"/>
  <c r="A89" i="10"/>
  <c r="A186" i="18"/>
  <c r="A156" i="18"/>
  <c r="A161" i="10"/>
  <c r="A191" i="10"/>
  <c r="A203" i="10"/>
  <c r="B42" i="10"/>
  <c r="B48" i="14"/>
  <c r="B51" i="14"/>
  <c r="B63" i="14"/>
  <c r="F149" i="14"/>
  <c r="H149" i="14"/>
  <c r="R127" i="20" s="1"/>
  <c r="S127" i="20" s="1"/>
  <c r="J127" i="20" s="1"/>
  <c r="F202" i="14"/>
  <c r="H202" i="14"/>
  <c r="R177" i="20" s="1"/>
  <c r="S177" i="20" s="1"/>
  <c r="J177" i="20" s="1"/>
  <c r="D66" i="18"/>
  <c r="C66" i="18"/>
  <c r="B66" i="18"/>
  <c r="C91" i="18"/>
  <c r="B91" i="18"/>
  <c r="D91" i="18"/>
  <c r="C105" i="18"/>
  <c r="D105" i="18"/>
  <c r="B105" i="18"/>
  <c r="D111" i="18"/>
  <c r="C111" i="18"/>
  <c r="B111" i="18"/>
  <c r="D133" i="18"/>
  <c r="C133" i="18"/>
  <c r="B133" i="18"/>
  <c r="H38" i="14"/>
  <c r="R25" i="20" s="1"/>
  <c r="S25" i="20" s="1"/>
  <c r="F53" i="14"/>
  <c r="B61" i="14"/>
  <c r="F72" i="14"/>
  <c r="F79" i="14"/>
  <c r="H92" i="14"/>
  <c r="H109" i="14"/>
  <c r="R90" i="20" s="1"/>
  <c r="S90" i="20" s="1"/>
  <c r="J90" i="20" s="1"/>
  <c r="H133" i="14"/>
  <c r="R112" i="20" s="1"/>
  <c r="S112" i="20" s="1"/>
  <c r="J112" i="20" s="1"/>
  <c r="H156" i="14"/>
  <c r="H205" i="14"/>
  <c r="R180" i="20" s="1"/>
  <c r="S180" i="20" s="1"/>
  <c r="J180" i="20" s="1"/>
  <c r="F205" i="14"/>
  <c r="F223" i="14"/>
  <c r="C74" i="18"/>
  <c r="D74" i="18"/>
  <c r="B74" i="18"/>
  <c r="D149" i="18"/>
  <c r="B149" i="18"/>
  <c r="D227" i="18"/>
  <c r="C227" i="18"/>
  <c r="B227" i="18"/>
  <c r="B38" i="10"/>
  <c r="B44" i="14"/>
  <c r="D164" i="20"/>
  <c r="D163" i="20"/>
  <c r="D162" i="20"/>
  <c r="D40" i="20"/>
  <c r="D36" i="20"/>
  <c r="D32" i="20"/>
  <c r="D37" i="20"/>
  <c r="D38" i="20"/>
  <c r="D34" i="20"/>
  <c r="D39" i="20"/>
  <c r="D30" i="20"/>
  <c r="D33" i="20"/>
  <c r="D31" i="20"/>
  <c r="D35" i="20"/>
  <c r="F230" i="1"/>
  <c r="B49" i="14"/>
  <c r="B59" i="14"/>
  <c r="F102" i="14"/>
  <c r="F118" i="14"/>
  <c r="F144" i="14"/>
  <c r="H166" i="14"/>
  <c r="R144" i="20" s="1"/>
  <c r="S144" i="20" s="1"/>
  <c r="J144" i="20" s="1"/>
  <c r="F194" i="14"/>
  <c r="H194" i="14"/>
  <c r="F224" i="14"/>
  <c r="H224" i="14"/>
  <c r="C149" i="18"/>
  <c r="B194" i="18"/>
  <c r="D194" i="18"/>
  <c r="C194" i="18"/>
  <c r="B40" i="10"/>
  <c r="B46" i="14"/>
  <c r="B48" i="10"/>
  <c r="B54" i="14"/>
  <c r="B41" i="14"/>
  <c r="B57" i="14"/>
  <c r="H90" i="14"/>
  <c r="H131" i="14"/>
  <c r="R110" i="20" s="1"/>
  <c r="S110" i="20" s="1"/>
  <c r="J110" i="20" s="1"/>
  <c r="F136" i="14"/>
  <c r="F145" i="14"/>
  <c r="H145" i="14"/>
  <c r="F154" i="14"/>
  <c r="F189" i="14"/>
  <c r="H249" i="14"/>
  <c r="R219" i="20" s="1"/>
  <c r="S219" i="20" s="1"/>
  <c r="J219" i="20" s="1"/>
  <c r="H276" i="14"/>
  <c r="F276" i="14"/>
  <c r="C97" i="18"/>
  <c r="B97" i="18"/>
  <c r="D97" i="18"/>
  <c r="C145" i="18"/>
  <c r="D145" i="18"/>
  <c r="B183" i="18"/>
  <c r="C183" i="18"/>
  <c r="B222" i="18"/>
  <c r="D222" i="18"/>
  <c r="C222" i="18"/>
  <c r="B266" i="18"/>
  <c r="D266" i="18"/>
  <c r="C266" i="18"/>
  <c r="B44" i="10"/>
  <c r="B50" i="14"/>
  <c r="F85" i="1"/>
  <c r="F89" i="1"/>
  <c r="F157" i="1"/>
  <c r="F161" i="1"/>
  <c r="H44" i="14"/>
  <c r="B47" i="14"/>
  <c r="F98" i="14"/>
  <c r="F100" i="14"/>
  <c r="F112" i="14"/>
  <c r="F121" i="14"/>
  <c r="F141" i="14"/>
  <c r="H159" i="14"/>
  <c r="F170" i="14"/>
  <c r="F178" i="14"/>
  <c r="H178" i="14"/>
  <c r="R155" i="20" s="1"/>
  <c r="H185" i="14"/>
  <c r="H203" i="14"/>
  <c r="R178" i="20" s="1"/>
  <c r="S178" i="20" s="1"/>
  <c r="J178" i="20" s="1"/>
  <c r="F203" i="14"/>
  <c r="H208" i="14"/>
  <c r="R183" i="20" s="1"/>
  <c r="S183" i="20" s="1"/>
  <c r="J183" i="20" s="1"/>
  <c r="H221" i="14"/>
  <c r="F241" i="14"/>
  <c r="H255" i="14"/>
  <c r="R225" i="20" s="1"/>
  <c r="S225" i="20" s="1"/>
  <c r="J225" i="20" s="1"/>
  <c r="F255" i="14"/>
  <c r="F257" i="14"/>
  <c r="D80" i="18"/>
  <c r="C80" i="18"/>
  <c r="B80" i="18"/>
  <c r="C113" i="18"/>
  <c r="D117" i="18"/>
  <c r="C117" i="18"/>
  <c r="D183" i="18"/>
  <c r="F226" i="1"/>
  <c r="F231" i="1"/>
  <c r="F49" i="14"/>
  <c r="B64" i="14"/>
  <c r="H88" i="14"/>
  <c r="R70" i="20" s="1"/>
  <c r="H105" i="14"/>
  <c r="H129" i="14"/>
  <c r="R108" i="20" s="1"/>
  <c r="S108" i="20" s="1"/>
  <c r="J108" i="20" s="1"/>
  <c r="H142" i="14"/>
  <c r="R121" i="20" s="1"/>
  <c r="S121" i="20" s="1"/>
  <c r="J121" i="20" s="1"/>
  <c r="F142" i="14"/>
  <c r="F155" i="14"/>
  <c r="H155" i="14"/>
  <c r="R133" i="20" s="1"/>
  <c r="A186" i="14"/>
  <c r="F219" i="14"/>
  <c r="F235" i="14"/>
  <c r="H239" i="14"/>
  <c r="F239" i="14"/>
  <c r="D81" i="18"/>
  <c r="C81" i="18"/>
  <c r="B81" i="18"/>
  <c r="C178" i="18"/>
  <c r="D178" i="18"/>
  <c r="B46" i="10"/>
  <c r="B52" i="14"/>
  <c r="B277" i="10"/>
  <c r="B273" i="10"/>
  <c r="B269" i="10"/>
  <c r="B265" i="10"/>
  <c r="B261" i="10"/>
  <c r="B257" i="10"/>
  <c r="B253" i="10"/>
  <c r="B249" i="10"/>
  <c r="B245" i="10"/>
  <c r="B241" i="10"/>
  <c r="B237" i="10"/>
  <c r="B233" i="10"/>
  <c r="B229" i="10"/>
  <c r="B221" i="10"/>
  <c r="B218" i="10"/>
  <c r="B214" i="10"/>
  <c r="B210" i="10"/>
  <c r="B206" i="10"/>
  <c r="B202" i="10"/>
  <c r="B198" i="10"/>
  <c r="B194" i="10"/>
  <c r="B190" i="10"/>
  <c r="B186" i="10"/>
  <c r="B182" i="10"/>
  <c r="B178" i="10"/>
  <c r="B174" i="10"/>
  <c r="B170" i="10"/>
  <c r="B166" i="10"/>
  <c r="B162" i="10"/>
  <c r="B158" i="10"/>
  <c r="B154" i="10"/>
  <c r="B150" i="10"/>
  <c r="B146" i="10"/>
  <c r="B142" i="10"/>
  <c r="B138" i="10"/>
  <c r="B134" i="10"/>
  <c r="B130" i="10"/>
  <c r="B126" i="10"/>
  <c r="B122" i="10"/>
  <c r="B118" i="10"/>
  <c r="B114" i="10"/>
  <c r="B110" i="10"/>
  <c r="B106" i="10"/>
  <c r="B102" i="10"/>
  <c r="B98" i="10"/>
  <c r="B94" i="10"/>
  <c r="B90" i="10"/>
  <c r="B86" i="10"/>
  <c r="B82" i="10"/>
  <c r="B78" i="10"/>
  <c r="B70" i="10"/>
  <c r="B66" i="10"/>
  <c r="B62" i="10"/>
  <c r="B278" i="10"/>
  <c r="B274" i="10"/>
  <c r="B270" i="10"/>
  <c r="B266" i="10"/>
  <c r="B262" i="10"/>
  <c r="B258" i="10"/>
  <c r="B254" i="10"/>
  <c r="B250" i="10"/>
  <c r="B246" i="10"/>
  <c r="B242" i="10"/>
  <c r="B234" i="10"/>
  <c r="B230" i="10"/>
  <c r="B226" i="10"/>
  <c r="B222" i="10"/>
  <c r="B219" i="10"/>
  <c r="B215" i="10"/>
  <c r="B211" i="10"/>
  <c r="B207" i="10"/>
  <c r="B199" i="10"/>
  <c r="B195" i="10"/>
  <c r="B187" i="10"/>
  <c r="B183" i="10"/>
  <c r="B175" i="10"/>
  <c r="B171" i="10"/>
  <c r="B167" i="10"/>
  <c r="B163" i="10"/>
  <c r="B159" i="10"/>
  <c r="B155" i="10"/>
  <c r="B151" i="10"/>
  <c r="B147" i="10"/>
  <c r="B143" i="10"/>
  <c r="B139" i="10"/>
  <c r="B135" i="10"/>
  <c r="B131" i="10"/>
  <c r="B127" i="10"/>
  <c r="B123" i="10"/>
  <c r="B119" i="10"/>
  <c r="B115" i="10"/>
  <c r="B111" i="10"/>
  <c r="B107" i="10"/>
  <c r="B103" i="10"/>
  <c r="B99" i="10"/>
  <c r="B95" i="10"/>
  <c r="B91" i="10"/>
  <c r="B87" i="10"/>
  <c r="B83" i="10"/>
  <c r="B79" i="10"/>
  <c r="B75" i="10"/>
  <c r="B71" i="10"/>
  <c r="B67" i="10"/>
  <c r="B63"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60" i="10"/>
  <c r="B280" i="10"/>
  <c r="B276" i="10"/>
  <c r="B272" i="10"/>
  <c r="B264" i="10"/>
  <c r="B260" i="10"/>
  <c r="B256" i="10"/>
  <c r="B252" i="10"/>
  <c r="B248" i="10"/>
  <c r="B244" i="10"/>
  <c r="B240" i="10"/>
  <c r="B236" i="10"/>
  <c r="B232" i="10"/>
  <c r="B228" i="10"/>
  <c r="B224" i="10"/>
  <c r="N256" i="20"/>
  <c r="N240" i="20"/>
  <c r="N224" i="20"/>
  <c r="N211" i="20"/>
  <c r="N172" i="20"/>
  <c r="K173" i="20" s="1"/>
  <c r="N168" i="20"/>
  <c r="B189" i="10"/>
  <c r="B209" i="10"/>
  <c r="B173" i="10"/>
  <c r="B157" i="10"/>
  <c r="B141" i="10"/>
  <c r="B125" i="10"/>
  <c r="B93" i="10"/>
  <c r="B77" i="10"/>
  <c r="B61" i="10"/>
  <c r="N247" i="20"/>
  <c r="N231" i="20"/>
  <c r="N215" i="20"/>
  <c r="N201" i="20"/>
  <c r="N197" i="20"/>
  <c r="N193" i="20"/>
  <c r="N189" i="20"/>
  <c r="B193" i="10"/>
  <c r="N244" i="20"/>
  <c r="N228" i="20"/>
  <c r="N212" i="20"/>
  <c r="N169" i="20"/>
  <c r="N160" i="20"/>
  <c r="N154" i="20"/>
  <c r="N149" i="20"/>
  <c r="N144" i="20"/>
  <c r="N140" i="20"/>
  <c r="N254" i="20"/>
  <c r="B213" i="10"/>
  <c r="B177" i="10"/>
  <c r="B145" i="10"/>
  <c r="B129" i="10"/>
  <c r="B113" i="10"/>
  <c r="B97" i="10"/>
  <c r="B81" i="10"/>
  <c r="B65" i="10"/>
  <c r="B197" i="10"/>
  <c r="N248" i="20"/>
  <c r="N232" i="20"/>
  <c r="B181" i="10"/>
  <c r="B217" i="10"/>
  <c r="B165" i="10"/>
  <c r="B149" i="10"/>
  <c r="B133" i="10"/>
  <c r="B117" i="10"/>
  <c r="B101" i="10"/>
  <c r="B85" i="10"/>
  <c r="B69" i="10"/>
  <c r="N255" i="20"/>
  <c r="N239" i="20"/>
  <c r="N223" i="20"/>
  <c r="N203" i="20"/>
  <c r="N199" i="20"/>
  <c r="N195" i="20"/>
  <c r="B201" i="10"/>
  <c r="N252" i="20"/>
  <c r="N218" i="20"/>
  <c r="N216" i="20"/>
  <c r="N214" i="20"/>
  <c r="N205" i="20"/>
  <c r="N181" i="20"/>
  <c r="N173" i="20"/>
  <c r="N167" i="20"/>
  <c r="K168" i="20" s="1"/>
  <c r="N156" i="20"/>
  <c r="N141" i="20"/>
  <c r="D95" i="20"/>
  <c r="B169" i="10"/>
  <c r="N243" i="20"/>
  <c r="N229" i="20"/>
  <c r="N202" i="20"/>
  <c r="N198" i="20"/>
  <c r="N194" i="20"/>
  <c r="N184" i="20"/>
  <c r="N176" i="20"/>
  <c r="N161" i="20"/>
  <c r="B185" i="10"/>
  <c r="B105" i="10"/>
  <c r="N210" i="20"/>
  <c r="K211" i="20" s="1"/>
  <c r="N208" i="20"/>
  <c r="N200" i="20"/>
  <c r="N196" i="20"/>
  <c r="N187" i="20"/>
  <c r="N179" i="20"/>
  <c r="N204" i="20"/>
  <c r="N182" i="20"/>
  <c r="N174" i="20"/>
  <c r="N171" i="20"/>
  <c r="N165" i="20"/>
  <c r="B121" i="10"/>
  <c r="N250" i="20"/>
  <c r="N245" i="20"/>
  <c r="N233" i="20"/>
  <c r="N226" i="20"/>
  <c r="N206" i="20"/>
  <c r="N192" i="20"/>
  <c r="N190" i="20"/>
  <c r="N253" i="20"/>
  <c r="N242" i="20"/>
  <c r="N235" i="20"/>
  <c r="N219" i="20"/>
  <c r="N185" i="20"/>
  <c r="N177" i="20"/>
  <c r="N158" i="20"/>
  <c r="N150" i="20"/>
  <c r="N146" i="20"/>
  <c r="N133" i="20"/>
  <c r="N159" i="20"/>
  <c r="N147" i="20"/>
  <c r="N142" i="20"/>
  <c r="N132" i="20"/>
  <c r="K133" i="20" s="1"/>
  <c r="N125" i="20"/>
  <c r="N115" i="20"/>
  <c r="N108" i="20"/>
  <c r="N101" i="20"/>
  <c r="N92" i="20"/>
  <c r="D81" i="20"/>
  <c r="N69" i="20"/>
  <c r="N241" i="20"/>
  <c r="N237" i="20"/>
  <c r="N222" i="20"/>
  <c r="N191" i="20"/>
  <c r="N135" i="20"/>
  <c r="N122" i="20"/>
  <c r="N98" i="20"/>
  <c r="N88" i="20"/>
  <c r="D87" i="20"/>
  <c r="N83" i="20"/>
  <c r="N129" i="20"/>
  <c r="N119" i="20"/>
  <c r="N112" i="20"/>
  <c r="N105" i="20"/>
  <c r="D92" i="20"/>
  <c r="N249" i="20"/>
  <c r="N162" i="20"/>
  <c r="N157" i="20"/>
  <c r="N145" i="20"/>
  <c r="N126" i="20"/>
  <c r="N93" i="20"/>
  <c r="N89" i="20"/>
  <c r="N225" i="20"/>
  <c r="N221" i="20"/>
  <c r="N217" i="20"/>
  <c r="N151" i="20"/>
  <c r="N148" i="20"/>
  <c r="N138" i="20"/>
  <c r="N123" i="20"/>
  <c r="N116" i="20"/>
  <c r="N109" i="20"/>
  <c r="B73" i="10"/>
  <c r="N236" i="20"/>
  <c r="N178" i="20"/>
  <c r="N166" i="20"/>
  <c r="N164" i="20"/>
  <c r="N143" i="20"/>
  <c r="N130" i="20"/>
  <c r="N106" i="20"/>
  <c r="B137" i="10"/>
  <c r="N213" i="20"/>
  <c r="N207" i="20"/>
  <c r="N136" i="20"/>
  <c r="N127" i="20"/>
  <c r="N120" i="20"/>
  <c r="N113" i="20"/>
  <c r="N186" i="20"/>
  <c r="N155" i="20"/>
  <c r="N110" i="20"/>
  <c r="N103" i="20"/>
  <c r="B205" i="10"/>
  <c r="N220" i="20"/>
  <c r="N183" i="20"/>
  <c r="N180" i="20"/>
  <c r="N175" i="20"/>
  <c r="N152" i="20"/>
  <c r="N134" i="20"/>
  <c r="N131" i="20"/>
  <c r="N124" i="20"/>
  <c r="N117" i="20"/>
  <c r="B153" i="10"/>
  <c r="N251" i="20"/>
  <c r="N114" i="20"/>
  <c r="N97" i="20"/>
  <c r="N91" i="20"/>
  <c r="N81" i="20"/>
  <c r="N111" i="20"/>
  <c r="D84" i="20"/>
  <c r="N65" i="20"/>
  <c r="D64" i="20"/>
  <c r="N60" i="20"/>
  <c r="K61" i="20" s="1"/>
  <c r="N56" i="20"/>
  <c r="N52" i="20"/>
  <c r="N238" i="20"/>
  <c r="N230" i="20"/>
  <c r="N170" i="20"/>
  <c r="D96" i="20"/>
  <c r="D93" i="20"/>
  <c r="D88" i="20"/>
  <c r="D86" i="20"/>
  <c r="N82" i="20"/>
  <c r="D79" i="20"/>
  <c r="N77" i="20"/>
  <c r="N246" i="20"/>
  <c r="N107" i="20"/>
  <c r="N104" i="20"/>
  <c r="K105" i="20" s="1"/>
  <c r="N90" i="20"/>
  <c r="D82" i="20"/>
  <c r="N72" i="20"/>
  <c r="D65" i="20"/>
  <c r="N61" i="20"/>
  <c r="D90" i="20"/>
  <c r="N75" i="20"/>
  <c r="N66" i="20"/>
  <c r="N57" i="20"/>
  <c r="N53" i="20"/>
  <c r="N80" i="20"/>
  <c r="N70" i="20"/>
  <c r="K70" i="20" s="1"/>
  <c r="N227" i="20"/>
  <c r="N209" i="20"/>
  <c r="N153" i="20"/>
  <c r="N85" i="20"/>
  <c r="N78" i="20"/>
  <c r="D66" i="20"/>
  <c r="N62" i="20"/>
  <c r="K63" i="20" s="1"/>
  <c r="N128" i="20"/>
  <c r="N118" i="20"/>
  <c r="N87" i="20"/>
  <c r="D85" i="20"/>
  <c r="D80" i="20"/>
  <c r="N73" i="20"/>
  <c r="N67" i="20"/>
  <c r="N58" i="20"/>
  <c r="N54" i="20"/>
  <c r="N50" i="20"/>
  <c r="N234" i="20"/>
  <c r="D83" i="20"/>
  <c r="D78" i="20"/>
  <c r="N63" i="20"/>
  <c r="N139" i="20"/>
  <c r="N100" i="20"/>
  <c r="N94" i="20"/>
  <c r="D89" i="20"/>
  <c r="N76" i="20"/>
  <c r="D67" i="20"/>
  <c r="D94" i="20"/>
  <c r="N84" i="20"/>
  <c r="N71" i="20"/>
  <c r="N68" i="20"/>
  <c r="N59" i="20"/>
  <c r="N55" i="20"/>
  <c r="N51" i="20"/>
  <c r="N188" i="20"/>
  <c r="N99" i="20"/>
  <c r="N86" i="20"/>
  <c r="N74" i="20"/>
  <c r="N163" i="20"/>
  <c r="N64" i="20"/>
  <c r="N121" i="20"/>
  <c r="N79" i="20"/>
  <c r="N102" i="20"/>
  <c r="A65" i="14"/>
  <c r="F281" i="1" s="1"/>
  <c r="D91" i="20"/>
  <c r="B45" i="14"/>
  <c r="H54" i="14"/>
  <c r="R40" i="20" s="1"/>
  <c r="S40" i="20" s="1"/>
  <c r="J40" i="20" s="1"/>
  <c r="B62" i="14"/>
  <c r="H67" i="14"/>
  <c r="R51" i="20" s="1"/>
  <c r="S51" i="20" s="1"/>
  <c r="J51" i="20" s="1"/>
  <c r="F110" i="14"/>
  <c r="F126" i="14"/>
  <c r="H157" i="14"/>
  <c r="R135" i="20" s="1"/>
  <c r="S135" i="20" s="1"/>
  <c r="J135" i="20" s="1"/>
  <c r="F162" i="14"/>
  <c r="H167" i="14"/>
  <c r="H175" i="14"/>
  <c r="R152" i="20" s="1"/>
  <c r="H200" i="14"/>
  <c r="R175" i="20" s="1"/>
  <c r="S175" i="20" s="1"/>
  <c r="J175" i="20" s="1"/>
  <c r="H214" i="14"/>
  <c r="D141" i="18"/>
  <c r="C141" i="18"/>
  <c r="B141" i="18"/>
  <c r="B178" i="18"/>
  <c r="D77" i="20"/>
  <c r="D74" i="20"/>
  <c r="D69" i="20"/>
  <c r="D72" i="20"/>
  <c r="D75" i="20"/>
  <c r="D73" i="20"/>
  <c r="D70" i="20"/>
  <c r="D76" i="20"/>
  <c r="D68" i="20"/>
  <c r="D71" i="20"/>
  <c r="A116" i="14"/>
  <c r="F184" i="1" s="1"/>
  <c r="B60" i="14"/>
  <c r="F263" i="14"/>
  <c r="F218" i="1"/>
  <c r="F227" i="1"/>
  <c r="F232" i="1"/>
  <c r="H52" i="14"/>
  <c r="R38" i="20" s="1"/>
  <c r="S38" i="20" s="1"/>
  <c r="J38" i="20" s="1"/>
  <c r="B58" i="14"/>
  <c r="F108" i="14"/>
  <c r="F124" i="14"/>
  <c r="H160" i="14"/>
  <c r="H173" i="14"/>
  <c r="R150" i="20" s="1"/>
  <c r="H192" i="14"/>
  <c r="R168" i="20" s="1"/>
  <c r="H212" i="14"/>
  <c r="R186" i="20" s="1"/>
  <c r="S186" i="20" s="1"/>
  <c r="J186" i="20" s="1"/>
  <c r="F217" i="14"/>
  <c r="A245" i="14"/>
  <c r="F284" i="14"/>
  <c r="H284" i="14"/>
  <c r="C72" i="18"/>
  <c r="B108" i="18"/>
  <c r="D208" i="18"/>
  <c r="C208" i="18"/>
  <c r="B208" i="18"/>
  <c r="D213" i="18"/>
  <c r="B213" i="18"/>
  <c r="C213" i="18"/>
  <c r="O234" i="20"/>
  <c r="O221" i="20"/>
  <c r="O218" i="20"/>
  <c r="R235" i="20"/>
  <c r="S235" i="20" s="1"/>
  <c r="J235" i="20" s="1"/>
  <c r="R222" i="20"/>
  <c r="S222" i="20" s="1"/>
  <c r="J222" i="20" s="1"/>
  <c r="O238" i="20"/>
  <c r="O225" i="20"/>
  <c r="O222" i="20"/>
  <c r="O245" i="20"/>
  <c r="O242" i="20"/>
  <c r="R230" i="20"/>
  <c r="S230" i="20" s="1"/>
  <c r="J230" i="20" s="1"/>
  <c r="O220" i="20"/>
  <c r="R214" i="20"/>
  <c r="S214" i="20" s="1"/>
  <c r="J214" i="20" s="1"/>
  <c r="R187" i="20"/>
  <c r="S187" i="20" s="1"/>
  <c r="J187" i="20" s="1"/>
  <c r="O164" i="20"/>
  <c r="O127" i="20"/>
  <c r="O123" i="20"/>
  <c r="O119" i="20"/>
  <c r="O115" i="20"/>
  <c r="R192" i="20"/>
  <c r="S192" i="20" s="1"/>
  <c r="J192" i="20" s="1"/>
  <c r="O187" i="20"/>
  <c r="R182" i="20"/>
  <c r="S182" i="20" s="1"/>
  <c r="J182" i="20" s="1"/>
  <c r="O179" i="20"/>
  <c r="O224" i="20"/>
  <c r="R206" i="20"/>
  <c r="S206" i="20" s="1"/>
  <c r="J206" i="20" s="1"/>
  <c r="R204" i="20"/>
  <c r="O182" i="20"/>
  <c r="O171" i="20"/>
  <c r="O206" i="20"/>
  <c r="O192" i="20"/>
  <c r="O190" i="20"/>
  <c r="R185" i="20"/>
  <c r="S185" i="20" s="1"/>
  <c r="O235" i="20"/>
  <c r="O185" i="20"/>
  <c r="R256" i="20"/>
  <c r="S256" i="20" s="1"/>
  <c r="J256" i="20" s="1"/>
  <c r="R237" i="20"/>
  <c r="S237" i="20" s="1"/>
  <c r="J237" i="20" s="1"/>
  <c r="O217" i="20"/>
  <c r="O215" i="20"/>
  <c r="R172" i="20"/>
  <c r="S172" i="20" s="1"/>
  <c r="J172" i="20" s="1"/>
  <c r="O169" i="20"/>
  <c r="R163" i="20"/>
  <c r="S163" i="20" s="1"/>
  <c r="J163" i="20" s="1"/>
  <c r="O154" i="20"/>
  <c r="R140" i="20"/>
  <c r="S140" i="20" s="1"/>
  <c r="J140" i="20" s="1"/>
  <c r="O194" i="20"/>
  <c r="O191" i="20"/>
  <c r="P191" i="20" s="1"/>
  <c r="O167" i="20"/>
  <c r="R126" i="20"/>
  <c r="S126" i="20" s="1"/>
  <c r="J126" i="20" s="1"/>
  <c r="O122" i="20"/>
  <c r="O98" i="20"/>
  <c r="R93" i="20"/>
  <c r="S93" i="20" s="1"/>
  <c r="J93" i="20" s="1"/>
  <c r="R89" i="20"/>
  <c r="O88" i="20"/>
  <c r="O83" i="20"/>
  <c r="O211" i="20"/>
  <c r="O205" i="20"/>
  <c r="O197" i="20"/>
  <c r="R151" i="20"/>
  <c r="S151" i="20" s="1"/>
  <c r="J151" i="20" s="1"/>
  <c r="R116" i="20"/>
  <c r="S116" i="20" s="1"/>
  <c r="J116" i="20" s="1"/>
  <c r="O112" i="20"/>
  <c r="R109" i="20"/>
  <c r="S109" i="20" s="1"/>
  <c r="J109" i="20" s="1"/>
  <c r="O105" i="20"/>
  <c r="O78" i="20"/>
  <c r="R249" i="20"/>
  <c r="S249" i="20" s="1"/>
  <c r="J249" i="20" s="1"/>
  <c r="R218" i="20"/>
  <c r="S218" i="20" s="1"/>
  <c r="J218" i="20" s="1"/>
  <c r="R176" i="20"/>
  <c r="S176" i="20" s="1"/>
  <c r="J176" i="20" s="1"/>
  <c r="O162" i="20"/>
  <c r="R160" i="20"/>
  <c r="R154" i="20"/>
  <c r="S154" i="20" s="1"/>
  <c r="J154" i="20" s="1"/>
  <c r="R148" i="20"/>
  <c r="O145" i="20"/>
  <c r="O140" i="20"/>
  <c r="R130" i="20"/>
  <c r="S130" i="20" s="1"/>
  <c r="J130" i="20" s="1"/>
  <c r="O126" i="20"/>
  <c r="R123" i="20"/>
  <c r="S123" i="20" s="1"/>
  <c r="J123" i="20" s="1"/>
  <c r="R106" i="20"/>
  <c r="S106" i="20" s="1"/>
  <c r="J106" i="20" s="1"/>
  <c r="R99" i="20"/>
  <c r="S99" i="20" s="1"/>
  <c r="J99" i="20" s="1"/>
  <c r="R96" i="20"/>
  <c r="S96" i="20" s="1"/>
  <c r="O93" i="20"/>
  <c r="O89" i="20"/>
  <c r="P89" i="20" s="1"/>
  <c r="O84" i="20"/>
  <c r="O214" i="20"/>
  <c r="R184" i="20"/>
  <c r="S184" i="20" s="1"/>
  <c r="J184" i="20" s="1"/>
  <c r="O176" i="20"/>
  <c r="R171" i="20"/>
  <c r="S171" i="20" s="1"/>
  <c r="J171" i="20" s="1"/>
  <c r="R166" i="20"/>
  <c r="S166" i="20" s="1"/>
  <c r="J166" i="20" s="1"/>
  <c r="O151" i="20"/>
  <c r="R143" i="20"/>
  <c r="S143" i="20" s="1"/>
  <c r="J143" i="20" s="1"/>
  <c r="O133" i="20"/>
  <c r="P133" i="20" s="1"/>
  <c r="R120" i="20"/>
  <c r="S120" i="20" s="1"/>
  <c r="J120" i="20" s="1"/>
  <c r="R113" i="20"/>
  <c r="S113" i="20" s="1"/>
  <c r="J113" i="20" s="1"/>
  <c r="O109" i="20"/>
  <c r="O102" i="20"/>
  <c r="O99" i="20"/>
  <c r="R94" i="20"/>
  <c r="S94" i="20" s="1"/>
  <c r="J94" i="20" s="1"/>
  <c r="R207" i="20"/>
  <c r="S207" i="20" s="1"/>
  <c r="J207" i="20" s="1"/>
  <c r="O203" i="20"/>
  <c r="O193" i="20"/>
  <c r="P193" i="20" s="1"/>
  <c r="O184" i="20"/>
  <c r="R181" i="20"/>
  <c r="S181" i="20" s="1"/>
  <c r="J181" i="20" s="1"/>
  <c r="O166" i="20"/>
  <c r="O160" i="20"/>
  <c r="O143" i="20"/>
  <c r="O130" i="20"/>
  <c r="O106" i="20"/>
  <c r="R239" i="20"/>
  <c r="S239" i="20" s="1"/>
  <c r="J239" i="20" s="1"/>
  <c r="O232" i="20"/>
  <c r="O181" i="20"/>
  <c r="R158" i="20"/>
  <c r="R149" i="20"/>
  <c r="R146" i="20"/>
  <c r="O136" i="20"/>
  <c r="R124" i="20"/>
  <c r="S124" i="20" s="1"/>
  <c r="J124" i="20" s="1"/>
  <c r="O120" i="20"/>
  <c r="R117" i="20"/>
  <c r="S117" i="20" s="1"/>
  <c r="J117" i="20" s="1"/>
  <c r="O113" i="20"/>
  <c r="O239" i="20"/>
  <c r="R224" i="20"/>
  <c r="S224" i="20" s="1"/>
  <c r="J224" i="20" s="1"/>
  <c r="O199" i="20"/>
  <c r="O186" i="20"/>
  <c r="O173" i="20"/>
  <c r="O155" i="20"/>
  <c r="R114" i="20"/>
  <c r="S114" i="20" s="1"/>
  <c r="J114" i="20" s="1"/>
  <c r="O247" i="20"/>
  <c r="O243" i="20"/>
  <c r="R189" i="20"/>
  <c r="S189" i="20" s="1"/>
  <c r="J189" i="20" s="1"/>
  <c r="O183" i="20"/>
  <c r="O175" i="20"/>
  <c r="O158" i="20"/>
  <c r="O149" i="20"/>
  <c r="O146" i="20"/>
  <c r="O141" i="20"/>
  <c r="P141" i="20" s="1"/>
  <c r="R139" i="20"/>
  <c r="S139" i="20" s="1"/>
  <c r="J139" i="20" s="1"/>
  <c r="O134" i="20"/>
  <c r="R128" i="20"/>
  <c r="S128" i="20" s="1"/>
  <c r="J128" i="20" s="1"/>
  <c r="O124" i="20"/>
  <c r="O117" i="20"/>
  <c r="O86" i="20"/>
  <c r="R223" i="20"/>
  <c r="S223" i="20" s="1"/>
  <c r="J223" i="20" s="1"/>
  <c r="O216" i="20"/>
  <c r="R209" i="20"/>
  <c r="S209" i="20" s="1"/>
  <c r="J209" i="20" s="1"/>
  <c r="O202" i="20"/>
  <c r="O195" i="20"/>
  <c r="P195" i="20" s="1"/>
  <c r="R118" i="20"/>
  <c r="S118" i="20" s="1"/>
  <c r="J118" i="20" s="1"/>
  <c r="O223" i="20"/>
  <c r="O188" i="20"/>
  <c r="P188" i="20" s="1"/>
  <c r="O177" i="20"/>
  <c r="O163" i="20"/>
  <c r="O161" i="20"/>
  <c r="R156" i="20"/>
  <c r="R147" i="20"/>
  <c r="S147" i="20" s="1"/>
  <c r="J147" i="20" s="1"/>
  <c r="R142" i="20"/>
  <c r="S142" i="20" s="1"/>
  <c r="J142" i="20" s="1"/>
  <c r="O139" i="20"/>
  <c r="R132" i="20"/>
  <c r="S132" i="20" s="1"/>
  <c r="J132" i="20" s="1"/>
  <c r="O128" i="20"/>
  <c r="R125" i="20"/>
  <c r="S125" i="20" s="1"/>
  <c r="J125" i="20" s="1"/>
  <c r="O121" i="20"/>
  <c r="R95" i="20"/>
  <c r="S95" i="20" s="1"/>
  <c r="R69" i="20"/>
  <c r="S69" i="20" s="1"/>
  <c r="J69" i="20" s="1"/>
  <c r="O230" i="20"/>
  <c r="R115" i="20"/>
  <c r="S115" i="20" s="1"/>
  <c r="J115" i="20" s="1"/>
  <c r="R104" i="20"/>
  <c r="S104" i="20" s="1"/>
  <c r="J104" i="20" s="1"/>
  <c r="O96" i="20"/>
  <c r="P96" i="20" s="1"/>
  <c r="O82" i="20"/>
  <c r="O77" i="20"/>
  <c r="R75" i="20"/>
  <c r="S75" i="20" s="1"/>
  <c r="J75" i="20" s="1"/>
  <c r="O69" i="20"/>
  <c r="R57" i="20"/>
  <c r="S57" i="20" s="1"/>
  <c r="J57" i="20" s="1"/>
  <c r="R53" i="20"/>
  <c r="S53" i="20" s="1"/>
  <c r="J53" i="20" s="1"/>
  <c r="R49" i="20"/>
  <c r="S49" i="20" s="1"/>
  <c r="J49" i="20" s="1"/>
  <c r="R45" i="20"/>
  <c r="S45" i="20" s="1"/>
  <c r="J45" i="20" s="1"/>
  <c r="R41" i="20"/>
  <c r="S41" i="20" s="1"/>
  <c r="R37" i="20"/>
  <c r="S37" i="20" s="1"/>
  <c r="J37" i="20" s="1"/>
  <c r="R33" i="20"/>
  <c r="S33" i="20" s="1"/>
  <c r="J33" i="20" s="1"/>
  <c r="R29" i="20"/>
  <c r="S29" i="20" s="1"/>
  <c r="J29" i="20" s="1"/>
  <c r="R107" i="20"/>
  <c r="S107" i="20" s="1"/>
  <c r="O104" i="20"/>
  <c r="R80" i="20"/>
  <c r="O72" i="20"/>
  <c r="O61" i="20"/>
  <c r="O142" i="20"/>
  <c r="O125" i="20"/>
  <c r="R85" i="20"/>
  <c r="S85" i="20" s="1"/>
  <c r="J85" i="20" s="1"/>
  <c r="O75" i="20"/>
  <c r="O66" i="20"/>
  <c r="R62" i="20"/>
  <c r="S62" i="20" s="1"/>
  <c r="J62" i="20" s="1"/>
  <c r="O57" i="20"/>
  <c r="O49" i="20"/>
  <c r="P49" i="20" s="1"/>
  <c r="O45" i="20"/>
  <c r="P45" i="20" s="1"/>
  <c r="O41" i="20"/>
  <c r="P41" i="20" s="1"/>
  <c r="O37" i="20"/>
  <c r="P37" i="20" s="1"/>
  <c r="O33" i="20"/>
  <c r="P33" i="20" s="1"/>
  <c r="O29" i="20"/>
  <c r="P29" i="20" s="1"/>
  <c r="O25" i="20"/>
  <c r="P25" i="20" s="1"/>
  <c r="R201" i="20"/>
  <c r="S201" i="20" s="1"/>
  <c r="O114" i="20"/>
  <c r="O110" i="20"/>
  <c r="O101" i="20"/>
  <c r="R83" i="20"/>
  <c r="O80" i="20"/>
  <c r="O70" i="20"/>
  <c r="R67" i="20"/>
  <c r="S67" i="20" s="1"/>
  <c r="J67" i="20" s="1"/>
  <c r="R58" i="20"/>
  <c r="S58" i="20" s="1"/>
  <c r="J58" i="20" s="1"/>
  <c r="R54" i="20"/>
  <c r="S54" i="20" s="1"/>
  <c r="J54" i="20" s="1"/>
  <c r="R46" i="20"/>
  <c r="S46" i="20" s="1"/>
  <c r="J46" i="20" s="1"/>
  <c r="R42" i="20"/>
  <c r="S42" i="20" s="1"/>
  <c r="J42" i="20" s="1"/>
  <c r="R34" i="20"/>
  <c r="S34" i="20" s="1"/>
  <c r="J34" i="20" s="1"/>
  <c r="R30" i="20"/>
  <c r="S30" i="20" s="1"/>
  <c r="R26" i="20"/>
  <c r="S26" i="20" s="1"/>
  <c r="J26" i="20" s="1"/>
  <c r="O209" i="20"/>
  <c r="O201" i="20"/>
  <c r="O153" i="20"/>
  <c r="R129" i="20"/>
  <c r="S129" i="20" s="1"/>
  <c r="J129" i="20" s="1"/>
  <c r="R103" i="20"/>
  <c r="S103" i="20" s="1"/>
  <c r="J103" i="20" s="1"/>
  <c r="R87" i="20"/>
  <c r="S87" i="20" s="1"/>
  <c r="J87" i="20" s="1"/>
  <c r="O85" i="20"/>
  <c r="R78" i="20"/>
  <c r="S78" i="20" s="1"/>
  <c r="R73" i="20"/>
  <c r="S73" i="20" s="1"/>
  <c r="J73" i="20" s="1"/>
  <c r="R63" i="20"/>
  <c r="O62" i="20"/>
  <c r="R191" i="20"/>
  <c r="S191" i="20" s="1"/>
  <c r="J191" i="20" s="1"/>
  <c r="R167" i="20"/>
  <c r="S167" i="20" s="1"/>
  <c r="J167" i="20" s="1"/>
  <c r="O159" i="20"/>
  <c r="O147" i="20"/>
  <c r="O118" i="20"/>
  <c r="O103" i="20"/>
  <c r="O95" i="20"/>
  <c r="P95" i="20" s="1"/>
  <c r="O92" i="20"/>
  <c r="O87" i="20"/>
  <c r="O73" i="20"/>
  <c r="O67" i="20"/>
  <c r="O58" i="20"/>
  <c r="O54" i="20"/>
  <c r="O50" i="20"/>
  <c r="O46" i="20"/>
  <c r="P46" i="20" s="1"/>
  <c r="O42" i="20"/>
  <c r="P42" i="20" s="1"/>
  <c r="O38" i="20"/>
  <c r="P38" i="20" s="1"/>
  <c r="O34" i="20"/>
  <c r="P34" i="20" s="1"/>
  <c r="R234" i="20"/>
  <c r="S234" i="20" s="1"/>
  <c r="J234" i="20" s="1"/>
  <c r="R100" i="20"/>
  <c r="S100" i="20" s="1"/>
  <c r="J100" i="20" s="1"/>
  <c r="R71" i="20"/>
  <c r="S71" i="20" s="1"/>
  <c r="J71" i="20" s="1"/>
  <c r="R68" i="20"/>
  <c r="S68" i="20" s="1"/>
  <c r="J68" i="20" s="1"/>
  <c r="O63" i="20"/>
  <c r="R59" i="20"/>
  <c r="S59" i="20" s="1"/>
  <c r="J59" i="20" s="1"/>
  <c r="R55" i="20"/>
  <c r="S55" i="20" s="1"/>
  <c r="J55" i="20" s="1"/>
  <c r="R47" i="20"/>
  <c r="S47" i="20" s="1"/>
  <c r="J47" i="20" s="1"/>
  <c r="R43" i="20"/>
  <c r="S43" i="20" s="1"/>
  <c r="J43" i="20" s="1"/>
  <c r="R39" i="20"/>
  <c r="S39" i="20" s="1"/>
  <c r="J39" i="20" s="1"/>
  <c r="R35" i="20"/>
  <c r="S35" i="20" s="1"/>
  <c r="J35" i="20" s="1"/>
  <c r="R31" i="20"/>
  <c r="S31" i="20" s="1"/>
  <c r="J31" i="20" s="1"/>
  <c r="O94" i="20"/>
  <c r="O76" i="20"/>
  <c r="R64" i="20"/>
  <c r="S64" i="20" s="1"/>
  <c r="O198" i="20"/>
  <c r="R97" i="20"/>
  <c r="S97" i="20" s="1"/>
  <c r="J97" i="20" s="1"/>
  <c r="R91" i="20"/>
  <c r="S91" i="20" s="1"/>
  <c r="J91" i="20" s="1"/>
  <c r="O81" i="20"/>
  <c r="R79" i="20"/>
  <c r="S79" i="20" s="1"/>
  <c r="J79" i="20" s="1"/>
  <c r="R74" i="20"/>
  <c r="S74" i="20" s="1"/>
  <c r="J74" i="20" s="1"/>
  <c r="O71" i="20"/>
  <c r="O59" i="20"/>
  <c r="O55" i="20"/>
  <c r="P55" i="20" s="1"/>
  <c r="O51" i="20"/>
  <c r="O47" i="20"/>
  <c r="P47" i="20" s="1"/>
  <c r="O43" i="20"/>
  <c r="P43" i="20" s="1"/>
  <c r="O39" i="20"/>
  <c r="P39" i="20" s="1"/>
  <c r="O35" i="20"/>
  <c r="P35" i="20" s="1"/>
  <c r="O31" i="20"/>
  <c r="P31" i="20" s="1"/>
  <c r="R105" i="20"/>
  <c r="O97" i="20"/>
  <c r="O91" i="20"/>
  <c r="O74" i="20"/>
  <c r="R65" i="20"/>
  <c r="S65" i="20" s="1"/>
  <c r="J65" i="20" s="1"/>
  <c r="O64" i="20"/>
  <c r="R60" i="20"/>
  <c r="S60" i="20" s="1"/>
  <c r="J60" i="20" s="1"/>
  <c r="R56" i="20"/>
  <c r="S56" i="20" s="1"/>
  <c r="J56" i="20" s="1"/>
  <c r="R52" i="20"/>
  <c r="S52" i="20" s="1"/>
  <c r="J52" i="20" s="1"/>
  <c r="R48" i="20"/>
  <c r="S48" i="20" s="1"/>
  <c r="J48" i="20" s="1"/>
  <c r="R44" i="20"/>
  <c r="S44" i="20" s="1"/>
  <c r="J44" i="20" s="1"/>
  <c r="R36" i="20"/>
  <c r="S36" i="20" s="1"/>
  <c r="J36" i="20" s="1"/>
  <c r="R32" i="20"/>
  <c r="S32" i="20" s="1"/>
  <c r="J32" i="20" s="1"/>
  <c r="R28" i="20"/>
  <c r="S28" i="20" s="1"/>
  <c r="J28" i="20" s="1"/>
  <c r="R77" i="20"/>
  <c r="S77" i="20" s="1"/>
  <c r="J77" i="20" s="1"/>
  <c r="O108" i="20"/>
  <c r="R27" i="20"/>
  <c r="S27" i="20" s="1"/>
  <c r="J27" i="20" s="1"/>
  <c r="O144" i="20"/>
  <c r="O60" i="20"/>
  <c r="O27" i="20"/>
  <c r="P27" i="20" s="1"/>
  <c r="O132" i="20"/>
  <c r="O65" i="20"/>
  <c r="O32" i="20"/>
  <c r="P32" i="20" s="1"/>
  <c r="R82" i="20"/>
  <c r="O48" i="20"/>
  <c r="P48" i="20" s="1"/>
  <c r="O36" i="20"/>
  <c r="P36" i="20" s="1"/>
  <c r="O26" i="20"/>
  <c r="P26" i="20" s="1"/>
  <c r="R205" i="20"/>
  <c r="S205" i="20" s="1"/>
  <c r="O172" i="20"/>
  <c r="O150" i="20"/>
  <c r="P150" i="20" s="1"/>
  <c r="O44" i="20"/>
  <c r="P44" i="20" s="1"/>
  <c r="R111" i="20"/>
  <c r="S111" i="20" s="1"/>
  <c r="J111" i="20" s="1"/>
  <c r="O52" i="20"/>
  <c r="P52" i="20" s="1"/>
  <c r="O40" i="20"/>
  <c r="P40" i="20" s="1"/>
  <c r="R88" i="20"/>
  <c r="O30" i="20"/>
  <c r="P30" i="20" s="1"/>
  <c r="O137" i="20"/>
  <c r="P137" i="20" s="1"/>
  <c r="O56" i="20"/>
  <c r="O28" i="20"/>
  <c r="P28" i="20" s="1"/>
  <c r="O156" i="20"/>
  <c r="P156" i="20" s="1"/>
  <c r="B40" i="14"/>
  <c r="B42" i="14"/>
  <c r="B56" i="14"/>
  <c r="F188" i="14"/>
  <c r="H188" i="14"/>
  <c r="R164" i="20" s="1"/>
  <c r="S164" i="20" s="1"/>
  <c r="J164" i="20" s="1"/>
  <c r="C108" i="18"/>
  <c r="C170" i="18"/>
  <c r="D170" i="18"/>
  <c r="F283" i="1"/>
  <c r="F279" i="1"/>
  <c r="F275" i="1"/>
  <c r="F282" i="1"/>
  <c r="F278" i="1"/>
  <c r="B53" i="14"/>
  <c r="D83" i="18"/>
  <c r="C83" i="18"/>
  <c r="D95" i="18"/>
  <c r="C95" i="18"/>
  <c r="B95" i="18"/>
  <c r="C100" i="18"/>
  <c r="B100" i="18"/>
  <c r="D109" i="18"/>
  <c r="C109" i="18"/>
  <c r="B109" i="18"/>
  <c r="C161" i="18"/>
  <c r="D161" i="18"/>
  <c r="K6" i="2"/>
  <c r="J6" i="2" s="1"/>
  <c r="B38" i="14"/>
  <c r="H111" i="14"/>
  <c r="R92" i="20" s="1"/>
  <c r="S92" i="20" s="1"/>
  <c r="J92" i="20" s="1"/>
  <c r="B114" i="14"/>
  <c r="F135" i="14"/>
  <c r="H153" i="14"/>
  <c r="R131" i="20" s="1"/>
  <c r="S131" i="20" s="1"/>
  <c r="J131" i="20" s="1"/>
  <c r="H278" i="14"/>
  <c r="R247" i="20" s="1"/>
  <c r="S247" i="20" s="1"/>
  <c r="J247" i="20" s="1"/>
  <c r="F278" i="14"/>
  <c r="B83" i="18"/>
  <c r="D100" i="18"/>
  <c r="C127" i="18"/>
  <c r="B127" i="18"/>
  <c r="B153" i="18"/>
  <c r="B161" i="18"/>
  <c r="D166" i="18"/>
  <c r="C166" i="18"/>
  <c r="R18" i="20"/>
  <c r="S18" i="20" s="1"/>
  <c r="D261" i="18"/>
  <c r="C261" i="18"/>
  <c r="B261" i="18"/>
  <c r="D137" i="18"/>
  <c r="B137" i="18"/>
  <c r="D190" i="18"/>
  <c r="C190" i="18"/>
  <c r="B218" i="18"/>
  <c r="D252" i="18"/>
  <c r="C252" i="18"/>
  <c r="B252" i="18"/>
  <c r="B272" i="18"/>
  <c r="D272" i="18"/>
  <c r="C272" i="18"/>
  <c r="C94" i="18"/>
  <c r="B94" i="18"/>
  <c r="B118" i="18"/>
  <c r="C137" i="18"/>
  <c r="C167" i="18"/>
  <c r="B167" i="18"/>
  <c r="B190" i="18"/>
  <c r="D210" i="18"/>
  <c r="B210" i="18"/>
  <c r="B214" i="18"/>
  <c r="D218" i="18"/>
  <c r="D243" i="18"/>
  <c r="C243" i="18"/>
  <c r="B243" i="18"/>
  <c r="B262" i="18"/>
  <c r="D267" i="18"/>
  <c r="C267" i="18"/>
  <c r="R22" i="20"/>
  <c r="S22" i="20" s="1"/>
  <c r="R19" i="20"/>
  <c r="S19" i="20" s="1"/>
  <c r="R20" i="20"/>
  <c r="S20" i="20" s="1"/>
  <c r="R24" i="20"/>
  <c r="S24" i="20" s="1"/>
  <c r="R21" i="20"/>
  <c r="S21" i="20" s="1"/>
  <c r="B77" i="18"/>
  <c r="D94" i="18"/>
  <c r="B98" i="18"/>
  <c r="B110" i="18"/>
  <c r="D110" i="18"/>
  <c r="C110" i="18"/>
  <c r="C129" i="18"/>
  <c r="D155" i="18"/>
  <c r="B155" i="18"/>
  <c r="D163" i="18"/>
  <c r="C163" i="18"/>
  <c r="D167" i="18"/>
  <c r="B191" i="18"/>
  <c r="C191" i="18"/>
  <c r="C210" i="18"/>
  <c r="C214" i="18"/>
  <c r="D234" i="18"/>
  <c r="C234" i="18"/>
  <c r="B234" i="18"/>
  <c r="B253" i="18"/>
  <c r="D262" i="18"/>
  <c r="B267" i="18"/>
  <c r="D253" i="18"/>
  <c r="D130" i="18"/>
  <c r="C130" i="18"/>
  <c r="B151" i="18"/>
  <c r="C164" i="18"/>
  <c r="B164" i="18"/>
  <c r="B181" i="18"/>
  <c r="D201" i="18"/>
  <c r="B201" i="18"/>
  <c r="B235" i="18"/>
  <c r="D244" i="18"/>
  <c r="H286" i="14"/>
  <c r="R255" i="20" s="1"/>
  <c r="S255" i="20" s="1"/>
  <c r="J255" i="20" s="1"/>
  <c r="A226" i="18"/>
  <c r="A198" i="18"/>
  <c r="A131" i="18"/>
  <c r="A220" i="18"/>
  <c r="B78" i="18"/>
  <c r="C88" i="18"/>
  <c r="B88" i="18"/>
  <c r="B130" i="18"/>
  <c r="D143" i="18"/>
  <c r="B143" i="18"/>
  <c r="D151" i="18"/>
  <c r="D164" i="18"/>
  <c r="D181" i="18"/>
  <c r="C197" i="18"/>
  <c r="C201" i="18"/>
  <c r="B230" i="18"/>
  <c r="D235" i="18"/>
  <c r="C78" i="18"/>
  <c r="D187" i="18"/>
  <c r="B187" i="18"/>
  <c r="D197" i="18"/>
  <c r="C230" i="18"/>
  <c r="H158" i="14"/>
  <c r="R136" i="20" s="1"/>
  <c r="S136" i="20" s="1"/>
  <c r="J136" i="20" s="1"/>
  <c r="C103" i="18"/>
  <c r="B103" i="18"/>
  <c r="D112" i="18"/>
  <c r="B112" i="18"/>
  <c r="B139" i="18"/>
  <c r="B173" i="18"/>
  <c r="C177" i="18"/>
  <c r="C187" i="18"/>
  <c r="B202" i="18"/>
  <c r="C275" i="18"/>
  <c r="O22" i="20"/>
  <c r="P22" i="20" s="1"/>
  <c r="T22" i="20" s="1"/>
  <c r="O19" i="20"/>
  <c r="P19" i="20" s="1"/>
  <c r="T19" i="20" s="1"/>
  <c r="O23" i="20"/>
  <c r="P23" i="20" s="1"/>
  <c r="O20" i="20"/>
  <c r="P20" i="20" s="1"/>
  <c r="O18" i="20"/>
  <c r="P18" i="20" s="1"/>
  <c r="T18" i="20" s="1"/>
  <c r="O24" i="20"/>
  <c r="P24" i="20" s="1"/>
  <c r="A263" i="18"/>
  <c r="A174" i="18"/>
  <c r="D140" i="18"/>
  <c r="B140" i="18"/>
  <c r="D152" i="18"/>
  <c r="B152" i="18"/>
  <c r="D240" i="18"/>
  <c r="C240" i="18"/>
  <c r="B240" i="18"/>
  <c r="D249" i="18"/>
  <c r="C249" i="18"/>
  <c r="B249" i="18"/>
  <c r="D258" i="18"/>
  <c r="C258" i="18"/>
  <c r="B258" i="18"/>
  <c r="D207" i="18"/>
  <c r="B207" i="18"/>
  <c r="D51" i="15"/>
  <c r="E51" i="15" s="1"/>
  <c r="D55" i="15"/>
  <c r="E55" i="15" s="1"/>
  <c r="D69" i="15"/>
  <c r="E69" i="15" s="1"/>
  <c r="D73" i="15"/>
  <c r="E73" i="15" s="1"/>
  <c r="D87" i="15"/>
  <c r="E87" i="15" s="1"/>
  <c r="D91" i="15"/>
  <c r="E91" i="15" s="1"/>
  <c r="D103" i="15"/>
  <c r="E103" i="15" s="1"/>
  <c r="D115" i="15"/>
  <c r="E115" i="15" s="1"/>
  <c r="D127" i="15"/>
  <c r="E127" i="15" s="1"/>
  <c r="D136" i="15"/>
  <c r="E136" i="15" s="1"/>
  <c r="D146" i="15"/>
  <c r="E146" i="15" s="1"/>
  <c r="D200" i="15"/>
  <c r="E200" i="15" s="1"/>
  <c r="D205" i="15"/>
  <c r="E205" i="15" s="1"/>
  <c r="D219" i="15"/>
  <c r="E219" i="15" s="1"/>
  <c r="C207" i="18"/>
  <c r="B241" i="18"/>
  <c r="B250" i="18"/>
  <c r="B259" i="18"/>
  <c r="D264" i="18"/>
  <c r="C264" i="18"/>
  <c r="D273" i="18"/>
  <c r="C273" i="18"/>
  <c r="D157" i="15"/>
  <c r="E157" i="15" s="1"/>
  <c r="D195" i="15"/>
  <c r="E195" i="15" s="1"/>
  <c r="D215" i="15"/>
  <c r="E215" i="15" s="1"/>
  <c r="D220" i="15"/>
  <c r="E220" i="15" s="1"/>
  <c r="D232" i="18"/>
  <c r="B232" i="18"/>
  <c r="D84" i="15"/>
  <c r="E84" i="15" s="1"/>
  <c r="D88" i="15"/>
  <c r="E88" i="15" s="1"/>
  <c r="D95" i="15"/>
  <c r="E95" i="15" s="1"/>
  <c r="D99" i="15"/>
  <c r="E99" i="15" s="1"/>
  <c r="D107" i="15"/>
  <c r="E107" i="15" s="1"/>
  <c r="D111" i="15"/>
  <c r="E111" i="15" s="1"/>
  <c r="D119" i="15"/>
  <c r="E119" i="15" s="1"/>
  <c r="D123" i="15"/>
  <c r="E123" i="15" s="1"/>
  <c r="D142" i="15"/>
  <c r="E142" i="15" s="1"/>
  <c r="D152" i="15"/>
  <c r="E152" i="15" s="1"/>
  <c r="D171" i="15"/>
  <c r="E171" i="15" s="1"/>
  <c r="D186" i="15"/>
  <c r="E186" i="15" s="1"/>
  <c r="D191" i="15"/>
  <c r="E191" i="15" s="1"/>
  <c r="D204" i="18"/>
  <c r="B204" i="18"/>
  <c r="B224" i="18"/>
  <c r="C232" i="18"/>
  <c r="D237" i="18"/>
  <c r="C237" i="18"/>
  <c r="B237" i="18"/>
  <c r="D246" i="18"/>
  <c r="C246" i="18"/>
  <c r="B246" i="18"/>
  <c r="D255" i="18"/>
  <c r="C255" i="18"/>
  <c r="B255" i="18"/>
  <c r="C269" i="18"/>
  <c r="D204" i="15"/>
  <c r="E204" i="15" s="1"/>
  <c r="D222" i="15"/>
  <c r="E222" i="15" s="1"/>
  <c r="D207" i="15"/>
  <c r="E207" i="15" s="1"/>
  <c r="D218" i="15"/>
  <c r="E218" i="15" s="1"/>
  <c r="D182" i="15"/>
  <c r="E182" i="15" s="1"/>
  <c r="D169" i="15"/>
  <c r="E169" i="15" s="1"/>
  <c r="D210" i="15"/>
  <c r="E210" i="15" s="1"/>
  <c r="D203" i="15"/>
  <c r="E203" i="15" s="1"/>
  <c r="D192" i="15"/>
  <c r="E192" i="15" s="1"/>
  <c r="D185" i="15"/>
  <c r="E185" i="15" s="1"/>
  <c r="D172" i="15"/>
  <c r="E172" i="15" s="1"/>
  <c r="D162" i="15"/>
  <c r="E162" i="15" s="1"/>
  <c r="D159" i="15"/>
  <c r="E159" i="15" s="1"/>
  <c r="D156" i="15"/>
  <c r="E156" i="15" s="1"/>
  <c r="D153" i="15"/>
  <c r="E153" i="15" s="1"/>
  <c r="D150" i="15"/>
  <c r="E150" i="15" s="1"/>
  <c r="D147" i="15"/>
  <c r="E147" i="15" s="1"/>
  <c r="D144" i="15"/>
  <c r="E144" i="15" s="1"/>
  <c r="D141" i="15"/>
  <c r="E141" i="15" s="1"/>
  <c r="D138" i="15"/>
  <c r="E138" i="15" s="1"/>
  <c r="D135" i="15"/>
  <c r="E135" i="15" s="1"/>
  <c r="D132" i="15"/>
  <c r="E132" i="15" s="1"/>
  <c r="D129" i="15"/>
  <c r="E129" i="15" s="1"/>
  <c r="D225" i="15"/>
  <c r="E225" i="15" s="1"/>
  <c r="D213" i="15"/>
  <c r="E213" i="15" s="1"/>
  <c r="D216" i="15"/>
  <c r="E216" i="15" s="1"/>
  <c r="D198" i="15"/>
  <c r="E198" i="15" s="1"/>
  <c r="D59" i="15"/>
  <c r="E59" i="15" s="1"/>
  <c r="D77" i="15"/>
  <c r="E77" i="15" s="1"/>
  <c r="D100" i="15"/>
  <c r="E100" i="15" s="1"/>
  <c r="D112" i="15"/>
  <c r="E112" i="15" s="1"/>
  <c r="D124" i="15"/>
  <c r="E124" i="15" s="1"/>
  <c r="D137" i="15"/>
  <c r="E137" i="15" s="1"/>
  <c r="D176" i="15"/>
  <c r="E176" i="15" s="1"/>
  <c r="D181" i="15"/>
  <c r="E181" i="15" s="1"/>
  <c r="D206" i="15"/>
  <c r="E206" i="15" s="1"/>
  <c r="D221" i="15"/>
  <c r="E221" i="15" s="1"/>
  <c r="H256" i="14"/>
  <c r="D134" i="18"/>
  <c r="B134" i="18"/>
  <c r="B172" i="18"/>
  <c r="C180" i="18"/>
  <c r="B184" i="18"/>
  <c r="C188" i="18"/>
  <c r="B196" i="18"/>
  <c r="C204" i="18"/>
  <c r="C224" i="18"/>
  <c r="D269" i="18"/>
  <c r="D49" i="15"/>
  <c r="E49" i="15" s="1"/>
  <c r="D63" i="15"/>
  <c r="E63" i="15" s="1"/>
  <c r="D67" i="15"/>
  <c r="E67" i="15" s="1"/>
  <c r="D81" i="15"/>
  <c r="E81" i="15" s="1"/>
  <c r="D85" i="15"/>
  <c r="E85" i="15" s="1"/>
  <c r="D133" i="15"/>
  <c r="E133" i="15" s="1"/>
  <c r="D148" i="15"/>
  <c r="E148" i="15" s="1"/>
  <c r="D158" i="15"/>
  <c r="E158" i="15" s="1"/>
  <c r="D167" i="15"/>
  <c r="E167" i="15" s="1"/>
  <c r="D187" i="15"/>
  <c r="E187" i="15" s="1"/>
  <c r="O21" i="20"/>
  <c r="P21" i="20" s="1"/>
  <c r="D146" i="18"/>
  <c r="B146" i="18"/>
  <c r="C172" i="18"/>
  <c r="D180" i="18"/>
  <c r="D184" i="18"/>
  <c r="D188" i="18"/>
  <c r="C196" i="18"/>
  <c r="D229" i="18"/>
  <c r="B229" i="18"/>
  <c r="D270" i="18"/>
  <c r="C270" i="18"/>
  <c r="D96" i="15"/>
  <c r="E96" i="15" s="1"/>
  <c r="D108" i="15"/>
  <c r="E108" i="15" s="1"/>
  <c r="D120" i="15"/>
  <c r="E120" i="15" s="1"/>
  <c r="D143" i="15"/>
  <c r="E143" i="15" s="1"/>
  <c r="D163" i="15"/>
  <c r="E163" i="15" s="1"/>
  <c r="D197" i="15"/>
  <c r="E197" i="15" s="1"/>
  <c r="D201" i="15"/>
  <c r="E201" i="15" s="1"/>
  <c r="D199" i="15"/>
  <c r="E199" i="15" s="1"/>
  <c r="D217" i="15"/>
  <c r="E217" i="15" s="1"/>
  <c r="D196" i="15"/>
  <c r="E196" i="15" s="1"/>
  <c r="D214" i="15"/>
  <c r="E214" i="15" s="1"/>
  <c r="D193" i="15"/>
  <c r="E193" i="15" s="1"/>
  <c r="D211" i="15"/>
  <c r="E211" i="15" s="1"/>
  <c r="K9" i="2"/>
  <c r="J9" i="2" s="1"/>
  <c r="D223" i="15"/>
  <c r="E223" i="15" s="1"/>
  <c r="K5" i="2"/>
  <c r="J5" i="2" s="1"/>
  <c r="I20" i="2"/>
  <c r="G31" i="14" s="1"/>
  <c r="H20" i="2"/>
  <c r="D31" i="14" s="1"/>
  <c r="K20" i="2"/>
  <c r="J20" i="2" s="1"/>
  <c r="K19" i="2"/>
  <c r="J19" i="2" s="1"/>
  <c r="I19" i="2"/>
  <c r="G30" i="14" s="1"/>
  <c r="H19" i="2"/>
  <c r="D30" i="14" s="1"/>
  <c r="K13" i="2"/>
  <c r="J13" i="2" s="1"/>
  <c r="K160" i="20"/>
  <c r="K161" i="20"/>
  <c r="K162" i="20"/>
  <c r="K156" i="20"/>
  <c r="K153" i="20"/>
  <c r="K150" i="20"/>
  <c r="K159" i="20"/>
  <c r="K157" i="20"/>
  <c r="K148" i="20"/>
  <c r="K158" i="20"/>
  <c r="K155" i="20"/>
  <c r="K149" i="20"/>
  <c r="K146" i="20"/>
  <c r="K152" i="20"/>
  <c r="F21" i="2"/>
  <c r="A64" i="10"/>
  <c r="A120" i="10"/>
  <c r="A136" i="10"/>
  <c r="A231" i="10"/>
  <c r="P117" i="20" l="1"/>
  <c r="P87" i="20"/>
  <c r="P220" i="20"/>
  <c r="P83" i="20"/>
  <c r="P198" i="20"/>
  <c r="S168" i="20"/>
  <c r="J168" i="20" s="1"/>
  <c r="P132" i="20"/>
  <c r="T132" i="20" s="1"/>
  <c r="P158" i="20"/>
  <c r="S133" i="20"/>
  <c r="J133" i="20" s="1"/>
  <c r="T23" i="20"/>
  <c r="P50" i="20"/>
  <c r="P54" i="20"/>
  <c r="T54" i="20" s="1"/>
  <c r="P66" i="20"/>
  <c r="P230" i="20"/>
  <c r="P136" i="20"/>
  <c r="T136" i="20" s="1"/>
  <c r="T21" i="20"/>
  <c r="P59" i="20"/>
  <c r="T59" i="20" s="1"/>
  <c r="P167" i="20"/>
  <c r="T167" i="20" s="1"/>
  <c r="P98" i="20"/>
  <c r="P84" i="20"/>
  <c r="P245" i="20"/>
  <c r="P73" i="20"/>
  <c r="T73" i="20" s="1"/>
  <c r="P155" i="20"/>
  <c r="P203" i="20"/>
  <c r="P225" i="20"/>
  <c r="T225" i="20" s="1"/>
  <c r="P92" i="20"/>
  <c r="T92" i="20" s="1"/>
  <c r="P121" i="20"/>
  <c r="T121" i="20" s="1"/>
  <c r="P243" i="20"/>
  <c r="P61" i="20"/>
  <c r="P113" i="20"/>
  <c r="T113" i="20" s="1"/>
  <c r="T230" i="20"/>
  <c r="T43" i="20"/>
  <c r="T27" i="20"/>
  <c r="T47" i="20"/>
  <c r="P118" i="20"/>
  <c r="T118" i="20" s="1"/>
  <c r="P186" i="20"/>
  <c r="T186" i="20" s="1"/>
  <c r="P94" i="20"/>
  <c r="T94" i="20" s="1"/>
  <c r="T28" i="20"/>
  <c r="P78" i="20"/>
  <c r="T78" i="20" s="1"/>
  <c r="P77" i="20"/>
  <c r="T77" i="20" s="1"/>
  <c r="P194" i="20"/>
  <c r="P205" i="20"/>
  <c r="T205" i="20" s="1"/>
  <c r="P154" i="20"/>
  <c r="T154" i="20" s="1"/>
  <c r="P57" i="20"/>
  <c r="T57" i="20" s="1"/>
  <c r="P114" i="20"/>
  <c r="T114" i="20" s="1"/>
  <c r="P86" i="20"/>
  <c r="P109" i="20"/>
  <c r="T109" i="20" s="1"/>
  <c r="T95" i="20"/>
  <c r="P172" i="20"/>
  <c r="T172" i="20" s="1"/>
  <c r="P190" i="20"/>
  <c r="P115" i="20"/>
  <c r="T115" i="20" s="1"/>
  <c r="P147" i="20"/>
  <c r="T147" i="20" s="1"/>
  <c r="P56" i="20"/>
  <c r="T56" i="20" s="1"/>
  <c r="P139" i="20"/>
  <c r="T139" i="20" s="1"/>
  <c r="P175" i="20"/>
  <c r="T175" i="20" s="1"/>
  <c r="P145" i="20"/>
  <c r="P221" i="20"/>
  <c r="T33" i="20"/>
  <c r="P222" i="20"/>
  <c r="T222" i="20" s="1"/>
  <c r="T34" i="20"/>
  <c r="P106" i="20"/>
  <c r="T106" i="20" s="1"/>
  <c r="T24" i="20"/>
  <c r="P160" i="20"/>
  <c r="P224" i="20"/>
  <c r="T224" i="20" s="1"/>
  <c r="P60" i="20"/>
  <c r="T60" i="20" s="1"/>
  <c r="P51" i="20"/>
  <c r="T51" i="20" s="1"/>
  <c r="P124" i="20"/>
  <c r="T124" i="20" s="1"/>
  <c r="P247" i="20"/>
  <c r="T247" i="20" s="1"/>
  <c r="P166" i="20"/>
  <c r="T166" i="20" s="1"/>
  <c r="S160" i="20"/>
  <c r="J160" i="20" s="1"/>
  <c r="P179" i="20"/>
  <c r="P173" i="20"/>
  <c r="P151" i="20"/>
  <c r="T151" i="20" s="1"/>
  <c r="T38" i="20"/>
  <c r="P169" i="20"/>
  <c r="P70" i="20"/>
  <c r="P159" i="20"/>
  <c r="P104" i="20"/>
  <c r="T104" i="20" s="1"/>
  <c r="P146" i="20"/>
  <c r="P192" i="20"/>
  <c r="T192" i="20" s="1"/>
  <c r="P119" i="20"/>
  <c r="P238" i="20"/>
  <c r="P209" i="20"/>
  <c r="T209" i="20" s="1"/>
  <c r="P202" i="20"/>
  <c r="P149" i="20"/>
  <c r="P105" i="20"/>
  <c r="P206" i="20"/>
  <c r="T206" i="20" s="1"/>
  <c r="S152" i="20"/>
  <c r="J152" i="20" s="1"/>
  <c r="P103" i="20"/>
  <c r="T103" i="20" s="1"/>
  <c r="S105" i="20"/>
  <c r="J105" i="20" s="1"/>
  <c r="P58" i="20"/>
  <c r="T58" i="20" s="1"/>
  <c r="P110" i="20"/>
  <c r="T110" i="20" s="1"/>
  <c r="P216" i="20"/>
  <c r="P99" i="20"/>
  <c r="T99" i="20" s="1"/>
  <c r="P211" i="20"/>
  <c r="T39" i="20"/>
  <c r="P63" i="20"/>
  <c r="P67" i="20"/>
  <c r="T67" i="20" s="1"/>
  <c r="S70" i="20"/>
  <c r="J70" i="20" s="1"/>
  <c r="P130" i="20"/>
  <c r="T130" i="20" s="1"/>
  <c r="P214" i="20"/>
  <c r="T214" i="20" s="1"/>
  <c r="P218" i="20"/>
  <c r="T218" i="20" s="1"/>
  <c r="P184" i="20"/>
  <c r="T184" i="20" s="1"/>
  <c r="P235" i="20"/>
  <c r="T235" i="20" s="1"/>
  <c r="P181" i="20"/>
  <c r="T181" i="20" s="1"/>
  <c r="P162" i="20"/>
  <c r="P144" i="20"/>
  <c r="T144" i="20" s="1"/>
  <c r="P76" i="20"/>
  <c r="P187" i="20"/>
  <c r="T187" i="20" s="1"/>
  <c r="P242" i="20"/>
  <c r="P197" i="20"/>
  <c r="P64" i="20"/>
  <c r="T64" i="20" s="1"/>
  <c r="P85" i="20"/>
  <c r="T85" i="20" s="1"/>
  <c r="P161" i="20"/>
  <c r="P183" i="20"/>
  <c r="T183" i="20" s="1"/>
  <c r="P239" i="20"/>
  <c r="T239" i="20" s="1"/>
  <c r="P232" i="20"/>
  <c r="T29" i="20"/>
  <c r="P125" i="20"/>
  <c r="T125" i="20" s="1"/>
  <c r="P163" i="20"/>
  <c r="T163" i="20" s="1"/>
  <c r="P74" i="20"/>
  <c r="T74" i="20" s="1"/>
  <c r="P142" i="20"/>
  <c r="T142" i="20" s="1"/>
  <c r="P91" i="20"/>
  <c r="T91" i="20" s="1"/>
  <c r="P176" i="20"/>
  <c r="T176" i="20" s="1"/>
  <c r="P123" i="20"/>
  <c r="T123" i="20" s="1"/>
  <c r="T26" i="20"/>
  <c r="T30" i="20"/>
  <c r="P97" i="20"/>
  <c r="T97" i="20" s="1"/>
  <c r="P72" i="20"/>
  <c r="P223" i="20"/>
  <c r="T223" i="20" s="1"/>
  <c r="P215" i="20"/>
  <c r="P171" i="20"/>
  <c r="T171" i="20" s="1"/>
  <c r="P81" i="20"/>
  <c r="T46" i="20"/>
  <c r="P153" i="20"/>
  <c r="P69" i="20"/>
  <c r="T69" i="20" s="1"/>
  <c r="P140" i="20"/>
  <c r="T140" i="20" s="1"/>
  <c r="P112" i="20"/>
  <c r="T112" i="20" s="1"/>
  <c r="P122" i="20"/>
  <c r="P217" i="20"/>
  <c r="P182" i="20"/>
  <c r="T182" i="20" s="1"/>
  <c r="P164" i="20"/>
  <c r="T164" i="20" s="1"/>
  <c r="T20" i="20"/>
  <c r="T40" i="20"/>
  <c r="T32" i="20"/>
  <c r="T31" i="20"/>
  <c r="P201" i="20"/>
  <c r="T201" i="20" s="1"/>
  <c r="P80" i="20"/>
  <c r="P128" i="20"/>
  <c r="T128" i="20" s="1"/>
  <c r="S146" i="20"/>
  <c r="J146" i="20" s="1"/>
  <c r="P143" i="20"/>
  <c r="T143" i="20" s="1"/>
  <c r="K82" i="20"/>
  <c r="S82" i="20" s="1"/>
  <c r="J82" i="20" s="1"/>
  <c r="K83" i="20"/>
  <c r="S83" i="20" s="1"/>
  <c r="K80" i="20"/>
  <c r="S80" i="20" s="1"/>
  <c r="K81" i="20"/>
  <c r="F225" i="1"/>
  <c r="J205" i="20"/>
  <c r="T37" i="20"/>
  <c r="R179" i="20"/>
  <c r="S179" i="20" s="1"/>
  <c r="J179" i="20" s="1"/>
  <c r="R227" i="20"/>
  <c r="S227" i="20" s="1"/>
  <c r="J227" i="20" s="1"/>
  <c r="R252" i="20"/>
  <c r="S252" i="20" s="1"/>
  <c r="J252" i="20" s="1"/>
  <c r="R232" i="20"/>
  <c r="S232" i="20" s="1"/>
  <c r="J232" i="20" s="1"/>
  <c r="O228" i="20"/>
  <c r="P228" i="20" s="1"/>
  <c r="R228" i="20"/>
  <c r="S228" i="20" s="1"/>
  <c r="J228" i="20" s="1"/>
  <c r="F222" i="1"/>
  <c r="F276" i="1"/>
  <c r="K88" i="20"/>
  <c r="S88" i="20" s="1"/>
  <c r="J88" i="20" s="1"/>
  <c r="K86" i="20"/>
  <c r="K89" i="20"/>
  <c r="S89" i="20" s="1"/>
  <c r="J89" i="20" s="1"/>
  <c r="K84" i="20"/>
  <c r="F221" i="1"/>
  <c r="F153" i="1"/>
  <c r="F81" i="1"/>
  <c r="F220" i="1"/>
  <c r="P102" i="20"/>
  <c r="T191" i="20"/>
  <c r="P127" i="20"/>
  <c r="T127" i="20" s="1"/>
  <c r="P234" i="20"/>
  <c r="T234" i="20" s="1"/>
  <c r="F217" i="1"/>
  <c r="F270" i="1"/>
  <c r="F149" i="1"/>
  <c r="F76" i="1"/>
  <c r="F216" i="1"/>
  <c r="J185" i="20"/>
  <c r="S156" i="20"/>
  <c r="J156" i="20" s="1"/>
  <c r="P108" i="20"/>
  <c r="T108" i="20" s="1"/>
  <c r="T45" i="20"/>
  <c r="S155" i="20"/>
  <c r="J155" i="20" s="1"/>
  <c r="P126" i="20"/>
  <c r="T126" i="20" s="1"/>
  <c r="P185" i="20"/>
  <c r="T185" i="20" s="1"/>
  <c r="O231" i="20"/>
  <c r="P231" i="20" s="1"/>
  <c r="O196" i="20"/>
  <c r="P196" i="20" s="1"/>
  <c r="O131" i="20"/>
  <c r="P131" i="20" s="1"/>
  <c r="T131" i="20" s="1"/>
  <c r="O189" i="20"/>
  <c r="P189" i="20" s="1"/>
  <c r="T189" i="20" s="1"/>
  <c r="O236" i="20"/>
  <c r="P236" i="20" s="1"/>
  <c r="O251" i="20"/>
  <c r="P251" i="20" s="1"/>
  <c r="O241" i="20"/>
  <c r="P241" i="20" s="1"/>
  <c r="R238" i="20"/>
  <c r="S238" i="20" s="1"/>
  <c r="J238" i="20" s="1"/>
  <c r="O237" i="20"/>
  <c r="P237" i="20" s="1"/>
  <c r="T237" i="20" s="1"/>
  <c r="F214" i="1"/>
  <c r="F213" i="1"/>
  <c r="F264" i="1"/>
  <c r="F145" i="1"/>
  <c r="F72" i="1"/>
  <c r="F274" i="1"/>
  <c r="F212" i="1"/>
  <c r="T41" i="20"/>
  <c r="T36" i="20"/>
  <c r="T55" i="20"/>
  <c r="T48" i="20"/>
  <c r="S158" i="20"/>
  <c r="J158" i="20" s="1"/>
  <c r="R195" i="20"/>
  <c r="S195" i="20" s="1"/>
  <c r="J195" i="20" s="1"/>
  <c r="R213" i="20"/>
  <c r="S213" i="20" s="1"/>
  <c r="J213" i="20" s="1"/>
  <c r="R233" i="20"/>
  <c r="S233" i="20" s="1"/>
  <c r="J233" i="20" s="1"/>
  <c r="O135" i="20"/>
  <c r="P135" i="20" s="1"/>
  <c r="T135" i="20" s="1"/>
  <c r="O227" i="20"/>
  <c r="P227" i="20" s="1"/>
  <c r="R243" i="20"/>
  <c r="S243" i="20" s="1"/>
  <c r="J243" i="20" s="1"/>
  <c r="O244" i="20"/>
  <c r="P244" i="20" s="1"/>
  <c r="R244" i="20"/>
  <c r="S244" i="20" s="1"/>
  <c r="J244" i="20" s="1"/>
  <c r="F210" i="1"/>
  <c r="F209" i="1"/>
  <c r="F258" i="1"/>
  <c r="F141" i="1"/>
  <c r="F68" i="1"/>
  <c r="F269" i="1"/>
  <c r="F208" i="1"/>
  <c r="J64" i="20"/>
  <c r="S149" i="20"/>
  <c r="J149" i="20" s="1"/>
  <c r="P62" i="20"/>
  <c r="T62" i="20" s="1"/>
  <c r="S63" i="20"/>
  <c r="J63" i="20" s="1"/>
  <c r="T49" i="20"/>
  <c r="P199" i="20"/>
  <c r="R197" i="20"/>
  <c r="S197" i="20" s="1"/>
  <c r="J197" i="20" s="1"/>
  <c r="R188" i="20"/>
  <c r="S188" i="20" s="1"/>
  <c r="J188" i="20" s="1"/>
  <c r="O200" i="20"/>
  <c r="P200" i="20" s="1"/>
  <c r="R137" i="20"/>
  <c r="S137" i="20" s="1"/>
  <c r="J137" i="20" s="1"/>
  <c r="R248" i="20"/>
  <c r="S248" i="20" s="1"/>
  <c r="J248" i="20" s="1"/>
  <c r="F272" i="1"/>
  <c r="F273" i="1"/>
  <c r="O79" i="20"/>
  <c r="P79" i="20" s="1"/>
  <c r="T79" i="20" s="1"/>
  <c r="R72" i="20"/>
  <c r="S72" i="20" s="1"/>
  <c r="J72" i="20" s="1"/>
  <c r="R86" i="20"/>
  <c r="O68" i="20"/>
  <c r="P68" i="20" s="1"/>
  <c r="T68" i="20" s="1"/>
  <c r="R122" i="20"/>
  <c r="S122" i="20" s="1"/>
  <c r="R81" i="20"/>
  <c r="R76" i="20"/>
  <c r="S76" i="20" s="1"/>
  <c r="J76" i="20" s="1"/>
  <c r="U64" i="20"/>
  <c r="C75" i="10" s="1"/>
  <c r="H3" i="2"/>
  <c r="D14" i="14" s="1"/>
  <c r="J30" i="20"/>
  <c r="R98" i="20"/>
  <c r="S98" i="20" s="1"/>
  <c r="J98" i="20" s="1"/>
  <c r="O53" i="20"/>
  <c r="P53" i="20" s="1"/>
  <c r="T53" i="20" s="1"/>
  <c r="O90" i="20"/>
  <c r="P90" i="20" s="1"/>
  <c r="T90" i="20" s="1"/>
  <c r="R66" i="20"/>
  <c r="S66" i="20" s="1"/>
  <c r="J66" i="20" s="1"/>
  <c r="R101" i="20"/>
  <c r="S101" i="20" s="1"/>
  <c r="J101" i="20" s="1"/>
  <c r="O170" i="20"/>
  <c r="P170" i="20" s="1"/>
  <c r="O100" i="20"/>
  <c r="P100" i="20" s="1"/>
  <c r="T100" i="20" s="1"/>
  <c r="O180" i="20"/>
  <c r="P180" i="20" s="1"/>
  <c r="T180" i="20" s="1"/>
  <c r="R210" i="20"/>
  <c r="S210" i="20" s="1"/>
  <c r="R173" i="20"/>
  <c r="S173" i="20" s="1"/>
  <c r="J173" i="20" s="1"/>
  <c r="O178" i="20"/>
  <c r="P178" i="20" s="1"/>
  <c r="T178" i="20" s="1"/>
  <c r="O116" i="20"/>
  <c r="P116" i="20" s="1"/>
  <c r="T116" i="20" s="1"/>
  <c r="R193" i="20"/>
  <c r="S193" i="20" s="1"/>
  <c r="J193" i="20" s="1"/>
  <c r="R138" i="20"/>
  <c r="S138" i="20" s="1"/>
  <c r="J138" i="20" s="1"/>
  <c r="R102" i="20"/>
  <c r="S102" i="20" s="1"/>
  <c r="J102" i="20" s="1"/>
  <c r="R84" i="20"/>
  <c r="R241" i="20"/>
  <c r="S241" i="20" s="1"/>
  <c r="J241" i="20" s="1"/>
  <c r="R199" i="20"/>
  <c r="S199" i="20" s="1"/>
  <c r="J199" i="20" s="1"/>
  <c r="R211" i="20"/>
  <c r="S211" i="20" s="1"/>
  <c r="J211" i="20" s="1"/>
  <c r="R226" i="20"/>
  <c r="S226" i="20" s="1"/>
  <c r="J226" i="20" s="1"/>
  <c r="O240" i="20"/>
  <c r="P240" i="20" s="1"/>
  <c r="R208" i="20"/>
  <c r="S208" i="20" s="1"/>
  <c r="J208" i="20" s="1"/>
  <c r="O138" i="20"/>
  <c r="P138" i="20" s="1"/>
  <c r="R229" i="20"/>
  <c r="S229" i="20" s="1"/>
  <c r="J229" i="20" s="1"/>
  <c r="R246" i="20"/>
  <c r="S246" i="20" s="1"/>
  <c r="J246" i="20" s="1"/>
  <c r="R141" i="20"/>
  <c r="S141" i="20" s="1"/>
  <c r="J141" i="20" s="1"/>
  <c r="O254" i="20"/>
  <c r="P254" i="20" s="1"/>
  <c r="R251" i="20"/>
  <c r="S251" i="20" s="1"/>
  <c r="J251" i="20" s="1"/>
  <c r="O250" i="20"/>
  <c r="P250" i="20" s="1"/>
  <c r="F266" i="1"/>
  <c r="F205" i="1"/>
  <c r="F265" i="1"/>
  <c r="F204" i="1"/>
  <c r="F252" i="1"/>
  <c r="F136" i="1"/>
  <c r="F263" i="1"/>
  <c r="F203" i="1"/>
  <c r="P71" i="20"/>
  <c r="T71" i="20" s="1"/>
  <c r="T87" i="20"/>
  <c r="P101" i="20"/>
  <c r="P177" i="20"/>
  <c r="T177" i="20" s="1"/>
  <c r="T117" i="20"/>
  <c r="P88" i="20"/>
  <c r="O255" i="20"/>
  <c r="P255" i="20" s="1"/>
  <c r="T255" i="20" s="1"/>
  <c r="R203" i="20"/>
  <c r="S203" i="20" s="1"/>
  <c r="J203" i="20" s="1"/>
  <c r="R215" i="20"/>
  <c r="S215" i="20" s="1"/>
  <c r="J215" i="20" s="1"/>
  <c r="O233" i="20"/>
  <c r="P233" i="20" s="1"/>
  <c r="R245" i="20"/>
  <c r="S245" i="20" s="1"/>
  <c r="J245" i="20" s="1"/>
  <c r="O210" i="20"/>
  <c r="P210" i="20" s="1"/>
  <c r="O148" i="20"/>
  <c r="P148" i="20" s="1"/>
  <c r="R240" i="20"/>
  <c r="S240" i="20" s="1"/>
  <c r="J240" i="20" s="1"/>
  <c r="O252" i="20"/>
  <c r="P252" i="20" s="1"/>
  <c r="R145" i="20"/>
  <c r="S145" i="20" s="1"/>
  <c r="J145" i="20" s="1"/>
  <c r="R190" i="20"/>
  <c r="S190" i="20" s="1"/>
  <c r="J190" i="20" s="1"/>
  <c r="R254" i="20"/>
  <c r="S254" i="20" s="1"/>
  <c r="J254" i="20" s="1"/>
  <c r="O253" i="20"/>
  <c r="P253" i="20" s="1"/>
  <c r="F260" i="1"/>
  <c r="F201" i="1"/>
  <c r="F259" i="1"/>
  <c r="F200" i="1"/>
  <c r="F246" i="1"/>
  <c r="F132" i="1"/>
  <c r="F257" i="1"/>
  <c r="F199" i="1"/>
  <c r="S150" i="20"/>
  <c r="J150" i="20" s="1"/>
  <c r="J78" i="20"/>
  <c r="J107" i="20"/>
  <c r="R134" i="20"/>
  <c r="S134" i="20" s="1"/>
  <c r="J134" i="20" s="1"/>
  <c r="O213" i="20"/>
  <c r="P213" i="20" s="1"/>
  <c r="R217" i="20"/>
  <c r="S217" i="20" s="1"/>
  <c r="J217" i="20" s="1"/>
  <c r="R250" i="20"/>
  <c r="S250" i="20" s="1"/>
  <c r="J250" i="20" s="1"/>
  <c r="R162" i="20"/>
  <c r="S162" i="20" s="1"/>
  <c r="J162" i="20" s="1"/>
  <c r="R231" i="20"/>
  <c r="S231" i="20" s="1"/>
  <c r="J231" i="20" s="1"/>
  <c r="O152" i="20"/>
  <c r="P152" i="20" s="1"/>
  <c r="O246" i="20"/>
  <c r="P246" i="20" s="1"/>
  <c r="R220" i="20"/>
  <c r="S220" i="20" s="1"/>
  <c r="J220" i="20" s="1"/>
  <c r="O165" i="20"/>
  <c r="P165" i="20" s="1"/>
  <c r="R194" i="20"/>
  <c r="S194" i="20" s="1"/>
  <c r="J194" i="20" s="1"/>
  <c r="R169" i="20"/>
  <c r="S169" i="20" s="1"/>
  <c r="J169" i="20" s="1"/>
  <c r="O256" i="20"/>
  <c r="P256" i="20" s="1"/>
  <c r="T256" i="20" s="1"/>
  <c r="F254" i="1"/>
  <c r="F197" i="1"/>
  <c r="F253" i="1"/>
  <c r="F196" i="1"/>
  <c r="F178" i="1"/>
  <c r="F128" i="1"/>
  <c r="F251" i="1"/>
  <c r="F195" i="1"/>
  <c r="H4" i="2"/>
  <c r="D15" i="14" s="1"/>
  <c r="J41" i="20"/>
  <c r="T52" i="20"/>
  <c r="H2" i="2"/>
  <c r="J25" i="20"/>
  <c r="S148" i="20"/>
  <c r="J148" i="20" s="1"/>
  <c r="O219" i="20"/>
  <c r="P219" i="20" s="1"/>
  <c r="T219" i="20" s="1"/>
  <c r="R253" i="20"/>
  <c r="S253" i="20" s="1"/>
  <c r="J253" i="20" s="1"/>
  <c r="R165" i="20"/>
  <c r="S165" i="20" s="1"/>
  <c r="J165" i="20" s="1"/>
  <c r="O248" i="20"/>
  <c r="P248" i="20" s="1"/>
  <c r="R153" i="20"/>
  <c r="S153" i="20" s="1"/>
  <c r="J153" i="20" s="1"/>
  <c r="O249" i="20"/>
  <c r="P249" i="20" s="1"/>
  <c r="T249" i="20" s="1"/>
  <c r="O226" i="20"/>
  <c r="P226" i="20" s="1"/>
  <c r="R170" i="20"/>
  <c r="S170" i="20" s="1"/>
  <c r="J170" i="20" s="1"/>
  <c r="R198" i="20"/>
  <c r="S198" i="20" s="1"/>
  <c r="J198" i="20" s="1"/>
  <c r="O204" i="20"/>
  <c r="F248" i="1"/>
  <c r="F192" i="1"/>
  <c r="F247" i="1"/>
  <c r="F280" i="1"/>
  <c r="F191" i="1"/>
  <c r="F174" i="1"/>
  <c r="F124" i="1"/>
  <c r="F245" i="1"/>
  <c r="F190" i="1"/>
  <c r="P65" i="20"/>
  <c r="T65" i="20" s="1"/>
  <c r="J201" i="20"/>
  <c r="P82" i="20"/>
  <c r="O168" i="20"/>
  <c r="P168" i="20" s="1"/>
  <c r="T168" i="20" s="1"/>
  <c r="O107" i="20"/>
  <c r="P107" i="20" s="1"/>
  <c r="T107" i="20" s="1"/>
  <c r="R157" i="20"/>
  <c r="S157" i="20" s="1"/>
  <c r="J157" i="20" s="1"/>
  <c r="R196" i="20"/>
  <c r="S196" i="20" s="1"/>
  <c r="J196" i="20" s="1"/>
  <c r="O229" i="20"/>
  <c r="P229" i="20" s="1"/>
  <c r="O208" i="20"/>
  <c r="P208" i="20" s="1"/>
  <c r="R202" i="20"/>
  <c r="S202" i="20" s="1"/>
  <c r="J202" i="20" s="1"/>
  <c r="O207" i="20"/>
  <c r="P207" i="20" s="1"/>
  <c r="T207" i="20" s="1"/>
  <c r="F242" i="1"/>
  <c r="F188" i="1"/>
  <c r="F240" i="1"/>
  <c r="F187" i="1"/>
  <c r="F170" i="1"/>
  <c r="F119" i="1"/>
  <c r="F239" i="1"/>
  <c r="F186" i="1"/>
  <c r="T44" i="20"/>
  <c r="T35" i="20"/>
  <c r="T42" i="20"/>
  <c r="T25" i="20"/>
  <c r="P75" i="20"/>
  <c r="T75" i="20" s="1"/>
  <c r="T96" i="20"/>
  <c r="P134" i="20"/>
  <c r="P120" i="20"/>
  <c r="T120" i="20" s="1"/>
  <c r="P93" i="20"/>
  <c r="T93" i="20" s="1"/>
  <c r="O157" i="20"/>
  <c r="P157" i="20" s="1"/>
  <c r="O129" i="20"/>
  <c r="P129" i="20" s="1"/>
  <c r="T129" i="20" s="1"/>
  <c r="R119" i="20"/>
  <c r="S119" i="20" s="1"/>
  <c r="J119" i="20" s="1"/>
  <c r="R159" i="20"/>
  <c r="S159" i="20" s="1"/>
  <c r="J159" i="20" s="1"/>
  <c r="R221" i="20"/>
  <c r="S221" i="20" s="1"/>
  <c r="J221" i="20" s="1"/>
  <c r="R242" i="20"/>
  <c r="S242" i="20" s="1"/>
  <c r="J242" i="20" s="1"/>
  <c r="O174" i="20"/>
  <c r="P174" i="20" s="1"/>
  <c r="R174" i="20"/>
  <c r="S174" i="20" s="1"/>
  <c r="O111" i="20"/>
  <c r="P111" i="20" s="1"/>
  <c r="T111" i="20" s="1"/>
  <c r="R161" i="20"/>
  <c r="S161" i="20" s="1"/>
  <c r="J161" i="20" s="1"/>
  <c r="R200" i="20"/>
  <c r="S200" i="20" s="1"/>
  <c r="J200" i="20" s="1"/>
  <c r="R236" i="20"/>
  <c r="S236" i="20" s="1"/>
  <c r="J236" i="20" s="1"/>
  <c r="R216" i="20"/>
  <c r="S216" i="20" s="1"/>
  <c r="J216" i="20" s="1"/>
  <c r="O212" i="20"/>
  <c r="P212" i="20" s="1"/>
  <c r="R212" i="20"/>
  <c r="S212" i="20" s="1"/>
  <c r="J212" i="20" s="1"/>
  <c r="F237" i="1"/>
  <c r="F238" i="1"/>
  <c r="F233" i="1"/>
  <c r="F229" i="1"/>
  <c r="F224" i="1"/>
  <c r="F219" i="1"/>
  <c r="F215" i="1"/>
  <c r="F211" i="1"/>
  <c r="F207" i="1"/>
  <c r="F202" i="1"/>
  <c r="F198" i="1"/>
  <c r="F193" i="1"/>
  <c r="F189" i="1"/>
  <c r="F185" i="1"/>
  <c r="F277" i="1"/>
  <c r="F267" i="1"/>
  <c r="F261" i="1"/>
  <c r="F255" i="1"/>
  <c r="F249" i="1"/>
  <c r="F243" i="1"/>
  <c r="F180" i="1"/>
  <c r="F176" i="1"/>
  <c r="F172" i="1"/>
  <c r="F168" i="1"/>
  <c r="F163" i="1"/>
  <c r="F159" i="1"/>
  <c r="F155" i="1"/>
  <c r="F151" i="1"/>
  <c r="F147" i="1"/>
  <c r="F143" i="1"/>
  <c r="F138" i="1"/>
  <c r="F134" i="1"/>
  <c r="F130" i="1"/>
  <c r="F126" i="1"/>
  <c r="F121" i="1"/>
  <c r="F117" i="1"/>
  <c r="F113" i="1"/>
  <c r="F87" i="1"/>
  <c r="F83" i="1"/>
  <c r="F79" i="1"/>
  <c r="F74" i="1"/>
  <c r="F70" i="1"/>
  <c r="F96" i="1"/>
  <c r="F108" i="1"/>
  <c r="F137" i="1"/>
  <c r="F129" i="1"/>
  <c r="F116" i="1"/>
  <c r="F90" i="1"/>
  <c r="F82" i="1"/>
  <c r="F73" i="1"/>
  <c r="F91" i="1"/>
  <c r="F179" i="1"/>
  <c r="F175" i="1"/>
  <c r="F171" i="1"/>
  <c r="F167" i="1"/>
  <c r="F162" i="1"/>
  <c r="F158" i="1"/>
  <c r="F154" i="1"/>
  <c r="F150" i="1"/>
  <c r="F146" i="1"/>
  <c r="F142" i="1"/>
  <c r="F133" i="1"/>
  <c r="F125" i="1"/>
  <c r="F120" i="1"/>
  <c r="F86" i="1"/>
  <c r="F78" i="1"/>
  <c r="F69" i="1"/>
  <c r="F105" i="1"/>
  <c r="F66" i="1"/>
  <c r="F65" i="1"/>
  <c r="F111" i="1"/>
  <c r="F107" i="1"/>
  <c r="F103" i="1"/>
  <c r="F99" i="1"/>
  <c r="F95" i="1"/>
  <c r="F64" i="1"/>
  <c r="F262" i="1"/>
  <c r="F101" i="1"/>
  <c r="F268" i="1"/>
  <c r="F109" i="1"/>
  <c r="F62" i="1"/>
  <c r="F106" i="1"/>
  <c r="F98" i="1"/>
  <c r="F63" i="1"/>
  <c r="F250" i="1"/>
  <c r="F97" i="1"/>
  <c r="F110" i="1"/>
  <c r="F102" i="1"/>
  <c r="F94" i="1"/>
  <c r="F244" i="1"/>
  <c r="H66" i="14"/>
  <c r="R50" i="20" s="1"/>
  <c r="S50" i="20" s="1"/>
  <c r="F100" i="1"/>
  <c r="F181" i="1"/>
  <c r="F177" i="1"/>
  <c r="F173" i="1"/>
  <c r="F169" i="1"/>
  <c r="F165" i="1"/>
  <c r="F160" i="1"/>
  <c r="F156" i="1"/>
  <c r="F152" i="1"/>
  <c r="F148" i="1"/>
  <c r="F144" i="1"/>
  <c r="F140" i="1"/>
  <c r="F135" i="1"/>
  <c r="F131" i="1"/>
  <c r="F127" i="1"/>
  <c r="F122" i="1"/>
  <c r="F118" i="1"/>
  <c r="F114" i="1"/>
  <c r="F88" i="1"/>
  <c r="F84" i="1"/>
  <c r="F80" i="1"/>
  <c r="F75" i="1"/>
  <c r="F71" i="1"/>
  <c r="F256" i="1"/>
  <c r="F93" i="1"/>
  <c r="F104" i="1"/>
  <c r="F236" i="1"/>
  <c r="F183" i="1"/>
  <c r="F166" i="1"/>
  <c r="F115" i="1"/>
  <c r="F235" i="1"/>
  <c r="R61" i="20"/>
  <c r="S61" i="20" s="1"/>
  <c r="J61" i="20" s="1"/>
  <c r="T133" i="20" l="1"/>
  <c r="S86" i="20"/>
  <c r="J86" i="20" s="1"/>
  <c r="S84" i="20"/>
  <c r="J84" i="20" s="1"/>
  <c r="T215" i="20"/>
  <c r="T242" i="20"/>
  <c r="T160" i="20"/>
  <c r="T70" i="20"/>
  <c r="T122" i="20"/>
  <c r="T98" i="20"/>
  <c r="T208" i="20"/>
  <c r="G17" i="2" s="1"/>
  <c r="T76" i="20"/>
  <c r="T105" i="20"/>
  <c r="T165" i="20"/>
  <c r="T152" i="20"/>
  <c r="T146" i="20"/>
  <c r="T227" i="20"/>
  <c r="T179" i="20"/>
  <c r="T162" i="20"/>
  <c r="T157" i="20"/>
  <c r="H6" i="2"/>
  <c r="D17" i="14" s="1"/>
  <c r="T252" i="20"/>
  <c r="T197" i="20"/>
  <c r="G3" i="2"/>
  <c r="E14" i="14" s="1"/>
  <c r="T217" i="20"/>
  <c r="G2" i="2"/>
  <c r="I2" i="2" s="1"/>
  <c r="G13" i="14" s="1"/>
  <c r="T238" i="20"/>
  <c r="T188" i="20"/>
  <c r="T210" i="20"/>
  <c r="H17" i="2"/>
  <c r="D28" i="14" s="1"/>
  <c r="T145" i="20"/>
  <c r="T193" i="20"/>
  <c r="T226" i="20"/>
  <c r="T243" i="20"/>
  <c r="T149" i="20"/>
  <c r="T229" i="20"/>
  <c r="T232" i="20"/>
  <c r="T134" i="20"/>
  <c r="T250" i="20"/>
  <c r="T199" i="20"/>
  <c r="T196" i="20"/>
  <c r="T248" i="20"/>
  <c r="T231" i="20"/>
  <c r="T253" i="20"/>
  <c r="T220" i="20"/>
  <c r="J80" i="20"/>
  <c r="T80" i="20"/>
  <c r="J83" i="20"/>
  <c r="T83" i="20"/>
  <c r="T88" i="20"/>
  <c r="T141" i="20"/>
  <c r="H9" i="2"/>
  <c r="D20" i="14" s="1"/>
  <c r="T246" i="20"/>
  <c r="T195" i="20"/>
  <c r="T194" i="20"/>
  <c r="T228" i="20"/>
  <c r="H12" i="2"/>
  <c r="D23" i="14" s="1"/>
  <c r="T89" i="20"/>
  <c r="T169" i="20"/>
  <c r="T203" i="20"/>
  <c r="T72" i="20"/>
  <c r="T211" i="20"/>
  <c r="T155" i="20"/>
  <c r="T119" i="20"/>
  <c r="G10" i="2" s="1"/>
  <c r="T159" i="20"/>
  <c r="H10" i="2"/>
  <c r="D21" i="14" s="1"/>
  <c r="T138" i="20"/>
  <c r="H15" i="2"/>
  <c r="D26" i="14" s="1"/>
  <c r="T102" i="20"/>
  <c r="T212" i="20"/>
  <c r="D13" i="14"/>
  <c r="T82" i="20"/>
  <c r="T66" i="20"/>
  <c r="T148" i="20"/>
  <c r="T200" i="20"/>
  <c r="T137" i="20"/>
  <c r="T173" i="20"/>
  <c r="T241" i="20"/>
  <c r="T156" i="20"/>
  <c r="T216" i="20"/>
  <c r="T221" i="20"/>
  <c r="T240" i="20"/>
  <c r="H18" i="2"/>
  <c r="D29" i="14" s="1"/>
  <c r="J210" i="20"/>
  <c r="G4" i="2"/>
  <c r="T251" i="20"/>
  <c r="T61" i="20"/>
  <c r="T245" i="20"/>
  <c r="T254" i="20"/>
  <c r="H14" i="2"/>
  <c r="D25" i="14" s="1"/>
  <c r="J174" i="20"/>
  <c r="T174" i="20"/>
  <c r="H16" i="2"/>
  <c r="D27" i="14" s="1"/>
  <c r="S81" i="20"/>
  <c r="T244" i="20"/>
  <c r="T236" i="20"/>
  <c r="T158" i="20"/>
  <c r="T63" i="20"/>
  <c r="T153" i="20"/>
  <c r="T202" i="20"/>
  <c r="T150" i="20"/>
  <c r="J50" i="20"/>
  <c r="H5" i="2"/>
  <c r="D16" i="14" s="1"/>
  <c r="H13" i="2"/>
  <c r="D24" i="14" s="1"/>
  <c r="T213" i="20"/>
  <c r="T233" i="20"/>
  <c r="H11" i="2"/>
  <c r="D22" i="14" s="1"/>
  <c r="J122" i="20"/>
  <c r="T161" i="20"/>
  <c r="T50" i="20"/>
  <c r="G5" i="2" s="1"/>
  <c r="T84" i="20"/>
  <c r="T101" i="20"/>
  <c r="T170" i="20"/>
  <c r="H7" i="2"/>
  <c r="D18" i="14" s="1"/>
  <c r="T190" i="20"/>
  <c r="T198" i="20"/>
  <c r="H8" i="2" l="1"/>
  <c r="D19" i="14" s="1"/>
  <c r="T86" i="20"/>
  <c r="I3" i="2"/>
  <c r="G14" i="14" s="1"/>
  <c r="G9" i="2"/>
  <c r="E20" i="14" s="1"/>
  <c r="G18" i="2"/>
  <c r="E29" i="14" s="1"/>
  <c r="G6" i="2"/>
  <c r="E17" i="14" s="1"/>
  <c r="G14" i="2"/>
  <c r="I14" i="2" s="1"/>
  <c r="G25" i="14" s="1"/>
  <c r="G13" i="2"/>
  <c r="I13" i="2" s="1"/>
  <c r="G24" i="14" s="1"/>
  <c r="G7" i="2"/>
  <c r="E18" i="14" s="1"/>
  <c r="E13" i="14"/>
  <c r="G15" i="2"/>
  <c r="I15" i="2" s="1"/>
  <c r="G26" i="14" s="1"/>
  <c r="G16" i="2"/>
  <c r="I16" i="2" s="1"/>
  <c r="G27" i="14" s="1"/>
  <c r="G11" i="2"/>
  <c r="I11" i="2" s="1"/>
  <c r="G22" i="14" s="1"/>
  <c r="G19" i="2"/>
  <c r="E30" i="14" s="1"/>
  <c r="I10" i="2"/>
  <c r="G21" i="14" s="1"/>
  <c r="E21" i="14"/>
  <c r="G20" i="2"/>
  <c r="E31" i="14" s="1"/>
  <c r="I4" i="2"/>
  <c r="G15" i="14" s="1"/>
  <c r="E15" i="14"/>
  <c r="I17" i="2"/>
  <c r="G28" i="14" s="1"/>
  <c r="E28" i="14"/>
  <c r="E16" i="14"/>
  <c r="I5" i="2"/>
  <c r="G16" i="14" s="1"/>
  <c r="J81" i="20"/>
  <c r="T81" i="20"/>
  <c r="G8" i="2" s="1"/>
  <c r="G12" i="2"/>
  <c r="H21" i="2" l="1"/>
  <c r="D33" i="14" s="1"/>
  <c r="I9" i="2"/>
  <c r="G20" i="14" s="1"/>
  <c r="I18" i="2"/>
  <c r="G29" i="14" s="1"/>
  <c r="E24" i="14"/>
  <c r="E25" i="14"/>
  <c r="I6" i="2"/>
  <c r="G17" i="14" s="1"/>
  <c r="I7" i="2"/>
  <c r="G18" i="14" s="1"/>
  <c r="E26" i="14"/>
  <c r="E27" i="14"/>
  <c r="E22" i="14"/>
  <c r="I12" i="2"/>
  <c r="G23" i="14" s="1"/>
  <c r="E23" i="14"/>
  <c r="I8" i="2"/>
  <c r="G19" i="14" s="1"/>
  <c r="E19" i="14"/>
  <c r="G21" i="2"/>
  <c r="I21" i="2" l="1"/>
  <c r="G33" i="14" s="1"/>
  <c r="E32" i="14"/>
  <c r="E33" i="14"/>
</calcChain>
</file>

<file path=xl/sharedStrings.xml><?xml version="1.0" encoding="utf-8"?>
<sst xmlns="http://schemas.openxmlformats.org/spreadsheetml/2006/main" count="7715" uniqueCount="3383">
  <si>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</si>
  <si>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</si>
  <si>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</si>
  <si>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</si>
  <si>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</si>
  <si>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</si>
  <si>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</si>
  <si>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</si>
  <si>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</si>
  <si>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</si>
  <si>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</si>
  <si>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</si>
  <si>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</si>
  <si>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</si>
  <si>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</si>
  <si>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</si>
  <si>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</si>
  <si>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</si>
  <si>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</si>
  <si>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</si>
  <si>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</si>
  <si>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</si>
  <si>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</si>
  <si>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</si>
  <si>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</si>
  <si>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</si>
  <si>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</si>
  <si>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</si>
  <si>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</si>
  <si>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</si>
  <si>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</si>
  <si>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</si>
  <si>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</si>
  <si>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</si>
  <si>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</si>
  <si>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</si>
  <si>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</si>
  <si>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</si>
  <si>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</si>
  <si>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</si>
  <si>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</si>
  <si>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r>
      <rPr>
        <sz val="11"/>
        <color rgb="FF000000"/>
        <rFont val="Verdana"/>
        <family val="2"/>
      </rPr>
      <t>Canvas has a number of integrations with external identity providers (IdPs) for centralized identity management and delegated authentication, including:</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Microsoft (Active Directory, Azure AD)</t>
    </r>
    <r>
      <rPr>
        <sz val="11"/>
        <color rgb="FF000000"/>
        <rFont val="Verdana"/>
        <family val="2"/>
      </rPr>
      <t xml:space="preserve">
    </t>
    </r>
    <r>
      <rPr>
        <sz val="11"/>
        <color rgb="FF000000"/>
        <rFont val="Verdana"/>
        <family val="2"/>
      </rPr>
      <t>• Central Authentication Service (CAS)</t>
    </r>
    <r>
      <rPr>
        <sz val="11"/>
        <color rgb="FF000000"/>
        <rFont val="Verdana"/>
        <family val="2"/>
      </rPr>
      <t xml:space="preserve">
    </t>
    </r>
    <r>
      <rPr>
        <sz val="11"/>
        <color rgb="FF000000"/>
        <rFont val="Verdana"/>
        <family val="2"/>
      </rPr>
      <t>• Clever</t>
    </r>
    <r>
      <rPr>
        <sz val="11"/>
        <color rgb="FF000000"/>
        <rFont val="Verdana"/>
        <family val="2"/>
      </rPr>
      <t xml:space="preserve">
    </t>
    </r>
    <r>
      <rPr>
        <sz val="11"/>
        <color rgb="FF000000"/>
        <rFont val="Verdana"/>
        <family val="2"/>
      </rPr>
      <t>• OAuth</t>
    </r>
    <r>
      <rPr>
        <sz val="11"/>
        <color rgb="FF000000"/>
        <rFont val="Verdana"/>
        <family val="2"/>
      </rPr>
      <t xml:space="preserve">
    </t>
    </r>
    <r>
      <rPr>
        <sz val="11"/>
        <color rgb="FF000000"/>
        <rFont val="Verdana"/>
        <family val="2"/>
      </rPr>
      <t>• Security Assertion Markup Language (SAML) 2.0</t>
    </r>
    <r>
      <rPr>
        <sz val="11"/>
        <color rgb="FF000000"/>
        <rFont val="Verdana"/>
        <family val="2"/>
      </rPr>
      <t xml:space="preserve">
    </t>
    </r>
    <r>
      <rPr>
        <sz val="11"/>
        <color rgb="FF000000"/>
        <rFont val="Verdana"/>
        <family val="2"/>
      </rPr>
      <t>• Shibboleth</t>
    </r>
    <r>
      <rPr>
        <sz val="11"/>
        <color rgb="FF000000"/>
        <rFont val="Verdana"/>
        <family val="2"/>
      </rPr>
      <t xml:space="preserve">
</t>
    </r>
    <r>
      <rPr>
        <sz val="11"/>
        <color rgb="FF000000"/>
        <rFont val="Verdana"/>
        <family val="2"/>
      </rPr>
      <t xml:space="preserve">Documentation for creating and adding authentication providers is available in the </t>
    </r>
    <r>
      <rPr>
        <sz val="11"/>
        <color rgb="FF000000"/>
        <rFont val="Verdana"/>
        <family val="2"/>
      </rPr>
      <t>Authentication Providers API (https://canvas.instructure.com/doc/api/authentication_providers.html)</t>
    </r>
    <r>
      <rPr>
        <sz val="11"/>
        <color rgb="FF000000"/>
        <rFont val="Verdana"/>
        <family val="2"/>
      </rPr>
      <t xml:space="preserve">: </t>
    </r>
    <r>
      <rPr>
        <sz val="11"/>
        <color rgb="FF000000"/>
        <rFont val="Verdana"/>
        <family val="2"/>
      </rPr>
      <t>https://canvas.instructure.com/doc/api/authentication_providers.html</t>
    </r>
  </si>
  <si>
    <t>GNRL-04</t>
  </si>
  <si>
    <t>https://www.instructure.com/policies/privacy</t>
  </si>
  <si>
    <t>GNRL-05</t>
  </si>
  <si>
    <t>https://www.instructure.com/canvas/accessibility</t>
  </si>
  <si>
    <t>GNRL-06</t>
  </si>
  <si>
    <t>Vendor Contact Name</t>
  </si>
  <si>
    <t>GNRL-07</t>
  </si>
  <si>
    <t>Vendor Contact Title</t>
  </si>
  <si>
    <t>GNRL-08</t>
  </si>
  <si>
    <t>GNRL-09</t>
  </si>
  <si>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</si>
  <si>
    <t>GNRL-10</t>
  </si>
  <si>
    <t>Vendor Accessibility Contact Name</t>
  </si>
  <si>
    <t>GNRL-11</t>
  </si>
  <si>
    <t>Vendor Accessibility Contact Title</t>
  </si>
  <si>
    <t>GNRL-12</t>
  </si>
  <si>
    <r>
      <rPr>
        <sz val="11"/>
        <color rgb="FF000000"/>
        <rFont val="Verdana"/>
        <family val="2"/>
      </rPr>
      <t>Instructure has a documented Business Continuity/Disaster Recovery plan. These plans are tested at least annually in full, and we frequently test our ability to restore from backup as part of our regular release cycle, as non-production sites are populated from production backups.</t>
    </r>
    <r>
      <rPr>
        <sz val="11"/>
        <color rgb="FF000000"/>
        <rFont val="Verdana"/>
        <family val="2"/>
      </rPr>
      <t xml:space="preserve">
</t>
    </r>
    <r>
      <rPr>
        <sz val="11"/>
        <color rgb="FF000000"/>
        <rFont val="Verdana"/>
        <family val="2"/>
      </rPr>
      <t>Please see our Instructure Business Continuity and Disaster Recovery Paper which is included with this document.</t>
    </r>
  </si>
  <si>
    <t>GNRL-13</t>
  </si>
  <si>
    <t>GNRL-14</t>
  </si>
  <si>
    <r>
      <rPr>
        <sz val="11"/>
        <color rgb="FF000000"/>
        <rFont val="Verdana"/>
        <family val="2"/>
      </rPr>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1"/>
        <color rgb="FF000000"/>
        <rFont val="Verdana"/>
        <family val="2"/>
      </rPr>
      <t xml:space="preserve">
</t>
    </r>
    <r>
      <rPr>
        <sz val="11"/>
        <color rgb="FF000000"/>
        <rFont val="Verdana"/>
        <family val="2"/>
      </rPr>
      <t xml:space="preserve">With our suite of tools, Instructure has grown to over 6,000 clients worldwide in over 70 different countries. We host over 30 million users on our platform and, to date, have supported close to 6 million concurrent users on our platform. For our complete story, please visit </t>
    </r>
    <r>
      <rPr>
        <sz val="11"/>
        <color rgb="FF000000"/>
        <rFont val="Verdana"/>
        <family val="2"/>
      </rPr>
      <t>instructure.com/about/our-story (https://instructure.com/about/our-story)</t>
    </r>
    <r>
      <rPr>
        <sz val="11"/>
        <color rgb="FF000000"/>
        <rFont val="Verdana"/>
        <family val="2"/>
      </rPr>
      <t>.</t>
    </r>
    <r>
      <rPr>
        <sz val="11"/>
        <color rgb="FF000000"/>
        <rFont val="Verdana"/>
        <family val="2"/>
      </rPr>
      <t xml:space="preserve">
</t>
    </r>
    <r>
      <rPr>
        <sz val="11"/>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t>
    </r>
    <r>
      <rPr>
        <sz val="11"/>
        <color rgb="FF000000"/>
        <rFont val="Verdana"/>
        <family val="2"/>
      </rPr>
      <t xml:space="preserve">
</t>
    </r>
    <r>
      <rPr>
        <sz val="11"/>
        <color rgb="FF000000"/>
        <rFont val="Verdana"/>
        <family val="2"/>
      </rPr>
      <t>Instructure went public on July 22, 2021 and was listed on the NYSE as INST.</t>
    </r>
    <r>
      <rPr>
        <sz val="11"/>
        <color rgb="FF000000"/>
        <rFont val="Verdana"/>
        <family val="2"/>
      </rPr>
      <t xml:space="preserve">
</t>
    </r>
    <r>
      <rPr>
        <sz val="11"/>
        <color rgb="FF000000"/>
        <rFont val="Verdana"/>
        <family val="2"/>
      </rPr>
      <t xml:space="preserve">Instructure filings are available online at </t>
    </r>
    <r>
      <rPr>
        <sz val="11"/>
        <color rgb="FF000000"/>
        <rFont val="Verdana"/>
        <family val="2"/>
      </rPr>
      <t>https://ir.instructure.com/financials/sec-filings/default.aspt</t>
    </r>
    <r>
      <rPr>
        <sz val="11"/>
        <color rgb="FF000000"/>
        <rFont val="Verdana"/>
        <family val="2"/>
      </rPr>
      <t xml:space="preserve">
</t>
    </r>
    <r>
      <rPr>
        <sz val="11"/>
        <color rgb="FF000000"/>
        <rFont val="Verdana"/>
        <family val="2"/>
      </rPr>
      <t>Instructure</t>
    </r>
    <r>
      <rPr>
        <sz val="11"/>
        <color rgb="FF000000"/>
        <rFont val="Verdana"/>
        <family val="2"/>
      </rPr>
      <t>, Inc.</t>
    </r>
    <r>
      <rPr>
        <sz val="11"/>
        <color rgb="FF000000"/>
        <rFont val="Verdana"/>
        <family val="2"/>
      </rPr>
      <t xml:space="preserve"> is the parent company of all global subsidiaries, including:</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Global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Australia Pty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Hong Kong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Singapore Pte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Sweden AB</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Licenciamento de Software Ltda. - "</t>
    </r>
    <r>
      <rPr>
        <sz val="11"/>
        <color rgb="FF000000"/>
        <rFont val="Verdana"/>
        <family val="2"/>
      </rPr>
      <t>Instructure</t>
    </r>
    <r>
      <rPr>
        <sz val="11"/>
        <color rgb="FF000000"/>
        <rFont val="Verdana"/>
        <family val="2"/>
      </rPr>
      <t xml:space="preserve"> Brasil"</t>
    </r>
  </si>
  <si>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</si>
  <si>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</si>
  <si>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</si>
  <si>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</si>
  <si>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</si>
  <si>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</si>
  <si>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</si>
  <si>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</si>
  <si>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</si>
  <si>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</si>
  <si>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</si>
  <si>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</si>
  <si>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</si>
  <si>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</si>
  <si>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</si>
  <si>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</si>
  <si>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</si>
  <si>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</si>
  <si>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</si>
  <si>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</si>
  <si>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</si>
  <si>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</si>
  <si>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</si>
  <si>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</si>
  <si>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</si>
  <si>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</si>
  <si>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</si>
  <si>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</si>
  <si>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</si>
  <si>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</si>
  <si>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</si>
  <si>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</si>
  <si>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</si>
  <si>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</si>
  <si>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</si>
  <si>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</si>
  <si>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</si>
  <si>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</si>
  <si>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</si>
  <si>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</si>
  <si>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</si>
  <si>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</si>
  <si>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</si>
  <si>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</si>
  <si>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</si>
  <si>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</si>
  <si>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</si>
  <si>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</si>
  <si>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</si>
  <si>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</si>
  <si>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</si>
  <si>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</si>
  <si>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</si>
  <si>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</si>
  <si>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</si>
  <si>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</si>
  <si>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</si>
  <si>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</si>
  <si>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</si>
  <si>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</si>
  <si>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</si>
  <si>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</si>
  <si>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</si>
  <si>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</si>
  <si>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</si>
  <si>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</si>
  <si>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</si>
  <si>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</si>
  <si>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</si>
  <si>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</si>
  <si>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</si>
  <si>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</si>
  <si>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</si>
  <si>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</si>
  <si>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</si>
  <si>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</si>
  <si>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</si>
  <si>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</si>
  <si>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</si>
  <si>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</si>
  <si>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</si>
  <si>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</si>
  <si>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</si>
  <si>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</si>
  <si>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</si>
  <si>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</si>
  <si>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</si>
  <si>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</si>
  <si>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</si>
  <si>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</si>
  <si>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</si>
  <si>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</si>
  <si>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</si>
  <si>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</si>
  <si>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</si>
  <si>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</si>
  <si>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</si>
  <si>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</si>
  <si>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</si>
  <si>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</si>
  <si>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</si>
  <si>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</si>
  <si>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</si>
  <si>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</si>
  <si>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</si>
  <si>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</si>
  <si>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</si>
  <si>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</si>
  <si>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</si>
  <si>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</si>
  <si>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</si>
  <si>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</si>
  <si>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</si>
  <si>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</si>
  <si>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</si>
  <si>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</si>
  <si>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</si>
  <si>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</si>
  <si>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</si>
  <si>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</si>
  <si>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</si>
  <si>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</si>
  <si>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</si>
  <si>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</si>
  <si>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</si>
  <si>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</si>
  <si>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</si>
  <si>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</si>
  <si>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</si>
  <si>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</si>
  <si>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</si>
  <si>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</si>
  <si>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</si>
  <si>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</si>
  <si>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</si>
  <si>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</si>
  <si>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</si>
  <si>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</si>
  <si>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</si>
  <si>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</si>
  <si>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</si>
  <si>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</si>
  <si>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</si>
  <si>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</si>
  <si>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</si>
  <si>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</si>
  <si>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</si>
  <si>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</si>
  <si>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</si>
  <si>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</si>
  <si>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</si>
  <si>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</si>
  <si>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</si>
  <si>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</si>
  <si>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</si>
  <si>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</si>
  <si>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</si>
  <si>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</si>
  <si>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</si>
  <si>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</si>
  <si>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</si>
  <si>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</si>
  <si>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</si>
  <si>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</si>
  <si>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</si>
  <si>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</si>
  <si>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</si>
  <si>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</si>
  <si>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</si>
  <si>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</si>
  <si>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</si>
  <si>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</si>
  <si>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</si>
  <si>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</si>
  <si>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</si>
  <si>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</si>
  <si>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</si>
  <si>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</si>
  <si>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</si>
  <si>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</si>
  <si>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</si>
  <si>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</si>
  <si>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</si>
  <si>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</si>
  <si>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</si>
  <si>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</si>
  <si>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</si>
  <si>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</si>
  <si>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</si>
  <si>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</si>
  <si>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</si>
  <si>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</si>
  <si>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</si>
  <si>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</si>
  <si>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</si>
  <si>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</si>
  <si>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</si>
  <si>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</si>
  <si>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</si>
  <si>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</si>
  <si>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</si>
  <si>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</si>
  <si>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</si>
  <si>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</si>
  <si>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</si>
  <si>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</si>
  <si>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</si>
  <si>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</si>
  <si>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</si>
  <si>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</si>
  <si>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</si>
  <si>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</si>
  <si>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</si>
  <si>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</si>
  <si>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</si>
  <si>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</si>
  <si>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</si>
  <si>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</si>
  <si>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</si>
  <si>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</si>
  <si>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</si>
  <si>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</si>
  <si>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</si>
  <si>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</si>
  <si>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</si>
  <si>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</si>
  <si>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</si>
  <si>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</si>
  <si>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</si>
  <si>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</si>
  <si>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</si>
  <si>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</si>
  <si>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</si>
  <si>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</si>
  <si>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</si>
  <si>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</si>
  <si>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</si>
  <si>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</si>
  <si>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</si>
  <si>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</si>
  <si>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</si>
  <si>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</si>
  <si>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</si>
  <si>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</si>
  <si>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</si>
  <si>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</si>
  <si>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</si>
  <si>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</si>
  <si>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</si>
  <si>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</si>
  <si>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</si>
  <si>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</si>
  <si>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</si>
  <si>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</si>
  <si>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</si>
  <si>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</si>
  <si>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</si>
  <si>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</si>
  <si>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</si>
  <si>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</si>
  <si>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</si>
  <si>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</si>
  <si>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</si>
  <si>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</si>
  <si>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</si>
  <si>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</si>
  <si>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</si>
  <si>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</si>
  <si>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</si>
  <si>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</si>
  <si>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</si>
  <si>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</si>
  <si>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</si>
  <si>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</si>
  <si>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</si>
  <si>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</si>
  <si>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</si>
  <si>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</si>
  <si>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</si>
  <si>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</si>
  <si>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</si>
  <si>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</si>
  <si>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</si>
  <si>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</si>
  <si>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</si>
  <si>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</si>
  <si>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</si>
  <si>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</si>
  <si>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</si>
  <si>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</si>
  <si>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</si>
  <si>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</si>
  <si>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</si>
  <si>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</si>
  <si>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</si>
  <si>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</si>
  <si>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</si>
  <si>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</si>
  <si>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</si>
  <si>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</si>
  <si>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</si>
  <si>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</si>
  <si>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</si>
  <si>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</si>
  <si>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</si>
  <si>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</si>
  <si>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</si>
  <si>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</si>
  <si>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</si>
  <si>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</si>
  <si>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</si>
  <si>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</si>
  <si>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</si>
  <si>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</si>
  <si>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</si>
  <si>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</si>
  <si>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</si>
  <si>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</si>
  <si>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</si>
  <si>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</si>
  <si>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</si>
  <si>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</si>
  <si>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</si>
  <si>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</si>
  <si>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</si>
  <si>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</si>
  <si>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</si>
  <si>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</si>
  <si>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</si>
  <si>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</si>
  <si>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</si>
  <si>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</si>
  <si>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</si>
  <si>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</si>
  <si>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</si>
  <si>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</si>
  <si>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</si>
  <si>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</si>
  <si>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</si>
  <si>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</si>
  <si>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</si>
  <si>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</si>
  <si>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</si>
  <si>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</si>
  <si>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</si>
  <si>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</si>
  <si>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</si>
  <si>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</si>
  <si>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</si>
  <si>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</si>
  <si>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</si>
  <si>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</si>
  <si>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</si>
  <si>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</si>
  <si>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</si>
  <si>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</si>
  <si>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</si>
  <si>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</si>
  <si>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</si>
  <si>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</si>
  <si>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</si>
  <si>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</si>
  <si>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</si>
  <si>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</si>
  <si>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</si>
  <si>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</si>
  <si>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</si>
  <si>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</si>
  <si>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</si>
  <si>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</si>
  <si>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</si>
  <si>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</si>
  <si>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</si>
  <si>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</si>
  <si>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</si>
  <si>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</si>
  <si>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</si>
  <si>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</si>
  <si>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</si>
  <si>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</si>
  <si>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</si>
  <si>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</si>
  <si>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</si>
  <si>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</si>
  <si>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</si>
  <si>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</si>
  <si>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</si>
  <si>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</si>
  <si>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</si>
  <si>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</si>
  <si>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</si>
  <si>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</si>
  <si>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</si>
  <si>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</si>
  <si>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</si>
  <si>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</si>
  <si>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</si>
  <si>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</si>
  <si>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</si>
  <si>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</si>
  <si>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</si>
  <si>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</si>
  <si>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</si>
  <si>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</si>
  <si>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</si>
  <si>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</si>
  <si>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</si>
  <si>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</si>
  <si>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</si>
  <si>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</si>
  <si>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</si>
  <si>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</si>
  <si>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</si>
  <si>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</si>
  <si>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</si>
  <si>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</si>
  <si>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</si>
  <si>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</si>
  <si>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</si>
  <si>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</si>
  <si>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</si>
  <si>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</si>
  <si>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</si>
  <si>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</si>
  <si>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</si>
  <si>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</si>
  <si>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</si>
  <si>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</si>
  <si>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</si>
  <si>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</si>
  <si>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</si>
  <si>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</si>
  <si>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</si>
  <si>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</si>
  <si>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</si>
  <si>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</si>
  <si>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</si>
  <si>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</si>
  <si>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</si>
  <si>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</si>
  <si>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</si>
  <si>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</si>
  <si>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</si>
  <si>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</si>
  <si>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</si>
  <si>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</si>
  <si>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</si>
  <si>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</si>
  <si>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</si>
  <si>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</si>
  <si>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</si>
  <si>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</si>
  <si>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</si>
  <si>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</si>
  <si>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</si>
  <si>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</si>
  <si>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</si>
  <si>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</si>
  <si>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</si>
  <si>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</si>
  <si>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</si>
  <si>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</si>
  <si>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</si>
  <si>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</si>
  <si>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</si>
  <si>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</si>
  <si>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</si>
  <si>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</si>
  <si>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</si>
  <si>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</si>
  <si>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</si>
  <si>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</si>
  <si>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</si>
  <si>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</si>
  <si>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</si>
  <si>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</si>
  <si>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</si>
  <si>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</si>
  <si>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</si>
  <si>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</si>
  <si>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</si>
  <si>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</si>
  <si>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</si>
  <si>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</si>
  <si>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</si>
  <si>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</si>
  <si>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</si>
  <si>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</si>
  <si>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</si>
  <si>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</si>
  <si>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</si>
  <si>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</si>
  <si>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</si>
  <si>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</si>
  <si>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</si>
  <si>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</si>
  <si>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</si>
  <si>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</si>
  <si>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</si>
  <si>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</si>
  <si>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</si>
  <si>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</si>
  <si>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</si>
  <si>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</si>
  <si>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</si>
  <si>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</si>
  <si>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</si>
  <si>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</si>
  <si>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</si>
  <si>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</si>
  <si>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</si>
  <si>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</si>
  <si>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</si>
  <si>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</si>
  <si>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</si>
  <si>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</si>
  <si>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</si>
  <si>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</si>
  <si>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</si>
  <si>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</si>
  <si>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</si>
  <si>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</si>
  <si>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</si>
  <si>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</si>
  <si>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</si>
  <si>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</si>
  <si>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</si>
  <si>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</si>
  <si>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</si>
  <si>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</si>
  <si>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</si>
  <si>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</si>
  <si>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</si>
  <si>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</si>
  <si>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</si>
  <si>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</si>
  <si>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</si>
  <si>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</si>
  <si>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</si>
  <si>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</si>
  <si>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</si>
  <si>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</si>
  <si>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</si>
  <si>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</si>
  <si>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</si>
  <si>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</si>
  <si>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</si>
  <si>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</si>
  <si>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</si>
  <si>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</si>
  <si>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</si>
  <si>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</si>
  <si>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</si>
  <si>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</si>
  <si>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</si>
  <si>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</si>
  <si>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</si>
  <si>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</si>
  <si>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</si>
  <si>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</si>
  <si>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</si>
  <si>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</si>
  <si>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</si>
  <si>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</si>
  <si>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</si>
  <si>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</si>
  <si>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</si>
  <si>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</si>
  <si>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</si>
  <si>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</si>
  <si>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</si>
  <si>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</si>
  <si>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</si>
  <si>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</si>
  <si>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</si>
  <si>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</si>
  <si>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</si>
  <si>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</si>
  <si>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</si>
  <si>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</si>
  <si>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</si>
  <si>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</si>
  <si>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</si>
  <si>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</si>
  <si>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</si>
  <si>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</si>
  <si>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</si>
  <si>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</si>
  <si>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</si>
  <si>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</si>
  <si>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</si>
  <si>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</si>
  <si>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</si>
  <si>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</si>
  <si>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</si>
  <si>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</si>
  <si>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</si>
  <si>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</si>
  <si>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</si>
  <si>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</si>
  <si>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</si>
  <si>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</si>
  <si>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</si>
  <si>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</si>
  <si>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</si>
  <si>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</si>
  <si>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</si>
  <si>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</si>
  <si>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</si>
  <si>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</si>
  <si>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</si>
  <si>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</si>
  <si>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</si>
  <si>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</si>
  <si>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</si>
  <si>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</si>
  <si>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</si>
  <si>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</si>
  <si>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</si>
  <si>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</si>
  <si>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</si>
  <si>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</si>
  <si>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</si>
  <si>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</si>
  <si>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</si>
  <si>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</si>
  <si>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</si>
  <si>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</si>
  <si>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</si>
  <si>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</si>
  <si>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</si>
  <si>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</si>
  <si>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</si>
  <si>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</si>
  <si>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</si>
  <si>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</si>
  <si>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</si>
  <si>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</si>
  <si>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</si>
  <si>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</si>
  <si>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</si>
  <si>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</si>
  <si>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</si>
  <si>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</si>
  <si>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</si>
  <si>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</si>
  <si>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</si>
  <si>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</si>
  <si>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</si>
  <si>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</si>
  <si>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</si>
  <si>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</si>
  <si>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</si>
  <si>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</si>
  <si>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</si>
  <si>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</si>
  <si>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</si>
  <si>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</si>
  <si>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</si>
  <si>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</si>
  <si>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</si>
  <si>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</si>
  <si>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</si>
  <si>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</si>
  <si>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</si>
  <si>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</si>
  <si>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</si>
  <si>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</si>
  <si>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</si>
  <si>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</si>
  <si>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</si>
  <si>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</si>
  <si>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</si>
  <si>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</si>
  <si>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</si>
  <si>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</si>
  <si>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</si>
  <si>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</si>
  <si>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</si>
  <si>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</si>
  <si>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</si>
  <si>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</si>
  <si>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</si>
  <si>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</si>
  <si>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</si>
  <si>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</si>
  <si>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</si>
  <si>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</si>
  <si>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</si>
  <si>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</si>
  <si>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</si>
  <si>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</si>
  <si>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</si>
  <si>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</si>
  <si>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</si>
  <si>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</si>
  <si>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</si>
  <si>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</si>
  <si>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</si>
  <si>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</si>
  <si>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</si>
  <si>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</si>
  <si>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</si>
  <si>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</si>
  <si>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</si>
  <si>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</si>
  <si>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</si>
  <si>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</si>
  <si>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</si>
  <si>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</si>
  <si>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</si>
  <si>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</si>
  <si>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</si>
  <si>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</si>
  <si>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</si>
  <si>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</si>
  <si>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</si>
  <si>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</si>
  <si>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</si>
  <si>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</si>
  <si>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</si>
  <si>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</si>
  <si>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</si>
  <si>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</si>
  <si>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</si>
  <si>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</si>
  <si>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</si>
  <si>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</si>
  <si>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</si>
  <si>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</si>
  <si>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</si>
  <si>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</si>
  <si>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</si>
  <si>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</si>
  <si>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</si>
  <si>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</si>
  <si>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</si>
  <si>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</si>
  <si>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</si>
  <si>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</si>
  <si>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</si>
  <si>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</si>
  <si>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</si>
  <si>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</si>
  <si>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</si>
  <si>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</si>
  <si>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</si>
  <si>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</si>
  <si>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</si>
  <si>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</si>
  <si>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</si>
  <si>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</si>
  <si>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</si>
  <si>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</si>
  <si>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</si>
  <si>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</si>
  <si>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</si>
  <si>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</si>
  <si>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</si>
  <si>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</si>
  <si>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</si>
  <si>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</si>
  <si>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</si>
  <si>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</si>
  <si>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</si>
  <si>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</si>
  <si>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</si>
  <si>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</si>
  <si>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</si>
  <si>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</si>
  <si>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</si>
  <si>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</si>
  <si>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</si>
  <si>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</si>
  <si>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</si>
  <si>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</si>
  <si>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</si>
  <si>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</si>
  <si>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</si>
  <si>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</si>
  <si>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</si>
  <si>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</si>
  <si>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</si>
  <si>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</si>
  <si>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</si>
  <si>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</si>
  <si>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</si>
  <si>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</si>
  <si>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</si>
  <si>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</si>
  <si>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</si>
  <si>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</si>
  <si>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</si>
  <si>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</si>
  <si>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</si>
  <si>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</si>
  <si>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</si>
  <si>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</si>
  <si>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</si>
  <si>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</si>
  <si>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</si>
  <si>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</si>
  <si>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</si>
  <si>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</si>
  <si>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</si>
  <si>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</si>
  <si>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</si>
  <si>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</si>
  <si>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</si>
  <si>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</si>
  <si>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</si>
  <si>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</si>
  <si>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</si>
  <si>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</si>
  <si>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</si>
  <si>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</si>
  <si>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</si>
  <si>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</si>
  <si>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</si>
  <si>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</si>
  <si>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</si>
  <si>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</si>
  <si>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</si>
  <si>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</si>
  <si>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</si>
  <si>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</si>
  <si>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</si>
  <si>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</si>
  <si>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</si>
  <si>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</si>
  <si>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</si>
  <si>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</si>
  <si>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</si>
  <si>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</si>
  <si>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</si>
  <si>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</si>
  <si>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</si>
  <si>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</si>
  <si>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</si>
  <si>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</si>
  <si>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</si>
  <si>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</si>
  <si>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</si>
  <si>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</si>
  <si>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</si>
  <si>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</si>
  <si>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</si>
  <si>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</si>
  <si>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</si>
  <si>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</si>
  <si>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</si>
  <si>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</si>
  <si>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</si>
  <si>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</si>
  <si>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</si>
  <si>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</si>
  <si>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</si>
  <si>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</si>
  <si>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</si>
  <si>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</si>
  <si>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</si>
  <si>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</si>
  <si>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</si>
  <si>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</si>
  <si>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</si>
  <si>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</si>
  <si>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</si>
  <si>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</si>
  <si>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</si>
  <si>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</si>
  <si>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</si>
  <si>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</si>
  <si>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</si>
  <si>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</si>
  <si>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</si>
  <si>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</si>
  <si>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</si>
  <si>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</si>
  <si>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</si>
  <si>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</si>
  <si>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</si>
  <si>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</si>
  <si>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</si>
  <si>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</si>
  <si>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</si>
  <si>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</si>
  <si>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</si>
  <si>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</si>
  <si>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</si>
  <si>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</si>
  <si>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</si>
  <si>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</si>
  <si>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</si>
  <si>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</si>
  <si>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</si>
  <si>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</si>
  <si>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</si>
  <si>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</si>
  <si>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</si>
  <si>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</si>
  <si>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</si>
  <si>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</si>
  <si>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</si>
  <si>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</si>
  <si>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</si>
  <si>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</si>
  <si>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</si>
  <si>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</si>
  <si>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</si>
  <si>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</si>
  <si>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</si>
  <si>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</si>
  <si>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</si>
  <si>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</si>
  <si>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</si>
  <si>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</si>
  <si>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</si>
  <si>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</si>
  <si>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</si>
  <si>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</si>
  <si>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</si>
  <si>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</si>
  <si>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</si>
  <si>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</si>
  <si>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</si>
  <si>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</si>
  <si>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</si>
  <si>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</si>
  <si>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</si>
  <si>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</si>
  <si>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</si>
  <si>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</si>
  <si>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</si>
  <si>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</si>
  <si>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</si>
  <si>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</si>
  <si>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</si>
  <si>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</si>
  <si>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</si>
  <si>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</si>
  <si>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</si>
  <si>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</si>
  <si>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</si>
  <si>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</si>
  <si>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</si>
  <si>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</si>
  <si>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</si>
  <si>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</si>
  <si>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</si>
  <si>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</si>
  <si>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</si>
  <si>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</si>
  <si>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</si>
  <si>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</si>
  <si>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</si>
  <si>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</si>
  <si>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</si>
  <si>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</si>
  <si>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</si>
  <si>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</si>
  <si>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</si>
  <si>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</si>
  <si>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</si>
  <si>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</si>
  <si>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</si>
  <si>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</si>
  <si>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</si>
  <si>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</si>
  <si>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</si>
  <si>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</si>
  <si>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</si>
  <si>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</si>
  <si>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</si>
  <si>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</si>
  <si>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</si>
  <si>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</si>
  <si>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</si>
  <si>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</si>
  <si>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</si>
  <si>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</si>
  <si>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</si>
  <si>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</si>
  <si>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</si>
  <si>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</si>
  <si>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</si>
  <si>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</si>
  <si>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</si>
  <si>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</si>
  <si>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</si>
  <si>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</si>
  <si>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</si>
  <si>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</si>
  <si>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</si>
  <si>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</si>
  <si>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</si>
  <si>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</si>
  <si>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</si>
  <si>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</si>
  <si>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</si>
  <si>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</si>
  <si>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</si>
  <si>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</si>
  <si>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</si>
  <si>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</si>
  <si>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</si>
  <si>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</si>
  <si>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</si>
  <si>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</si>
  <si>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</si>
  <si>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</si>
  <si>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</si>
  <si>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</si>
  <si>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</si>
  <si>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</si>
  <si>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</si>
  <si>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</si>
  <si>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</si>
  <si>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</si>
  <si>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</si>
  <si>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</si>
  <si>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</si>
  <si>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</si>
  <si>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</si>
  <si>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</si>
  <si>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</si>
  <si>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</si>
  <si>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</si>
  <si>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</si>
  <si>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</si>
  <si>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</si>
  <si>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</si>
  <si>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</si>
  <si>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</si>
  <si>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</si>
  <si>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</si>
  <si>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</si>
  <si>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</si>
  <si>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</si>
  <si>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</si>
  <si>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</si>
  <si>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</si>
  <si>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</si>
  <si>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</si>
  <si>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</si>
  <si>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</si>
  <si>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</si>
  <si>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</si>
  <si>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</si>
  <si>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</si>
  <si>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</si>
  <si>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</si>
  <si>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</si>
  <si>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</si>
  <si>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</si>
  <si>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</si>
  <si>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</si>
  <si>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</si>
  <si>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</si>
  <si>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</si>
  <si>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</si>
  <si>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</si>
  <si>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</si>
  <si>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</si>
  <si>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</si>
  <si>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</si>
  <si>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</si>
  <si>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</si>
  <si>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</si>
  <si>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</si>
  <si>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</si>
  <si>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</si>
  <si>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</si>
  <si>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</si>
  <si>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</si>
  <si>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</si>
  <si>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</si>
  <si>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</si>
  <si>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</si>
  <si>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</si>
  <si>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</si>
  <si>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</si>
  <si>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</si>
  <si>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</si>
  <si>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</si>
  <si>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</si>
  <si>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</si>
  <si>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</si>
  <si>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</si>
  <si>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</si>
  <si>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</si>
  <si>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</si>
  <si>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</si>
  <si>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</si>
  <si>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</si>
  <si>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</si>
  <si>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</si>
  <si>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</si>
  <si>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</si>
  <si>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</si>
  <si>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</si>
  <si>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</si>
  <si>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</si>
  <si>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</si>
  <si>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</si>
  <si>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</si>
  <si>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</si>
  <si>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</si>
  <si>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</si>
  <si>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</si>
  <si>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</si>
  <si>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</si>
  <si>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</si>
  <si>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</si>
  <si>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</si>
  <si>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</si>
  <si>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</si>
  <si>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</si>
  <si>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</si>
  <si>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</si>
  <si>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</si>
  <si>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</si>
  <si>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</si>
  <si>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</si>
  <si>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</si>
  <si>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</si>
  <si>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</si>
  <si>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</si>
  <si>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</si>
  <si>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</si>
  <si>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</si>
  <si>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</si>
  <si>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</si>
  <si>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</si>
  <si>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</si>
  <si>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</si>
  <si>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</si>
  <si>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</si>
  <si>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</si>
  <si>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</si>
  <si>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</si>
  <si>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</si>
  <si>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</si>
  <si>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</si>
  <si>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</si>
  <si>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</si>
  <si>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</si>
  <si>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</si>
  <si>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</si>
  <si>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</si>
  <si>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</si>
  <si>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</si>
  <si>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</si>
  <si>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</si>
  <si>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</si>
  <si>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</si>
  <si>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</si>
  <si>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</si>
  <si>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</si>
  <si>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</si>
  <si>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</si>
  <si>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</si>
  <si>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</si>
  <si>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</si>
  <si>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</si>
  <si>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</si>
  <si>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</si>
  <si>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</si>
  <si>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</si>
  <si>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</si>
  <si>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</si>
  <si>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</si>
  <si>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</si>
  <si>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</si>
  <si>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</si>
  <si>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</si>
  <si>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</si>
  <si>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</si>
  <si>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</si>
  <si>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</si>
  <si>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</si>
  <si>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</si>
  <si>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</si>
  <si>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</si>
  <si>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</si>
  <si>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</si>
  <si>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</si>
  <si>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</si>
  <si>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</si>
  <si>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</si>
  <si>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</si>
  <si>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</si>
  <si>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</si>
  <si>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</si>
  <si>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</si>
  <si>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</si>
  <si>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</si>
  <si>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</si>
  <si>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</si>
  <si>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</si>
  <si>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</si>
  <si>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</si>
  <si>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</si>
  <si>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</si>
  <si>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</si>
  <si>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</si>
  <si>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</si>
  <si>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</si>
  <si>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</si>
  <si>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</si>
  <si>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</si>
  <si>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</si>
  <si>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</si>
  <si>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</si>
  <si>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</si>
  <si>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</si>
  <si>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</si>
  <si>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</si>
  <si>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</si>
  <si>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</si>
  <si>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</si>
  <si>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</si>
  <si>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</si>
  <si>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</si>
  <si>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</si>
  <si>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</si>
  <si>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</si>
  <si>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</si>
  <si>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</si>
  <si>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</si>
  <si>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</si>
  <si>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</si>
  <si>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</si>
  <si>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</si>
  <si>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</si>
  <si>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</si>
  <si>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</si>
  <si>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</si>
  <si>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</si>
  <si>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</si>
  <si>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</si>
  <si>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</si>
  <si>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</si>
  <si>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</si>
  <si>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</si>
  <si>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</si>
  <si>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</si>
  <si>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</si>
  <si>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</si>
  <si>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</si>
  <si>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</si>
  <si>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</si>
  <si>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</si>
  <si>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</si>
  <si>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</si>
  <si>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</si>
  <si>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</si>
  <si>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</si>
  <si>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</si>
  <si>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</si>
  <si>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</si>
  <si>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</si>
  <si>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</si>
  <si>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</si>
  <si>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</si>
  <si>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</si>
  <si>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</si>
  <si>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</si>
  <si>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</si>
  <si>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</si>
  <si>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</si>
  <si>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</si>
  <si>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</si>
  <si>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</si>
  <si>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</si>
  <si>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</si>
  <si>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</si>
  <si>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</si>
  <si>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</si>
  <si>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</si>
  <si>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</si>
  <si>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</si>
  <si>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</si>
  <si>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</si>
  <si>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</si>
  <si>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</si>
  <si>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</si>
  <si>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</si>
  <si>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</si>
  <si>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</si>
  <si>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</si>
  <si>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</si>
  <si>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</si>
  <si>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</si>
  <si>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</si>
  <si>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</si>
  <si>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</si>
  <si>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</si>
  <si>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</si>
  <si>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</si>
  <si>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</si>
  <si>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</si>
  <si>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</si>
  <si>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</si>
  <si>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</si>
  <si>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</si>
  <si>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</si>
  <si>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</si>
  <si>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</si>
  <si>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</si>
  <si>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</si>
  <si>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</si>
  <si>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</si>
  <si>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</si>
  <si>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</si>
  <si>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</si>
  <si>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</si>
  <si>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</si>
  <si>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</si>
  <si>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</si>
  <si>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</si>
  <si>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</si>
  <si>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</si>
  <si>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</si>
  <si>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</si>
  <si>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</si>
  <si>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</si>
  <si>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</si>
  <si>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</si>
  <si>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</si>
  <si>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</si>
  <si>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</si>
  <si>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</si>
  <si>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</si>
  <si>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</si>
  <si>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</si>
  <si>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</si>
  <si>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</si>
  <si>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</si>
  <si>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</si>
  <si>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</si>
  <si>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</si>
  <si>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</si>
  <si>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</si>
  <si>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</si>
  <si>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</si>
  <si>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</si>
  <si>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</si>
  <si>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</si>
  <si>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</si>
  <si>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</si>
  <si>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</si>
  <si>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</si>
  <si>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</si>
  <si>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</si>
  <si>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</si>
  <si>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</si>
  <si>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</si>
  <si>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</si>
  <si>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</si>
  <si>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</si>
  <si>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</si>
  <si>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</si>
  <si>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</si>
  <si>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</si>
  <si>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</si>
  <si>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</si>
  <si>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</si>
  <si>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</si>
  <si>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</si>
  <si>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</si>
  <si>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</si>
  <si>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</si>
  <si>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</si>
  <si>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</si>
  <si>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</si>
  <si>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</si>
  <si>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</si>
  <si>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</si>
  <si>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</si>
  <si>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</si>
  <si>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</si>
  <si>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</si>
  <si>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</si>
  <si>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</si>
  <si>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</si>
  <si>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</si>
  <si>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</si>
  <si>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</si>
  <si>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</si>
  <si>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</si>
  <si>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</si>
  <si>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</si>
  <si>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</si>
  <si>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</si>
  <si>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</si>
  <si>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</si>
  <si>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</si>
  <si>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</si>
  <si>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</si>
  <si>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</si>
  <si>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</si>
  <si>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</si>
  <si>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</si>
  <si>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</si>
  <si>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</si>
  <si>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</si>
  <si>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</si>
  <si>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</si>
  <si>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</si>
  <si>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</si>
  <si>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</si>
  <si>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</si>
  <si>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</si>
  <si>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</si>
  <si>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</si>
  <si>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</si>
  <si>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</si>
  <si>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</si>
  <si>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</si>
  <si>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</si>
  <si>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</si>
  <si>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</si>
  <si>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</si>
  <si>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</si>
  <si>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</si>
  <si>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</si>
  <si>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</si>
  <si>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</si>
  <si>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</si>
  <si>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</si>
  <si>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</si>
  <si>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</si>
  <si>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</si>
  <si>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</si>
  <si>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</si>
  <si>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</si>
  <si>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</si>
  <si>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</si>
  <si>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</si>
  <si>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</si>
  <si>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</si>
  <si>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</si>
  <si>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</si>
  <si>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</si>
  <si>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</si>
  <si>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</si>
  <si>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</si>
  <si>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</si>
  <si>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</si>
  <si>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</si>
  <si>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</si>
  <si>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</si>
  <si>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</si>
  <si>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</si>
  <si>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</si>
  <si>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</si>
  <si>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</si>
  <si>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</si>
  <si>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</si>
  <si>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</si>
  <si>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</si>
  <si>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</si>
  <si>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</si>
  <si>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</si>
  <si>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</si>
  <si>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</si>
  <si>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</si>
  <si>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</si>
  <si>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</si>
  <si>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</si>
  <si>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</si>
  <si>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</si>
  <si>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</si>
  <si>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</si>
  <si>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</si>
  <si>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</si>
  <si>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</si>
  <si>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</si>
  <si>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</si>
  <si>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</si>
  <si>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</si>
  <si>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</si>
  <si>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</si>
  <si>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</si>
  <si>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</si>
  <si>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</si>
  <si>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</si>
  <si>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</si>
  <si>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</si>
  <si>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</si>
  <si>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</si>
  <si>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</si>
  <si>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</si>
  <si>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</si>
  <si>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</si>
  <si>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</si>
  <si>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</si>
  <si>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</si>
  <si>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</si>
  <si>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</si>
  <si>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</si>
  <si>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</si>
  <si>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</si>
  <si>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</si>
  <si>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</si>
  <si>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</si>
  <si>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</si>
  <si>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</si>
  <si>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</si>
  <si>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</si>
  <si>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</si>
  <si>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</si>
  <si>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</si>
  <si>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</si>
  <si>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</si>
  <si>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</si>
  <si>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</si>
  <si>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</si>
  <si>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</si>
  <si>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</si>
  <si>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</si>
  <si>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</si>
  <si>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</si>
  <si>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</si>
  <si>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</si>
  <si>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</si>
  <si>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</si>
  <si>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</si>
  <si>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</si>
  <si>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</si>
  <si>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</si>
  <si>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</si>
  <si>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</si>
  <si>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</si>
  <si>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</si>
  <si>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</si>
  <si>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</si>
  <si>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</si>
  <si>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</si>
  <si>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</si>
  <si>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</si>
  <si>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</si>
  <si>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</si>
  <si>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</si>
  <si>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</si>
  <si>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</si>
  <si>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</si>
  <si>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</si>
  <si>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</si>
  <si>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</si>
  <si>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</si>
  <si>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</si>
  <si>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</si>
  <si>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</si>
  <si>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</si>
  <si>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</si>
  <si>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</si>
  <si>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</si>
  <si>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</si>
  <si>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</si>
  <si>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</si>
  <si>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</si>
  <si>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</si>
  <si>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</si>
  <si>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</si>
  <si>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</si>
  <si>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</si>
  <si>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</si>
  <si>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</si>
  <si>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</si>
  <si>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</si>
  <si>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</si>
  <si>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</si>
  <si>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</si>
  <si>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</si>
  <si>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</si>
  <si>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</si>
  <si>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</si>
  <si>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</si>
  <si>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</si>
  <si>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</si>
  <si>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</si>
  <si>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</si>
  <si>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</si>
  <si>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</si>
  <si>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</si>
  <si>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</si>
  <si>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</si>
  <si>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</si>
  <si>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</si>
  <si>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</si>
  <si>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</si>
  <si>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</si>
  <si>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</si>
  <si>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</si>
  <si>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</si>
  <si>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</si>
  <si>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</si>
  <si>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</si>
  <si>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</si>
  <si>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</si>
  <si>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</si>
  <si>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</si>
  <si>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</si>
  <si>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</si>
  <si>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</si>
  <si>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</si>
  <si>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</si>
  <si>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</si>
  <si>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</si>
  <si>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</si>
  <si>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</si>
  <si>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</si>
  <si>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</si>
  <si>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</si>
  <si>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</si>
  <si>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</si>
  <si>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</si>
  <si>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</si>
  <si>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</si>
  <si>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</si>
  <si>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</si>
  <si>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</si>
  <si>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</si>
  <si>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</si>
  <si>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</si>
  <si>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</si>
  <si>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</si>
  <si>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</si>
  <si>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</si>
  <si>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</si>
  <si>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</si>
  <si>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</si>
  <si>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</si>
  <si>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</si>
  <si>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</si>
  <si>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</si>
  <si>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</si>
  <si>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</si>
  <si>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</si>
  <si>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</si>
  <si>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</si>
  <si>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</si>
  <si>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</si>
  <si>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</si>
  <si>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</si>
  <si>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</si>
  <si>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</si>
  <si>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</si>
  <si>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</si>
  <si>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</si>
  <si>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</si>
  <si>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</si>
  <si>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</si>
  <si>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</si>
  <si>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</si>
  <si>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</si>
  <si>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</si>
  <si>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</si>
  <si>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</si>
  <si>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</si>
  <si>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</si>
  <si>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</si>
  <si>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</si>
  <si>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</si>
  <si>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</si>
  <si>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</si>
  <si>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</si>
  <si>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</si>
  <si>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</si>
  <si>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</si>
  <si>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</si>
  <si>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</si>
  <si>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</si>
  <si>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</si>
  <si>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</si>
  <si>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</si>
  <si>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</si>
  <si>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</si>
  <si>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</si>
  <si>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</si>
  <si>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</si>
  <si>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</si>
  <si>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</si>
  <si>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</si>
  <si>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</si>
  <si>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</si>
  <si>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</si>
  <si>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</si>
  <si>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</si>
  <si>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</si>
  <si>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</si>
  <si>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</si>
  <si>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</si>
  <si>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</si>
  <si>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</si>
  <si>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</si>
  <si>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</si>
  <si>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</si>
  <si>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</si>
  <si>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</si>
  <si>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</si>
  <si>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</si>
  <si>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</si>
  <si>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</si>
  <si>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</si>
  <si>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</si>
  <si>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</si>
  <si>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</si>
  <si>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</si>
  <si>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</si>
  <si>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</si>
  <si>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</si>
  <si>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</si>
  <si>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</si>
  <si>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</si>
  <si>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</si>
  <si>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</si>
  <si>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</si>
  <si>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</si>
  <si>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</si>
  <si>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</si>
  <si>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</si>
  <si>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</si>
  <si>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</si>
  <si>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</si>
  <si>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</si>
  <si>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</si>
  <si>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</si>
  <si>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</si>
  <si>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</si>
  <si>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</si>
  <si>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</si>
  <si>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</si>
  <si>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</si>
  <si>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</si>
  <si>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</si>
  <si>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</si>
  <si>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</si>
  <si>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</si>
  <si>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</si>
  <si>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</si>
  <si>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</si>
  <si>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</si>
  <si>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</si>
  <si>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</si>
  <si>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</si>
  <si>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</si>
  <si>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</si>
  <si>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</si>
  <si>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</si>
  <si>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</si>
  <si>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</si>
  <si>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</si>
  <si>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</si>
  <si>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</si>
  <si>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</si>
  <si>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</si>
  <si>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</si>
  <si>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</si>
  <si>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</si>
  <si>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</si>
  <si>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</si>
  <si>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</si>
  <si>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</si>
  <si>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</si>
  <si>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</si>
  <si>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</si>
  <si>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</si>
  <si>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</si>
  <si>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</si>
  <si>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</si>
  <si>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</si>
  <si>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</si>
  <si>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</si>
  <si>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</si>
  <si>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</si>
  <si>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</si>
  <si>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</si>
  <si>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</si>
  <si>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</si>
  <si>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</si>
  <si>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</si>
  <si>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</si>
  <si>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</si>
  <si>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</si>
  <si>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</si>
  <si>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</si>
  <si>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</si>
  <si>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</si>
  <si>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</si>
  <si>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</si>
  <si>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</si>
  <si>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</si>
  <si>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</si>
  <si>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</si>
  <si>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</si>
  <si>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</si>
  <si>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</si>
  <si>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</si>
  <si>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</si>
  <si>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</si>
  <si>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</si>
  <si>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</si>
  <si>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</si>
  <si>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</si>
  <si>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</si>
  <si>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</si>
  <si>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</si>
  <si>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</si>
  <si>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</si>
  <si>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</si>
  <si>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</si>
  <si>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</si>
  <si>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</si>
  <si>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</si>
  <si>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</si>
  <si>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</si>
  <si>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</si>
  <si>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</si>
  <si>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</si>
  <si>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</si>
  <si>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</si>
  <si>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</si>
  <si>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</si>
  <si>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</si>
  <si>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</si>
  <si>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</si>
  <si>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</si>
  <si>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</si>
  <si>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</si>
  <si>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</si>
  <si>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</si>
  <si>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</si>
  <si>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</si>
  <si>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</si>
  <si>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</si>
  <si>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</si>
  <si>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</si>
  <si>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</si>
  <si>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</si>
  <si>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</si>
  <si>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</si>
  <si>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</si>
  <si>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</si>
  <si>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</si>
  <si>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</si>
  <si>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</si>
  <si>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</si>
  <si>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</si>
  <si>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</si>
  <si>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</si>
  <si>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</si>
  <si>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</si>
  <si>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</si>
  <si>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</si>
  <si>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</si>
  <si>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</si>
  <si>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</si>
  <si>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</si>
  <si>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</si>
  <si>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</si>
  <si>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</si>
  <si>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</si>
  <si>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</si>
  <si>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</si>
  <si>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</si>
  <si>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</si>
  <si>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</si>
  <si>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</si>
  <si>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</si>
  <si>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</si>
  <si>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</si>
  <si>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</si>
  <si>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</si>
  <si>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</si>
  <si>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</si>
  <si>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</si>
  <si>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</si>
  <si>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</si>
  <si>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</si>
  <si>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</si>
  <si>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</si>
  <si>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</si>
  <si>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</si>
  <si>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</si>
  <si>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</si>
  <si>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</si>
  <si>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</si>
  <si>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</si>
  <si>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</si>
  <si>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</si>
  <si>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</si>
  <si>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</si>
  <si>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</si>
  <si>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</si>
  <si>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</si>
  <si>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</si>
  <si>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</si>
  <si>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</si>
  <si>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</si>
  <si>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</si>
  <si>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</si>
  <si>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</si>
  <si>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</si>
  <si>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</si>
  <si>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</si>
  <si>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</si>
  <si>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</si>
  <si>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</si>
  <si>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</si>
  <si>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</si>
  <si>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</si>
  <si>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</si>
  <si>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</si>
  <si>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</si>
  <si>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</si>
  <si>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</si>
  <si>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</si>
  <si>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</si>
  <si>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</si>
  <si>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</si>
  <si>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</si>
  <si>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</si>
  <si>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</si>
  <si>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</si>
  <si>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</si>
  <si>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</si>
  <si>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</si>
  <si>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</si>
  <si>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</si>
  <si>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</si>
  <si>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</si>
  <si>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</si>
  <si>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</si>
  <si>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</si>
  <si>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</si>
  <si>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</si>
  <si>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</si>
  <si>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</si>
  <si>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</si>
  <si>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</si>
  <si>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</si>
  <si>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</si>
  <si>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</si>
  <si>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</si>
  <si>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</si>
  <si>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</si>
  <si>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</si>
  <si>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</si>
  <si>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</si>
  <si>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</si>
  <si>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</si>
  <si>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</si>
  <si>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</si>
  <si>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</si>
  <si>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</si>
  <si>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</si>
  <si>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</si>
  <si>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</si>
  <si>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</si>
  <si>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</si>
  <si>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</si>
  <si>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</si>
  <si>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</si>
  <si>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</si>
  <si>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</si>
  <si>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</si>
  <si>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</si>
  <si>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</si>
  <si>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</si>
  <si>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</si>
  <si>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</si>
  <si>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</si>
  <si>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</si>
  <si>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</si>
  <si>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</si>
  <si>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</si>
  <si>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</si>
  <si>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</si>
  <si>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</si>
  <si>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</si>
  <si>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</si>
  <si>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</si>
  <si>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</si>
  <si>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</si>
  <si>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</si>
  <si>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</si>
  <si>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</si>
  <si>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</si>
  <si>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</si>
  <si>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</si>
  <si>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</si>
  <si>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</si>
  <si>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</si>
  <si>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</si>
  <si>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</si>
  <si>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</si>
  <si>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</si>
  <si>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</si>
  <si>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</si>
  <si>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</si>
  <si>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</si>
  <si>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</si>
  <si>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</si>
  <si>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</si>
  <si>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</si>
  <si>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</si>
  <si>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</si>
  <si>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</si>
  <si>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</si>
  <si>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</si>
  <si>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</si>
  <si>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</si>
  <si>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</si>
  <si>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</si>
  <si>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</si>
  <si>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</si>
  <si>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</si>
  <si>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</si>
  <si>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</si>
  <si>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</si>
  <si>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</si>
  <si>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</si>
  <si>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</si>
  <si>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</si>
  <si>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</si>
  <si>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</si>
  <si>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</si>
  <si>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</si>
  <si>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</si>
  <si>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</si>
  <si>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</si>
  <si>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</si>
  <si>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</si>
  <si>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</si>
  <si>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</si>
  <si>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</si>
  <si>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</si>
  <si>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</si>
  <si>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</si>
  <si>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</si>
  <si>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</si>
  <si>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</si>
  <si>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</si>
  <si>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</si>
  <si>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</si>
  <si>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</si>
  <si>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</si>
  <si>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</si>
  <si>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</si>
  <si>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</si>
  <si>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</si>
  <si>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</si>
  <si>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</si>
  <si>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</si>
  <si>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</si>
  <si>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</si>
  <si>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</si>
  <si>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</si>
  <si>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</si>
  <si>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</si>
  <si>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</si>
  <si>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</si>
  <si>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</si>
  <si>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</si>
  <si>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</si>
  <si>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</si>
  <si>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</si>
  <si>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</si>
  <si>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</si>
  <si>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</si>
  <si>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</si>
  <si>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</si>
  <si>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</si>
  <si>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</si>
  <si>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</si>
  <si>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</si>
  <si>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</si>
  <si>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</si>
  <si>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</si>
  <si>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</si>
  <si>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</si>
  <si>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</si>
  <si>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</si>
  <si>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</si>
  <si>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</si>
  <si>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</si>
  <si>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</si>
  <si>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</si>
  <si>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</si>
  <si>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</si>
  <si>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</si>
  <si>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</si>
  <si>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</si>
  <si>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</si>
  <si>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</si>
  <si>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</si>
  <si>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</si>
  <si>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</si>
  <si>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</si>
  <si>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</si>
  <si>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</si>
  <si>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</si>
  <si>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</si>
  <si>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</si>
  <si>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</si>
  <si>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</si>
  <si>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</si>
  <si>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</si>
  <si>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</si>
  <si>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</si>
  <si>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</si>
  <si>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</si>
  <si>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</si>
  <si>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</si>
  <si>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</si>
  <si>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</si>
  <si>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</si>
  <si>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</si>
  <si>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</si>
  <si>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</si>
  <si>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</si>
  <si>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</si>
  <si>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</si>
  <si>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</si>
  <si>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</si>
  <si>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</si>
  <si>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</si>
  <si>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</si>
  <si>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</si>
  <si>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</si>
  <si>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</si>
  <si>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</si>
  <si>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</si>
  <si>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</si>
  <si>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</si>
  <si>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</si>
  <si>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</si>
  <si>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</si>
  <si>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</si>
  <si>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</si>
  <si>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</si>
  <si>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</si>
  <si>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</si>
  <si>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</si>
  <si>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</si>
  <si>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</si>
  <si>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</si>
  <si>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</si>
  <si>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</si>
  <si>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</si>
  <si>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</si>
  <si>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</si>
  <si>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</si>
  <si>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</si>
  <si>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</si>
  <si>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</si>
  <si>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</si>
  <si>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</si>
  <si>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</si>
  <si>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</si>
  <si>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</si>
  <si>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</si>
  <si>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</si>
  <si>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</si>
  <si>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</si>
  <si>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</si>
  <si>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</si>
  <si>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</si>
  <si>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</si>
  <si>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</si>
  <si>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</si>
  <si>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</si>
  <si>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</si>
  <si>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</si>
  <si>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</si>
  <si>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</si>
  <si>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</si>
  <si>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</si>
  <si>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</si>
  <si>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</si>
  <si>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</si>
  <si>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</si>
  <si>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</si>
  <si>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</si>
  <si>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</si>
  <si>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</si>
  <si>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</si>
  <si>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</si>
  <si>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</si>
  <si>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</si>
  <si>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</si>
  <si>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</si>
  <si>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</si>
  <si>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</si>
  <si>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</si>
  <si>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</si>
  <si>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</si>
  <si>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</si>
  <si>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</si>
  <si>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</si>
  <si>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</si>
  <si>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</si>
  <si>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</si>
  <si>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</si>
  <si>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</si>
  <si>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</si>
  <si>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</si>
  <si>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</si>
  <si>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</si>
  <si>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</si>
  <si>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</si>
  <si>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</si>
  <si>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</si>
  <si>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</si>
  <si>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</si>
  <si>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</si>
  <si>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</si>
  <si>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</si>
  <si>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</si>
  <si>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</si>
  <si>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</si>
  <si>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</si>
  <si>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</si>
  <si>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</si>
  <si>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</si>
  <si>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</si>
  <si>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</si>
  <si>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</si>
  <si>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</si>
  <si>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</si>
  <si>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</si>
  <si>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</si>
  <si>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</si>
  <si>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</si>
  <si>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</si>
  <si>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</si>
  <si>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</si>
  <si>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</si>
  <si>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</si>
  <si>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</si>
  <si>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</si>
  <si>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</si>
  <si>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</si>
  <si>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</si>
  <si>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</si>
  <si>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</si>
  <si>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</si>
  <si>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</si>
  <si>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</si>
  <si>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</si>
  <si>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</si>
  <si>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</si>
  <si>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</si>
  <si>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</si>
  <si>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</si>
  <si>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</si>
  <si>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</si>
  <si>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</si>
  <si>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</si>
  <si>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</si>
  <si>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</si>
  <si>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</si>
  <si>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</si>
  <si>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</si>
  <si>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</si>
  <si>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</si>
  <si>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</si>
  <si>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</si>
  <si>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</si>
  <si>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</si>
  <si>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</si>
  <si>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</si>
  <si>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</si>
  <si>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</si>
  <si>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</si>
  <si>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</si>
  <si>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</si>
  <si>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</si>
  <si>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</si>
  <si>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</si>
  <si>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</si>
  <si>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</si>
  <si>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</si>
  <si>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</si>
  <si>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</si>
  <si>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</si>
  <si>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</si>
  <si>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</si>
  <si>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</si>
  <si>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</si>
  <si>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</si>
  <si>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</si>
  <si>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</si>
  <si>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</si>
  <si>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</si>
  <si>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</si>
  <si>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</si>
  <si>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</si>
  <si>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</si>
  <si>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</si>
  <si>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</si>
  <si>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</si>
  <si>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</si>
  <si>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</si>
  <si>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</si>
  <si>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</si>
  <si>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</si>
  <si>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</si>
  <si>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</si>
  <si>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</si>
  <si>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</si>
  <si>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</si>
  <si>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</si>
  <si>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</si>
  <si>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</si>
  <si>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</si>
  <si>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</si>
  <si>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</si>
  <si>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</si>
  <si>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</si>
  <si>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</si>
  <si>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</si>
  <si>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</si>
  <si>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</si>
  <si>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</si>
  <si>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</si>
  <si>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</si>
  <si>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</si>
  <si>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</si>
  <si>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</si>
  <si>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</si>
  <si>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</si>
  <si>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</si>
  <si>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</si>
  <si>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</si>
  <si>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</si>
  <si>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</si>
  <si>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</si>
  <si>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</si>
  <si>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</si>
  <si>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</si>
  <si>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</si>
  <si>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</si>
  <si>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</si>
  <si>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</si>
  <si>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</si>
  <si>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</si>
  <si>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</si>
  <si>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</si>
  <si>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</si>
  <si>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</si>
  <si>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</si>
  <si>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</si>
  <si>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</si>
  <si>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</si>
  <si>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</si>
  <si>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</si>
  <si>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</si>
  <si>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</si>
  <si>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</si>
  <si>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</si>
  <si>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</si>
  <si>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</si>
  <si>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</si>
  <si>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</si>
  <si>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</si>
  <si>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</si>
  <si>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</si>
  <si>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</si>
  <si>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</si>
  <si>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</si>
  <si>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</si>
  <si>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</si>
  <si>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</si>
  <si>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</si>
  <si>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</si>
  <si>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</si>
  <si>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</si>
  <si>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</si>
  <si>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</si>
  <si>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</si>
  <si>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</si>
  <si>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</si>
  <si>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</si>
  <si>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</si>
  <si>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</si>
  <si>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</si>
  <si>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</si>
  <si>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</si>
  <si>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</si>
  <si>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</si>
  <si>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</si>
  <si>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</si>
  <si>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</si>
  <si>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</si>
  <si>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</si>
  <si>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</si>
  <si>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</si>
  <si>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</si>
  <si>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</si>
  <si>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</si>
  <si>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</si>
  <si>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</si>
  <si>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</si>
  <si>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</si>
  <si>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</si>
  <si>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</si>
  <si>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</si>
  <si>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</si>
  <si>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</si>
  <si>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</si>
  <si>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</si>
  <si>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</si>
  <si>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</si>
  <si>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</si>
  <si>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</si>
  <si>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</si>
  <si>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</si>
  <si>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</si>
  <si>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</si>
  <si>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</si>
  <si>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</si>
  <si>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</si>
  <si>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</si>
  <si>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</si>
  <si>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</si>
  <si>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</si>
  <si>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</si>
  <si>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</si>
  <si>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</si>
  <si>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</si>
  <si>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</si>
  <si>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</si>
  <si>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</si>
  <si>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</si>
  <si>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</si>
  <si>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</si>
  <si>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</si>
  <si>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</si>
  <si>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</si>
  <si>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</si>
  <si>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</si>
  <si>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</si>
  <si>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</si>
  <si>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</si>
  <si>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</si>
  <si>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</si>
  <si>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</si>
  <si>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</si>
  <si>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</si>
  <si>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</si>
  <si>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</si>
  <si>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</si>
  <si>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</si>
  <si>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</si>
  <si>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</si>
  <si>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</si>
  <si>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</si>
  <si>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</si>
  <si>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</si>
  <si>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</si>
  <si>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</si>
  <si>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</si>
  <si>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</si>
  <si>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</si>
  <si>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</si>
  <si>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</si>
  <si>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</si>
  <si>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</si>
  <si>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</si>
  <si>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</si>
  <si>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</si>
  <si>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</si>
  <si>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</si>
  <si>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</si>
  <si>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</si>
  <si>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</si>
  <si>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</si>
  <si>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</si>
  <si>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</si>
  <si>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</si>
  <si>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</si>
  <si>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</si>
  <si>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</si>
  <si>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</si>
  <si>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</si>
  <si>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</si>
  <si>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</si>
  <si>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</si>
  <si>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</si>
  <si>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</si>
  <si>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</si>
  <si>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</si>
  <si>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</si>
  <si>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</si>
  <si>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</si>
  <si>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</si>
  <si>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</si>
  <si>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</si>
  <si>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</si>
  <si>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</si>
  <si>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</si>
  <si>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</si>
  <si>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</si>
  <si>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</si>
  <si>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</si>
  <si>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</si>
  <si>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</si>
  <si>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</si>
  <si>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</si>
  <si>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</si>
  <si>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</si>
  <si>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</si>
  <si>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</si>
  <si>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</si>
  <si>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</si>
  <si>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</si>
  <si>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</si>
  <si>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</si>
  <si>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</si>
  <si>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</si>
  <si>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</si>
  <si>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</si>
  <si>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</si>
  <si>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</si>
  <si>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</si>
  <si>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</si>
  <si>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</si>
  <si>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</si>
  <si>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</si>
  <si>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</si>
  <si>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</si>
  <si>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</si>
  <si>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</si>
  <si>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</si>
  <si>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</si>
  <si>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</si>
  <si>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</si>
  <si>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</si>
  <si>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</si>
  <si>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</si>
  <si>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</si>
  <si>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</si>
  <si>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</si>
  <si>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</si>
  <si>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</si>
  <si>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</si>
  <si>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</si>
  <si>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</si>
  <si>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</si>
  <si>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</si>
  <si>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</si>
  <si>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</si>
  <si>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</si>
  <si>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</si>
  <si>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</si>
  <si>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</si>
  <si>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</si>
  <si>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</si>
  <si>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</si>
  <si>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</si>
  <si>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</si>
  <si>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</si>
  <si>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</si>
  <si>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</si>
  <si>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</si>
  <si>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</si>
  <si>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</si>
  <si>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</si>
  <si>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</si>
  <si>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</si>
  <si>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</si>
  <si>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</si>
  <si>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</si>
  <si>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</si>
  <si>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</si>
  <si>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</si>
  <si>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</si>
  <si>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</si>
  <si>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</si>
  <si>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</si>
  <si>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</si>
  <si>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</si>
  <si>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</si>
  <si>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</si>
  <si>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</si>
  <si>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</si>
  <si>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</si>
  <si>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</si>
  <si>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</si>
  <si>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</si>
  <si>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</si>
  <si>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</si>
  <si>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</si>
  <si>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</si>
  <si>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</si>
  <si>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</si>
  <si>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</si>
  <si>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</si>
  <si>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</si>
  <si>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</si>
  <si>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</si>
  <si>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</si>
  <si>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</si>
  <si>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</si>
  <si>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</si>
  <si>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</si>
  <si>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</si>
  <si>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</si>
  <si>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</si>
  <si>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</si>
  <si>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</si>
  <si>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</si>
  <si>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</si>
  <si>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</si>
  <si>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</si>
  <si>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</si>
  <si>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</si>
  <si>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</si>
  <si>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</si>
  <si>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</si>
  <si>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</si>
  <si>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</si>
  <si>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</si>
  <si>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</si>
  <si>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</si>
  <si>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</si>
  <si>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</si>
  <si>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</si>
  <si>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</si>
  <si>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</si>
  <si>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</si>
  <si>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</si>
  <si>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</si>
  <si>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</si>
  <si>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</si>
  <si>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</si>
  <si>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</si>
  <si>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</si>
  <si>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</si>
  <si>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</si>
  <si>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</si>
  <si>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</si>
  <si>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</si>
  <si>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</si>
  <si>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</si>
  <si>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</si>
  <si>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</si>
  <si>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</si>
  <si>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</si>
  <si>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</si>
  <si>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</si>
  <si>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</si>
  <si>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</si>
  <si>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</si>
  <si>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</si>
  <si>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</si>
  <si>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</si>
  <si>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</si>
  <si>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</si>
  <si>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</si>
  <si>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</si>
  <si>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</si>
  <si>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</si>
  <si>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</si>
  <si>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</si>
  <si>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</si>
  <si>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</si>
  <si>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</si>
  <si>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</si>
  <si>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</si>
  <si>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</si>
  <si>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</si>
  <si>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</si>
  <si>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</si>
  <si>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</si>
  <si>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</si>
  <si>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</si>
  <si>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</si>
  <si>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</si>
  <si>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</si>
  <si>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</si>
  <si>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</si>
  <si>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</si>
  <si>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</si>
  <si>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</si>
  <si>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</si>
  <si>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</si>
  <si>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</si>
  <si>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</si>
  <si>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</si>
  <si>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</si>
  <si>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</si>
  <si>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</si>
  <si>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</si>
  <si>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</si>
  <si>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</si>
  <si>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</si>
  <si>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</si>
  <si>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</si>
  <si>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</si>
  <si>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</si>
  <si>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</si>
  <si>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</si>
  <si>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</si>
  <si>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</si>
  <si>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</si>
  <si>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</si>
  <si>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</si>
  <si>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</si>
  <si>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</si>
  <si>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</si>
  <si>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</si>
  <si>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</si>
  <si>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</si>
  <si>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</si>
  <si>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</si>
  <si>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</si>
  <si>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</si>
  <si>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</si>
  <si>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</si>
  <si>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</si>
  <si>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</si>
  <si>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</si>
  <si>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</si>
  <si>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</si>
  <si>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</si>
  <si>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</si>
  <si>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</si>
  <si>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</si>
  <si>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</si>
  <si>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</si>
  <si>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</si>
  <si>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</si>
  <si>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</si>
  <si>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</si>
  <si>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</si>
  <si>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</si>
  <si>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</si>
  <si>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</si>
  <si>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</si>
  <si>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</si>
  <si>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</si>
  <si>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</si>
  <si>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</si>
  <si>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</si>
  <si>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</si>
  <si>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</si>
  <si>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</si>
  <si>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</si>
  <si>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</si>
  <si>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</si>
  <si>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</si>
  <si>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</si>
  <si>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</si>
  <si>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</si>
  <si>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</si>
  <si>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</si>
  <si>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</si>
  <si>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</si>
  <si>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</si>
  <si>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</si>
  <si>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</si>
  <si>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</si>
  <si>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</si>
  <si>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</si>
  <si>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</si>
  <si>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</si>
  <si>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</si>
  <si>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</si>
  <si>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</si>
  <si>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</si>
  <si>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</si>
  <si>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</si>
  <si>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</si>
  <si>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</si>
  <si>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</si>
  <si>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</si>
  <si>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</si>
  <si>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</si>
  <si>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</si>
  <si>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</si>
  <si>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</si>
  <si>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</si>
  <si>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</si>
  <si>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</si>
  <si>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</si>
  <si>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</si>
  <si>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</si>
  <si>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</si>
  <si>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</si>
  <si>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</si>
  <si>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</si>
  <si>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</si>
  <si>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</si>
  <si>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</si>
  <si>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</si>
  <si>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</si>
  <si>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</si>
  <si>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</si>
  <si>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</si>
  <si>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</si>
  <si>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</si>
  <si>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</si>
  <si>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</si>
  <si>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</si>
  <si>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</si>
  <si>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</si>
  <si>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</si>
  <si>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</si>
  <si>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</si>
  <si>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</si>
  <si>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</si>
  <si>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</si>
  <si>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</si>
  <si>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</si>
  <si>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</si>
  <si>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</si>
  <si>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</si>
  <si>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</si>
  <si>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</si>
  <si>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</si>
  <si>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</si>
  <si>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</si>
  <si>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</si>
  <si>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</si>
  <si>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</si>
  <si>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</si>
  <si>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</si>
  <si>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</si>
  <si>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</si>
  <si>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</si>
  <si>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</si>
  <si>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</si>
  <si>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</si>
  <si>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</si>
  <si>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</si>
  <si>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</si>
  <si>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</si>
  <si>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</si>
  <si>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</si>
  <si>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</si>
  <si>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</si>
  <si>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</si>
  <si>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</si>
  <si>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</si>
  <si>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</si>
  <si>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</si>
  <si>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</si>
  <si>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</si>
  <si>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</si>
  <si>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</si>
  <si>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</si>
  <si>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</si>
  <si>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</si>
  <si>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</si>
  <si>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</si>
  <si>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</si>
  <si>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</si>
  <si>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</si>
  <si>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</si>
  <si>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</si>
  <si>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</si>
  <si>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</si>
  <si>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</si>
  <si>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</si>
  <si>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</si>
  <si>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</si>
  <si>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</si>
  <si>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</si>
  <si>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</si>
  <si>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</si>
  <si>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</si>
  <si>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</si>
  <si>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</si>
  <si>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</si>
  <si>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</si>
  <si>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</si>
  <si>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</si>
  <si>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</si>
  <si>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</si>
  <si>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</si>
  <si>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</si>
  <si>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</si>
  <si>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</si>
  <si>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</si>
  <si>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</si>
  <si>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</si>
  <si>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</si>
  <si>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</si>
  <si>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</si>
  <si>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</si>
  <si>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</si>
  <si>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</si>
  <si>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</si>
  <si>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</si>
  <si>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</si>
  <si>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</si>
  <si>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</si>
  <si>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</si>
  <si>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</si>
  <si>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</si>
  <si>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</si>
  <si>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</si>
  <si>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</si>
  <si>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</si>
  <si>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</si>
  <si>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</si>
  <si>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</si>
  <si>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</si>
  <si>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</si>
  <si>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</si>
  <si>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</si>
  <si>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</si>
  <si>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</si>
  <si>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</si>
  <si>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</si>
  <si>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</si>
  <si>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</si>
  <si>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</si>
  <si>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</si>
  <si>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</si>
  <si>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</si>
  <si>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</si>
  <si>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</si>
  <si>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</si>
  <si>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</si>
  <si>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</si>
  <si>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</si>
  <si>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</si>
  <si>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</si>
  <si>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</si>
  <si>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</si>
  <si>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</si>
  <si>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</si>
  <si>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</si>
  <si>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</si>
  <si>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</si>
  <si>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</si>
  <si>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</si>
  <si>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</si>
  <si>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</si>
  <si>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</si>
  <si>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</si>
  <si>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</si>
  <si>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</si>
  <si>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</si>
  <si>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</si>
  <si>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</si>
  <si>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</si>
  <si>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</si>
  <si>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</si>
  <si>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</si>
  <si>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</si>
  <si>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</si>
  <si>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</si>
  <si>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</si>
  <si>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</si>
  <si>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</si>
  <si>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</si>
  <si>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</si>
  <si>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</si>
  <si>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</si>
  <si>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</si>
  <si>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</si>
  <si>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</si>
  <si>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</si>
  <si>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</si>
  <si>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</si>
  <si>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</si>
  <si>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</si>
  <si>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</si>
  <si>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</si>
  <si>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</si>
  <si>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</si>
  <si>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</si>
  <si>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</si>
  <si>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</si>
  <si>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</si>
  <si>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</si>
  <si>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</si>
  <si>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</si>
  <si>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</si>
  <si>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</si>
  <si>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</si>
  <si>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</si>
  <si>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</si>
  <si>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</si>
  <si>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</si>
  <si>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</si>
  <si>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</si>
  <si>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</si>
  <si>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</si>
  <si>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</si>
  <si>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</si>
  <si>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</si>
  <si>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</si>
  <si>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</si>
  <si>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</si>
  <si>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</si>
  <si>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</si>
  <si>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</si>
  <si>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</si>
  <si>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</si>
  <si>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</si>
  <si>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</si>
  <si>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</si>
  <si>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</si>
  <si>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</si>
  <si>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</si>
  <si>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</si>
  <si>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</si>
  <si>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</si>
  <si>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</si>
  <si>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</si>
  <si>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</si>
  <si>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</si>
  <si>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</si>
  <si>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</si>
  <si>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</si>
  <si>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</si>
  <si>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</si>
  <si>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</si>
  <si>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</si>
  <si>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</si>
  <si>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</si>
  <si>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</si>
  <si>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</si>
  <si>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</si>
  <si>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</si>
  <si>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</si>
  <si>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</si>
  <si>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</si>
  <si>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</si>
  <si>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</si>
  <si>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</si>
  <si>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</si>
  <si>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</si>
  <si>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</si>
  <si>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</si>
  <si>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</si>
  <si>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</si>
  <si>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</si>
  <si>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</si>
  <si>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</si>
  <si>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</si>
  <si>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</si>
  <si>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</si>
  <si>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</si>
  <si>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</si>
  <si>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</si>
  <si>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</si>
  <si>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</si>
  <si>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</si>
  <si>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</si>
  <si>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</si>
  <si>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</si>
  <si>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</si>
  <si>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</si>
  <si>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</si>
  <si>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</si>
  <si>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</si>
  <si>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</si>
  <si>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</si>
  <si>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</si>
  <si>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</si>
  <si>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</si>
  <si>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</si>
  <si>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</si>
  <si>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</si>
  <si>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</si>
  <si>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</si>
  <si>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</si>
  <si>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</si>
  <si>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</si>
  <si>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</si>
  <si>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</si>
  <si>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</si>
  <si>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</si>
  <si>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</si>
  <si>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</si>
  <si>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</si>
  <si>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</si>
  <si>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</si>
  <si>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</si>
  <si>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</si>
  <si>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</si>
  <si>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</si>
  <si>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</si>
  <si>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</si>
  <si>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</si>
  <si>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</si>
  <si>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</si>
  <si>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</si>
  <si>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</si>
  <si>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</si>
  <si>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</si>
  <si>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</si>
  <si>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</si>
  <si>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</si>
  <si>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</si>
  <si>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</si>
  <si>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</si>
  <si>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</si>
  <si>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</si>
  <si>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</si>
  <si>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</si>
  <si>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</si>
  <si>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</si>
  <si>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</si>
  <si>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</si>
  <si>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</si>
  <si>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</si>
  <si>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</si>
  <si>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</si>
  <si>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</si>
  <si>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</si>
  <si>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</si>
  <si>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</si>
  <si>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</si>
  <si>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</si>
  <si>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</si>
  <si>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</si>
  <si>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</si>
  <si>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</si>
  <si>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</si>
  <si>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</si>
  <si>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</si>
  <si>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</si>
  <si>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</si>
  <si>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</si>
  <si>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</si>
  <si>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</si>
  <si>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</si>
  <si>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</si>
  <si>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</si>
  <si>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</si>
  <si>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</si>
  <si>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</si>
  <si>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</si>
  <si>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</si>
  <si>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</si>
  <si>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</si>
  <si>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r>
      <rPr>
        <sz val="11"/>
        <color rgb="FF000000"/>
        <rFont val="Verdana"/>
        <family val="2"/>
      </rPr>
      <t xml:space="preserve">a) </t>
    </r>
    <r>
      <rPr>
        <sz val="11"/>
        <color rgb="FF000000"/>
        <rFont val="Verdana"/>
        <family val="2"/>
      </rPr>
      <t>Canvas</t>
    </r>
    <r>
      <rPr>
        <sz val="11"/>
        <color rgb="FF000000"/>
        <rFont val="Verdana"/>
        <family val="2"/>
      </rPr>
      <t xml:space="preserve"> tracks and logs all listed activities, including user access, login and logout, error conditions, user administration, functional modules administration, and uploading and downloading of content. In other words, no content is accessed or changed without it being logged.</t>
    </r>
    <r>
      <rPr>
        <sz val="11"/>
        <color rgb="FF000000"/>
        <rFont val="Verdana"/>
        <family val="2"/>
      </rPr>
      <t xml:space="preserve">
</t>
    </r>
    <r>
      <rPr>
        <sz val="11"/>
        <color rgb="FF000000"/>
        <rFont val="Verdana"/>
        <family val="2"/>
      </rPr>
      <t>b) Security and change logs are made available to authori</t>
    </r>
    <r>
      <rPr>
        <sz val="11"/>
        <color rgb="FF000000"/>
        <rFont val="Verdana"/>
        <family val="2"/>
      </rPr>
      <t>z</t>
    </r>
    <r>
      <rPr>
        <sz val="11"/>
        <color rgb="FF000000"/>
        <rFont val="Verdana"/>
        <family val="2"/>
      </rPr>
      <t xml:space="preserve">ed users directly through the </t>
    </r>
    <r>
      <rPr>
        <sz val="11"/>
        <color rgb="FF000000"/>
        <rFont val="Verdana"/>
        <family val="2"/>
      </rPr>
      <t>Canvas</t>
    </r>
    <r>
      <rPr>
        <sz val="11"/>
        <color rgb="FF000000"/>
        <rFont val="Verdana"/>
        <family val="2"/>
      </rPr>
      <t xml:space="preserve"> user interface or through RESTful API. Additional implementation is not required. The API and other services (e.g. </t>
    </r>
    <r>
      <rPr>
        <sz val="11"/>
        <color rgb="FF000000"/>
        <rFont val="Verdana"/>
        <family val="2"/>
      </rPr>
      <t>Canvas</t>
    </r>
    <r>
      <rPr>
        <sz val="11"/>
        <color rgb="FF000000"/>
        <rFont val="Verdana"/>
        <family val="2"/>
      </rPr>
      <t xml:space="preserve"> Data) can, however, be leveraged to perform reporting and logging analysis in external tools and systems. Audit trail data is encrypted both in transit and at rest, and only accessible via a System Administrator account password, or by OAuth2 authentication and authori</t>
    </r>
    <r>
      <rPr>
        <sz val="11"/>
        <color rgb="FF000000"/>
        <rFont val="Verdana"/>
        <family val="2"/>
      </rPr>
      <t>z</t>
    </r>
    <r>
      <rPr>
        <sz val="11"/>
        <color rgb="FF000000"/>
        <rFont val="Verdana"/>
        <family val="2"/>
      </rPr>
      <t xml:space="preserve">ation via the </t>
    </r>
    <r>
      <rPr>
        <sz val="11"/>
        <color rgb="FF000000"/>
        <rFont val="Verdana"/>
        <family val="2"/>
      </rPr>
      <t>Canvas</t>
    </r>
    <r>
      <rPr>
        <sz val="11"/>
        <color rgb="FF000000"/>
        <rFont val="Verdana"/>
        <family val="2"/>
      </rPr>
      <t xml:space="preserve"> API. Each institution's administrators can review all activity logs for their instance of </t>
    </r>
    <r>
      <rPr>
        <sz val="11"/>
        <color rgb="FF000000"/>
        <rFont val="Verdana"/>
        <family val="2"/>
      </rPr>
      <t>Canvas</t>
    </r>
    <r>
      <rPr>
        <sz val="11"/>
        <color rgb="FF000000"/>
        <rFont val="Verdana"/>
        <family val="2"/>
      </rPr>
      <t xml:space="preserve"> using built-in reports, tools, and </t>
    </r>
    <r>
      <rPr>
        <sz val="11"/>
        <color rgb="FF000000"/>
        <rFont val="Verdana"/>
        <family val="2"/>
      </rPr>
      <t>Canvas</t>
    </r>
    <r>
      <rPr>
        <sz val="11"/>
        <color rgb="FF000000"/>
        <rFont val="Verdana"/>
        <family val="2"/>
      </rPr>
      <t xml:space="preserve">’ API. Some activity, such as application security logs are managed and reviewed by </t>
    </r>
    <r>
      <rPr>
        <sz val="11"/>
        <color rgb="FF000000"/>
        <rFont val="Verdana"/>
        <family val="2"/>
      </rPr>
      <t>Instructure</t>
    </r>
    <r>
      <rPr>
        <sz val="11"/>
        <color rgb="FF000000"/>
        <rFont val="Verdana"/>
        <family val="2"/>
      </rPr>
      <t xml:space="preserve"> on behalf of institutions and are made available in the case of a security incident report.</t>
    </r>
    <r>
      <rPr>
        <sz val="11"/>
        <color rgb="FF000000"/>
        <rFont val="Verdana"/>
        <family val="2"/>
      </rPr>
      <t xml:space="preserve">
</t>
    </r>
    <r>
      <rPr>
        <sz val="11"/>
        <color rgb="FF000000"/>
        <rFont val="Verdana"/>
        <family val="2"/>
      </rPr>
      <t xml:space="preserve">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t>
    </r>
    <r>
      <rPr>
        <sz val="11"/>
        <color rgb="FF000000"/>
        <rFont val="Verdana"/>
        <family val="2"/>
      </rPr>
      <t>Instructure</t>
    </r>
    <r>
      <rPr>
        <sz val="11"/>
        <color rgb="FF000000"/>
        <rFont val="Verdana"/>
        <family val="2"/>
      </rPr>
      <t>'s Terms and Conditions.</t>
    </r>
  </si>
  <si>
    <r>
      <rPr>
        <sz val="11"/>
        <color rgb="FF000000"/>
        <rFont val="Verdana"/>
        <family val="2"/>
      </rPr>
      <t xml:space="preserve">All system and security logs are kept for at least one year, stored immutably and securely in our SIEM, Splunk. Activity logs related to a specific customer are also available for at least one year. Furthermore, cloud workload monitoring solutions are deployed on all </t>
    </r>
    <r>
      <rPr>
        <sz val="11"/>
        <color rgb="FF000000"/>
        <rFont val="Verdana"/>
        <family val="2"/>
      </rPr>
      <t>Canvas</t>
    </r>
    <r>
      <rPr>
        <sz val="11"/>
        <color rgb="FF000000"/>
        <rFont val="Verdana"/>
        <family val="2"/>
      </rPr>
      <t xml:space="preserve"> instances, which collect event data from instances and centrally store them. Regardless, all logs are stored on encrypted volumes within Amazon Web Services. 30 days of security logs remain readily accessible for our Security team to monitor and analy</t>
    </r>
    <r>
      <rPr>
        <sz val="11"/>
        <color rgb="FF000000"/>
        <rFont val="Verdana"/>
        <family val="2"/>
      </rPr>
      <t>z</t>
    </r>
    <r>
      <rPr>
        <sz val="11"/>
        <color rgb="FF000000"/>
        <rFont val="Verdana"/>
        <family val="2"/>
      </rPr>
      <t>e.</t>
    </r>
    <r>
      <rPr>
        <sz val="11"/>
        <color rgb="FF000000"/>
        <rFont val="Verdana"/>
        <family val="2"/>
      </rPr>
      <t xml:space="preserve">
</t>
    </r>
    <r>
      <rPr>
        <sz val="11"/>
        <color rgb="FF000000"/>
        <rFont val="Verdana"/>
        <family val="2"/>
      </rPr>
      <t>Canvas</t>
    </r>
    <r>
      <rPr>
        <sz val="11"/>
        <color rgb="FF000000"/>
        <rFont val="Verdana"/>
        <family val="2"/>
      </rPr>
      <t xml:space="preserve"> administrators can review activity logs directly within </t>
    </r>
    <r>
      <rPr>
        <sz val="11"/>
        <color rgb="FF000000"/>
        <rFont val="Verdana"/>
        <family val="2"/>
      </rPr>
      <t>Canvas</t>
    </r>
    <r>
      <rPr>
        <sz val="11"/>
        <color rgb="FF000000"/>
        <rFont val="Verdana"/>
        <family val="2"/>
      </rPr>
      <t xml:space="preserve"> or via the API. System security logs are managed and reviewed by </t>
    </r>
    <r>
      <rPr>
        <sz val="11"/>
        <color rgb="FF000000"/>
        <rFont val="Verdana"/>
        <family val="2"/>
      </rPr>
      <t>Instructure</t>
    </r>
    <r>
      <rPr>
        <sz val="11"/>
        <color rgb="FF000000"/>
        <rFont val="Verdana"/>
        <family val="2"/>
      </rPr>
      <t xml:space="preserve"> on behalf of our clients and are made available in the case of a security incident report.</t>
    </r>
  </si>
  <si>
    <t>As our list of third parties is often evolving, a list of current third parties can be provided upon request.</t>
  </si>
  <si>
    <r>
      <rPr>
        <sz val="11"/>
        <color rgb="FF000000"/>
        <rFont val="Verdana"/>
        <family val="2"/>
      </rPr>
      <t>Instructure</t>
    </r>
    <r>
      <rPr>
        <sz val="11"/>
        <color rgb="FF000000"/>
        <rFont val="Verdana"/>
        <family val="2"/>
      </rPr>
      <t xml:space="preserve"> takes full responsibility for third parties it may engage to provide cloud-related infrastructure elements. </t>
    </r>
    <r>
      <rPr>
        <sz val="11"/>
        <color rgb="FF000000"/>
        <rFont val="Verdana"/>
        <family val="2"/>
      </rPr>
      <t>Instructure</t>
    </r>
    <r>
      <rPr>
        <sz val="11"/>
        <color rgb="FF000000"/>
        <rFont val="Verdana"/>
        <family val="2"/>
      </rPr>
      <t xml:space="preserve"> engages these third parties by entering into contractual agreements and, where appropriate, data processing agreements to ensure full compliance with data privacy laws.</t>
    </r>
  </si>
  <si>
    <t>Instructure</t>
  </si>
  <si>
    <t>See AAAI-08</t>
  </si>
  <si>
    <t>Both local and SSO authentication support user_id as a unique identifier separate from a user's email address.</t>
  </si>
  <si>
    <r>
      <rPr>
        <sz val="11"/>
        <color rgb="FF000000"/>
        <rFont val="Verdana"/>
        <family val="2"/>
      </rPr>
      <t>Canvas</t>
    </r>
    <r>
      <rPr>
        <sz val="11"/>
        <color rgb="FF000000"/>
        <rFont val="Verdana"/>
        <family val="2"/>
      </rPr>
      <t xml:space="preserve"> customers can use eduPersonPrincipalName (ePPN) as part of their SAML authentication into </t>
    </r>
    <r>
      <rPr>
        <sz val="11"/>
        <color rgb="FF000000"/>
        <rFont val="Verdana"/>
        <family val="2"/>
      </rPr>
      <t>Canvas</t>
    </r>
    <r>
      <rPr>
        <sz val="11"/>
        <color rgb="FF000000"/>
        <rFont val="Verdana"/>
        <family val="2"/>
      </rPr>
      <t xml:space="preserve">. While not required, </t>
    </r>
    <r>
      <rPr>
        <sz val="11"/>
        <color rgb="FF000000"/>
        <rFont val="Verdana"/>
        <family val="2"/>
      </rPr>
      <t>Canvas</t>
    </r>
    <r>
      <rPr>
        <sz val="11"/>
        <color rgb="FF000000"/>
        <rFont val="Verdana"/>
        <family val="2"/>
      </rPr>
      <t xml:space="preserve"> supports federated attributes for populating additional information into a user's profile. Rather than mapping directly to eduPerson schema attributes, </t>
    </r>
    <r>
      <rPr>
        <sz val="11"/>
        <color rgb="FF000000"/>
        <rFont val="Verdana"/>
        <family val="2"/>
      </rPr>
      <t>Canvas</t>
    </r>
    <r>
      <rPr>
        <sz val="11"/>
        <color rgb="FF000000"/>
        <rFont val="Verdana"/>
        <family val="2"/>
      </rPr>
      <t xml:space="preserve"> provides freeform text fields when mapping SAML attributes to </t>
    </r>
    <r>
      <rPr>
        <sz val="11"/>
        <color rgb="FF000000"/>
        <rFont val="Verdana"/>
        <family val="2"/>
      </rPr>
      <t>Canvas</t>
    </r>
    <r>
      <rPr>
        <sz val="11"/>
        <color rgb="FF000000"/>
        <rFont val="Verdana"/>
        <family val="2"/>
      </rPr>
      <t xml:space="preserve"> user properties.</t>
    </r>
  </si>
  <si>
    <r>
      <rPr>
        <sz val="11"/>
        <color rgb="FF000000"/>
        <rFont val="Verdana"/>
        <family val="2"/>
      </rPr>
      <t xml:space="preserve">Canvas Multi-factor authentication (MFA) is compatible with any MFA third-party provider that uses Time-based One-time Passwords (TOTP) or HOTP algorithms as described by Request for Comments (RFC) 6238 [8]; </t>
    </r>
    <r>
      <rPr>
        <sz val="11"/>
        <color rgb="FF000000"/>
        <rFont val="Verdana"/>
        <family val="2"/>
      </rPr>
      <t>https://www.ietf.org/rfc/rfc6238.txt</t>
    </r>
    <r>
      <rPr>
        <sz val="11"/>
        <color rgb="FF000000"/>
        <rFont val="Verdana"/>
        <family val="2"/>
      </rPr>
      <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1"/>
        <color rgb="FF000000"/>
        <rFont val="Verdana"/>
        <family val="2"/>
      </rPr>
      <t xml:space="preserve">
</t>
    </r>
    <r>
      <rPr>
        <sz val="11"/>
        <color rgb="FF000000"/>
        <rFont val="Verdana"/>
        <family val="2"/>
      </rPr>
      <t>For some users, such as those in the US, Canvas also has built in MFA functionality, which sends text (SMS) messages with a OTP to a user's device for secondary authentication.</t>
    </r>
  </si>
  <si>
    <t>Local authentication timeouts can be configured from 20 minutes to 24 hours (default). SSO authentication uses the timeout configured in the IdP. Mobile applications timeout after 48 hours.</t>
  </si>
  <si>
    <r>
      <rPr>
        <sz val="11"/>
        <color rgb="FF000000"/>
        <rFont val="Verdana"/>
        <family val="2"/>
      </rPr>
      <t xml:space="preserve">For local authentication passwords are hashed with SHA-512 and uniquely salted. Hashed values are stored in the database and compared at every logon attempt. For SSO no passwords or password values are stored, instead the SSO provider is queried at every logon attempt and </t>
    </r>
    <r>
      <rPr>
        <sz val="11"/>
        <color rgb="FF000000"/>
        <rFont val="Verdana"/>
        <family val="2"/>
      </rPr>
      <t>Canvas</t>
    </r>
    <r>
      <rPr>
        <sz val="11"/>
        <color rgb="FF000000"/>
        <rFont val="Verdana"/>
        <family val="2"/>
      </rPr>
      <t xml:space="preserve"> waits for an authori</t>
    </r>
    <r>
      <rPr>
        <sz val="11"/>
        <color rgb="FF000000"/>
        <rFont val="Verdana"/>
        <family val="2"/>
      </rPr>
      <t>z</t>
    </r>
    <r>
      <rPr>
        <sz val="11"/>
        <color rgb="FF000000"/>
        <rFont val="Verdana"/>
        <family val="2"/>
      </rPr>
      <t>ation approval from the IdP.</t>
    </r>
  </si>
  <si>
    <t>Canvas supports integrations with external identity providers including Active Directory, Central Authentication Service (CAS), Clever, OAuth, OpenID Connect, Security Assertion Markup Language (SAML) 2.0, and Shibboleth.</t>
  </si>
  <si>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</si>
  <si>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r>
      <rPr>
        <sz val="11"/>
        <color rgb="FF000000"/>
        <rFont val="Verdana"/>
        <family val="2"/>
      </rPr>
      <t>Instructure</t>
    </r>
    <r>
      <rPr>
        <sz val="11"/>
        <color rgb="FF000000"/>
        <rFont val="Verdana"/>
        <family val="2"/>
      </rPr>
      <t>'s Chief Information Security Officer is responsible for overseeing business continuity in coordination with both the Executive Leadership Team and the Director of Engineering.</t>
    </r>
  </si>
  <si>
    <r>
      <rPr>
        <sz val="11"/>
        <color rgb="FF000000"/>
        <rFont val="Verdana"/>
        <family val="2"/>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1"/>
        <color rgb="FF000000"/>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</si>
  <si>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1"/>
        <color rgb="FF000000"/>
        <rFont val="Verdana"/>
        <family val="2"/>
      </rPr>
      <t xml:space="preserve">
    </t>
    </r>
    <r>
      <rPr>
        <sz val="11"/>
        <color rgb="FF000000"/>
        <rFont val="Verdana"/>
        <family val="2"/>
      </rPr>
      <t xml:space="preserve">• </t>
    </r>
    <r>
      <rPr>
        <b/>
        <sz val="11"/>
        <color rgb="FF000000"/>
        <rFont val="Verdana"/>
        <family val="2"/>
      </rPr>
      <t>Updates throughout Execution Phase</t>
    </r>
    <r>
      <rPr>
        <sz val="11"/>
        <color rgb="FF000000"/>
        <rFont val="Verdana"/>
        <family val="2"/>
      </rPr>
      <t xml:space="preserve">: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t>
    </r>
    <r>
      <rPr>
        <sz val="11"/>
        <color rgb="FF000000"/>
        <rFont val="Verdana"/>
        <family val="2"/>
      </rPr>
      <t xml:space="preserve">
    </t>
    </r>
    <r>
      <rPr>
        <sz val="11"/>
        <color rgb="FF000000"/>
        <rFont val="Verdana"/>
        <family val="2"/>
      </rPr>
      <t xml:space="preserve">•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1"/>
        <color rgb="FF000000"/>
        <rFont val="Verdana"/>
        <family val="2"/>
      </rPr>
      <t xml:space="preserve">
</t>
    </r>
    <r>
      <rPr>
        <sz val="11"/>
        <color rgb="FF000000"/>
        <rFont val="Verdana"/>
        <family val="2"/>
      </rPr>
      <t>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1"/>
        <color rgb="FF000000"/>
        <rFont val="Verdana"/>
        <family val="2"/>
      </rPr>
      <t xml:space="preserve">
</t>
    </r>
    <r>
      <rPr>
        <sz val="11"/>
        <color rgb="FF000000"/>
        <rFont val="Verdana"/>
        <family val="2"/>
      </rPr>
      <t>Instructure</t>
    </r>
    <r>
      <rPr>
        <sz val="11"/>
        <color rgb="FF000000"/>
        <rFont val="Verdana"/>
        <family val="2"/>
      </rPr>
      <t>'s Business Continuity white paper will be included with this document.</t>
    </r>
  </si>
  <si>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</si>
  <si>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r>
      <rPr>
        <sz val="11"/>
        <color rgb="FF000000"/>
        <rFont val="Verdana"/>
        <family val="2"/>
      </rPr>
      <t>Instructure</t>
    </r>
    <r>
      <rPr>
        <sz val="11"/>
        <color rgb="FF000000"/>
        <rFont val="Verdana"/>
        <family val="2"/>
      </rPr>
      <t xml:space="preserve"> has a crisis response management plan and crisis response team that consists of its Human Resources, Communication, Legal, and Security teams to respond to crisis situations at </t>
    </r>
    <r>
      <rPr>
        <sz val="11"/>
        <color rgb="FF000000"/>
        <rFont val="Verdana"/>
        <family val="2"/>
      </rPr>
      <t>Instructure</t>
    </r>
    <r>
      <rPr>
        <sz val="11"/>
        <color rgb="FF000000"/>
        <rFont val="Verdana"/>
        <family val="2"/>
      </rPr>
      <t xml:space="preserve"> office locations.</t>
    </r>
  </si>
  <si>
    <r>
      <rPr>
        <sz val="11"/>
        <color rgb="FF000000"/>
        <rFont val="Verdana"/>
        <family val="2"/>
      </rPr>
      <t>Instructure</t>
    </r>
    <r>
      <rPr>
        <sz val="11"/>
        <color rgb="FF000000"/>
        <rFont val="Verdana"/>
        <family val="2"/>
      </rPr>
      <t xml:space="preserve"> engages in crisis training and exercises for office-based staff that include, for example, emergency drills.</t>
    </r>
  </si>
  <si>
    <r>
      <rPr>
        <sz val="11"/>
        <color rgb="FF000000"/>
        <rFont val="Verdana"/>
        <family val="2"/>
      </rPr>
      <t>Instructure</t>
    </r>
    <r>
      <rPr>
        <sz val="11"/>
        <color rgb="FF000000"/>
        <rFont val="Verdana"/>
        <family val="2"/>
      </rPr>
      <t xml:space="preserve"> personnel have the capability to work from home (WFH) in case of a disruption that affects the ability to work from one of the </t>
    </r>
    <r>
      <rPr>
        <sz val="11"/>
        <color rgb="FF000000"/>
        <rFont val="Verdana"/>
        <family val="2"/>
      </rPr>
      <t>Instructure</t>
    </r>
    <r>
      <rPr>
        <sz val="11"/>
        <color rgb="FF000000"/>
        <rFont val="Verdana"/>
        <family val="2"/>
      </rPr>
      <t xml:space="preserve"> office locations. To ensure this practice is effective, </t>
    </r>
    <r>
      <rPr>
        <sz val="11"/>
        <color rgb="FF000000"/>
        <rFont val="Verdana"/>
        <family val="2"/>
      </rPr>
      <t>Instructure</t>
    </r>
    <r>
      <rPr>
        <sz val="11"/>
        <color rgb="FF000000"/>
        <rFont val="Verdana"/>
        <family val="2"/>
      </rPr>
      <t xml:space="preserve"> ensures there are teleworking policies in place and communicated to all personnel, security practices are in place for accessing corporate networks, and mass communication notification services in place. Multiple providers are used to supply </t>
    </r>
    <r>
      <rPr>
        <sz val="11"/>
        <color rgb="FF000000"/>
        <rFont val="Verdana"/>
        <family val="2"/>
      </rPr>
      <t>Instructure</t>
    </r>
    <r>
      <rPr>
        <sz val="11"/>
        <color rgb="FF000000"/>
        <rFont val="Verdana"/>
        <family val="2"/>
      </rPr>
      <t>'s offices with connectivity—allowing for quickly resumption of connectivity if one provider is found unable to provide the level of service required to sustain consistent, continual connectivity.</t>
    </r>
  </si>
  <si>
    <r>
      <rPr>
        <sz val="11"/>
        <color rgb="FF000000"/>
        <rFont val="Verdana"/>
        <family val="2"/>
      </rPr>
      <t xml:space="preserve">As part of </t>
    </r>
    <r>
      <rPr>
        <sz val="11"/>
        <color rgb="FF000000"/>
        <rFont val="Verdana"/>
        <family val="2"/>
      </rPr>
      <t>Instructure</t>
    </r>
    <r>
      <rPr>
        <sz val="11"/>
        <color rgb="FF000000"/>
        <rFont val="Verdana"/>
        <family val="2"/>
      </rPr>
      <t xml:space="preserve">'s annual business continuity tabletop testing, use cases can include events that affect remote employees, </t>
    </r>
    <r>
      <rPr>
        <sz val="11"/>
        <color rgb="FF000000"/>
        <rFont val="Verdana"/>
        <family val="2"/>
      </rPr>
      <t>Instructure</t>
    </r>
    <r>
      <rPr>
        <sz val="11"/>
        <color rgb="FF000000"/>
        <rFont val="Verdana"/>
        <family val="2"/>
      </rPr>
      <t xml:space="preserve"> office relocation, and communication procedures.</t>
    </r>
  </si>
  <si>
    <r>
      <rPr>
        <sz val="11"/>
        <color rgb="FF000000"/>
        <rFont val="Verdana"/>
        <family val="2"/>
      </rPr>
      <t>Canvas</t>
    </r>
    <r>
      <rPr>
        <sz val="11"/>
        <color rgb="FF000000"/>
        <rFont val="Verdana"/>
        <family val="2"/>
      </rPr>
      <t xml:space="preserve"> is our flagship product and top priority, with </t>
    </r>
    <r>
      <rPr>
        <sz val="11"/>
        <color rgb="FF000000"/>
        <rFont val="Verdana"/>
        <family val="2"/>
      </rPr>
      <t>over 7,000</t>
    </r>
    <r>
      <rPr>
        <sz val="11"/>
        <color rgb="FF000000"/>
        <rFont val="Verdana"/>
        <family val="2"/>
      </rPr>
      <t xml:space="preserve"> clients worldwide in over </t>
    </r>
    <r>
      <rPr>
        <sz val="11"/>
        <color rgb="FF000000"/>
        <rFont val="Verdana"/>
        <family val="2"/>
      </rPr>
      <t>100</t>
    </r>
    <r>
      <rPr>
        <sz val="11"/>
        <color rgb="FF000000"/>
        <rFont val="Verdana"/>
        <family val="2"/>
      </rPr>
      <t xml:space="preserve"> different countries. We host over </t>
    </r>
    <r>
      <rPr>
        <sz val="11"/>
        <color rgb="FF000000"/>
        <rFont val="Verdana"/>
        <family val="2"/>
      </rPr>
      <t>tens of millions</t>
    </r>
    <r>
      <rPr>
        <sz val="11"/>
        <color rgb="FF000000"/>
        <rFont val="Verdana"/>
        <family val="2"/>
      </rPr>
      <t xml:space="preserve"> users on our platform and, to date, have supported close to </t>
    </r>
    <r>
      <rPr>
        <sz val="11"/>
        <color rgb="FF000000"/>
        <rFont val="Verdana"/>
        <family val="2"/>
      </rPr>
      <t>6</t>
    </r>
    <r>
      <rPr>
        <sz val="11"/>
        <color rgb="FF000000"/>
        <rFont val="Verdana"/>
        <family val="2"/>
      </rPr>
      <t xml:space="preserve"> million concurrent users on our platform.</t>
    </r>
  </si>
  <si>
    <r>
      <rPr>
        <sz val="11"/>
        <color rgb="FF000000"/>
        <rFont val="Verdana"/>
        <family val="2"/>
      </rPr>
      <t xml:space="preserve">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architecture is resilient to failure and capable of rapid recovery from component failure. The </t>
    </r>
    <r>
      <rPr>
        <sz val="11"/>
        <color rgb="FF000000"/>
        <rFont val="Verdana"/>
        <family val="2"/>
      </rPr>
      <t>Canvas</t>
    </r>
    <r>
      <rPr>
        <sz val="11"/>
        <color rgb="FF000000"/>
        <rFont val="Verdana"/>
        <family val="2"/>
      </rPr>
      <t xml:space="preserv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</si>
  <si>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 xml:space="preserve">A documented change management process is in place, which is in line with SOC 2 Type II standards. A copy of </t>
    </r>
    <r>
      <rPr>
        <sz val="11"/>
        <color rgb="FF000000"/>
        <rFont val="Verdana"/>
        <family val="2"/>
      </rPr>
      <t>Instructure</t>
    </r>
    <r>
      <rPr>
        <sz val="11"/>
        <color rgb="FF000000"/>
        <rFont val="Verdana"/>
        <family val="2"/>
      </rPr>
      <t>'s SOC 2 Type II report is available under mutual NDA. A SOC 3 report is included with this document.</t>
    </r>
  </si>
  <si>
    <t>As part of our SDLC, QA, and Change Management processes, each product team ensures that all required third-party libraries and dependencies are supported and functional in each release with the use of a number of different development and QA tools.</t>
  </si>
  <si>
    <r>
      <rPr>
        <sz val="11"/>
        <color rgb="FF000000"/>
        <rFont val="Verdana"/>
        <family val="2"/>
      </rPr>
      <t xml:space="preserve">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t>
    </r>
    <r>
      <rPr>
        <sz val="11"/>
        <color rgb="FF000000"/>
        <rFont val="Verdana"/>
        <family val="2"/>
      </rPr>
      <t>https://community.canvaslms.com/community/answers/releases</t>
    </r>
    <r>
      <rPr>
        <sz val="11"/>
        <color rgb="FF000000"/>
        <rFont val="Verdana"/>
        <family val="2"/>
      </rPr>
      <t>.</t>
    </r>
  </si>
  <si>
    <r>
      <rPr>
        <sz val="11"/>
        <color rgb="FF000000"/>
        <rFont val="Verdana"/>
        <family val="2"/>
      </rPr>
      <t xml:space="preserve">Wide ranging features (e.g. those that significantly update the workflow for common activities in </t>
    </r>
    <r>
      <rPr>
        <sz val="11"/>
        <color rgb="FF000000"/>
        <rFont val="Verdana"/>
        <family val="2"/>
      </rPr>
      <t>Canvas</t>
    </r>
    <r>
      <rPr>
        <sz val="11"/>
        <color rgb="FF000000"/>
        <rFont val="Verdana"/>
        <family val="2"/>
      </rPr>
      <t xml:space="preserve">)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t>
    </r>
    <r>
      <rPr>
        <sz val="11"/>
        <color rgb="FF000000"/>
        <rFont val="Verdana"/>
        <family val="2"/>
      </rPr>
      <t>Canvas</t>
    </r>
    <r>
      <rPr>
        <sz val="11"/>
        <color rgb="FF000000"/>
        <rFont val="Verdana"/>
        <family val="2"/>
      </rPr>
      <t xml:space="preserve">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</si>
  <si>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t>
    </r>
    <r>
      <rPr>
        <sz val="11"/>
        <color rgb="FF000000"/>
        <rFont val="Verdana"/>
        <family val="2"/>
      </rPr>
      <t xml:space="preserve"> is a Software as a Service, and as such, all clients are on the same version.</t>
    </r>
  </si>
  <si>
    <r>
      <rPr>
        <sz val="11"/>
        <color rgb="FF000000"/>
        <rFont val="Verdana"/>
        <family val="2"/>
      </rPr>
      <t>Canvas</t>
    </r>
    <r>
      <rPr>
        <sz val="11"/>
        <color rgb="FF000000"/>
        <rFont val="Verdana"/>
        <family val="2"/>
      </rPr>
      <t xml:space="preserve"> does not require reconfiguration after feature releases. Customi</t>
    </r>
    <r>
      <rPr>
        <sz val="11"/>
        <color rgb="FF000000"/>
        <rFont val="Verdana"/>
        <family val="2"/>
      </rPr>
      <t>z</t>
    </r>
    <r>
      <rPr>
        <sz val="11"/>
        <color rgb="FF000000"/>
        <rFont val="Verdana"/>
        <family val="2"/>
      </rPr>
      <t xml:space="preserve">ations such as branding elements are unaffected by releases. Integrations such as LTI tools and services leveraging </t>
    </r>
    <r>
      <rPr>
        <sz val="11"/>
        <color rgb="FF000000"/>
        <rFont val="Verdana"/>
        <family val="2"/>
      </rPr>
      <t>Canvas</t>
    </r>
    <r>
      <rPr>
        <sz val="11"/>
        <color rgb="FF000000"/>
        <rFont val="Verdana"/>
        <family val="2"/>
      </rPr>
      <t xml:space="preserve">' API are typically unaffected as well. If any alterations to </t>
    </r>
    <r>
      <rPr>
        <sz val="11"/>
        <color rgb="FF000000"/>
        <rFont val="Verdana"/>
        <family val="2"/>
      </rPr>
      <t>Canvas</t>
    </r>
    <r>
      <rPr>
        <sz val="11"/>
        <color rgb="FF000000"/>
        <rFont val="Verdana"/>
        <family val="2"/>
      </rPr>
      <t xml:space="preserve">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</si>
  <si>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1"/>
        <color rgb="FF000000"/>
        <rFont val="Verdana"/>
        <family val="2"/>
      </rPr>
      <t xml:space="preserve">
</t>
    </r>
    <r>
      <rPr>
        <sz val="11"/>
        <color rgb="FF000000"/>
        <rFont val="Verdana"/>
        <family val="2"/>
      </rPr>
      <t xml:space="preserve">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1"/>
        <color rgb="FF000000"/>
        <rFont val="Verdana"/>
        <family val="2"/>
      </rPr>
      <t xml:space="preserve">
</t>
    </r>
    <r>
      <rPr>
        <sz val="11"/>
        <color rgb="FF000000"/>
        <rFont val="Verdana"/>
        <family val="2"/>
      </rPr>
      <t>Instructure will also apply security-related updates when needed, in addition to the above schedules.</t>
    </r>
  </si>
  <si>
    <r>
      <rPr>
        <sz val="11"/>
        <color rgb="FF000000"/>
        <rFont val="Verdana"/>
        <family val="2"/>
      </rPr>
      <t xml:space="preserve">Canvas has a public roadmap available to customers on our Community site at: </t>
    </r>
    <r>
      <rPr>
        <sz val="11"/>
        <color rgb="FF000000"/>
        <rFont val="Verdana"/>
        <family val="2"/>
      </rPr>
      <t>https://roadmap.instructure.com/canvas.</t>
    </r>
    <r>
      <rPr>
        <sz val="11"/>
        <color rgb="FF000000"/>
        <rFont val="Verdana"/>
        <family val="2"/>
      </rPr>
      <t xml:space="preserve">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</si>
  <si>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 xml:space="preserve">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t>
    </r>
    <r>
      <rPr>
        <sz val="11"/>
        <color rgb="FF000000"/>
        <rFont val="Verdana"/>
        <family val="2"/>
      </rPr>
      <t>Canvas</t>
    </r>
    <r>
      <rPr>
        <sz val="11"/>
        <color rgb="FF000000"/>
        <rFont val="Verdana"/>
        <family val="2"/>
      </rPr>
      <t xml:space="preserve"> ensures all institutions have access to the same features while maintaining the flexibility to use them in a manner that best fits each organi</t>
    </r>
    <r>
      <rPr>
        <sz val="11"/>
        <color rgb="FF000000"/>
        <rFont val="Verdana"/>
        <family val="2"/>
      </rPr>
      <t>z</t>
    </r>
    <r>
      <rPr>
        <sz val="11"/>
        <color rgb="FF000000"/>
        <rFont val="Verdana"/>
        <family val="2"/>
      </rPr>
      <t>ation's individual needs.</t>
    </r>
  </si>
  <si>
    <r>
      <rPr>
        <sz val="11"/>
        <color rgb="FF000000"/>
        <rFont val="Verdana"/>
        <family val="2"/>
      </rPr>
      <t>We assess security risks based on two factors: Impact (perceived, calculated, or actual impact that might occur if the identified vulnerability is exploited) and likelihood (probability of the vulnerability being exploited). These two factors allow us to categori</t>
    </r>
    <r>
      <rPr>
        <sz val="11"/>
        <color rgb="FF000000"/>
        <rFont val="Verdana"/>
        <family val="2"/>
      </rPr>
      <t>z</t>
    </r>
    <r>
      <rPr>
        <sz val="11"/>
        <color rgb="FF000000"/>
        <rFont val="Verdana"/>
        <family val="2"/>
      </rPr>
      <t>e the severity of issues. Our vulnerability remediation timelines are as follows:</t>
    </r>
    <r>
      <rPr>
        <sz val="11"/>
        <color rgb="FF000000"/>
        <rFont val="Verdana"/>
        <family val="2"/>
      </rPr>
      <t xml:space="preserve">
</t>
    </r>
    <r>
      <rPr>
        <sz val="11"/>
        <color rgb="FF000000"/>
        <rFont val="Verdana"/>
        <family val="2"/>
      </rPr>
      <t>• Critical: ASAP (within commercially reasonable timeframe, usually 24 hours)</t>
    </r>
    <r>
      <rPr>
        <sz val="11"/>
        <color rgb="FF000000"/>
        <rFont val="Verdana"/>
        <family val="2"/>
      </rPr>
      <t xml:space="preserve">
</t>
    </r>
    <r>
      <rPr>
        <sz val="11"/>
        <color rgb="FF000000"/>
        <rFont val="Verdana"/>
        <family val="2"/>
      </rPr>
      <t>• High: Within 30 days</t>
    </r>
    <r>
      <rPr>
        <sz val="11"/>
        <color rgb="FF000000"/>
        <rFont val="Verdana"/>
        <family val="2"/>
      </rPr>
      <t xml:space="preserve">
</t>
    </r>
    <r>
      <rPr>
        <sz val="11"/>
        <color rgb="FF000000"/>
        <rFont val="Verdana"/>
        <family val="2"/>
      </rPr>
      <t>• Moderate: Within 90 days</t>
    </r>
    <r>
      <rPr>
        <sz val="11"/>
        <color rgb="FF000000"/>
        <rFont val="Verdana"/>
        <family val="2"/>
      </rPr>
      <t xml:space="preserve">
</t>
    </r>
    <r>
      <rPr>
        <sz val="11"/>
        <color rgb="FF000000"/>
        <rFont val="Verdana"/>
        <family val="2"/>
      </rPr>
      <t>• Low: Deploy backlog</t>
    </r>
  </si>
  <si>
    <r>
      <rPr>
        <sz val="11"/>
        <color rgb="FF000000"/>
        <rFont val="Verdana"/>
        <family val="2"/>
      </rPr>
      <t xml:space="preserve">Following NIST 800-37 ISO 27005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t>
    </r>
    <r>
      <rPr>
        <sz val="11"/>
        <color rgb="FF000000"/>
        <rFont val="Verdana"/>
        <family val="2"/>
      </rPr>
      <t xml:space="preserve">
</t>
    </r>
    <r>
      <rPr>
        <sz val="11"/>
        <color rgb="FF000000"/>
        <rFont val="Verdana"/>
        <family val="2"/>
      </rPr>
      <t>2. Assesses threats, risks, and vulnerabilities, based on the probability of occurrence and the impact. Using this information we assign it an "Overall Risk" value.</t>
    </r>
    <r>
      <rPr>
        <sz val="11"/>
        <color rgb="FF000000"/>
        <rFont val="Verdana"/>
        <family val="2"/>
      </rPr>
      <t xml:space="preserve">
</t>
    </r>
    <r>
      <rPr>
        <sz val="11"/>
        <color rgb="FF000000"/>
        <rFont val="Verdana"/>
        <family val="2"/>
      </rPr>
      <t>3. Mitigates risks according to each risk's respective Overall Risk value.</t>
    </r>
    <r>
      <rPr>
        <sz val="11"/>
        <color rgb="FF000000"/>
        <rFont val="Verdana"/>
        <family val="2"/>
      </rPr>
      <t xml:space="preserve">
</t>
    </r>
    <r>
      <rPr>
        <sz val="11"/>
        <color rgb="FF000000"/>
        <rFont val="Verdana"/>
        <family val="2"/>
      </rPr>
      <t>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</si>
  <si>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t>
    </r>
    <r>
      <rPr>
        <sz val="11"/>
        <color rgb="FF000000"/>
        <rFont val="Verdana"/>
        <family val="2"/>
      </rPr>
      <t xml:space="preserve">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</si>
  <si>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t>
    </r>
    <r>
      <rPr>
        <sz val="11"/>
        <color rgb="FF000000"/>
        <rFont val="Verdana"/>
        <family val="2"/>
      </rPr>
      <t>z</t>
    </r>
    <r>
      <rPr>
        <sz val="11"/>
        <color rgb="FF000000"/>
        <rFont val="Verdana"/>
        <family val="2"/>
      </rPr>
      <t xml:space="preserve">ation, and testing. </t>
    </r>
    <r>
      <rPr>
        <sz val="11"/>
        <color rgb="FF000000"/>
        <rFont val="Verdana"/>
        <family val="2"/>
      </rPr>
      <t>Canvas</t>
    </r>
    <r>
      <rPr>
        <sz val="11"/>
        <color rgb="FF000000"/>
        <rFont val="Verdana"/>
        <family val="2"/>
      </rPr>
      <t xml:space="preserve"> code changes are well documented and versioned. Deployments can only be performed by authori</t>
    </r>
    <r>
      <rPr>
        <sz val="11"/>
        <color rgb="FF000000"/>
        <rFont val="Verdana"/>
        <family val="2"/>
      </rPr>
      <t>z</t>
    </r>
    <r>
      <rPr>
        <sz val="11"/>
        <color rgb="FF000000"/>
        <rFont val="Verdana"/>
        <family val="2"/>
      </rPr>
      <t>ed individuals through use of keys and any changes are logged.</t>
    </r>
  </si>
  <si>
    <r>
      <rPr>
        <sz val="11"/>
        <color rgb="FF000000"/>
        <rFont val="Verdana"/>
        <family val="2"/>
      </rPr>
      <t>Instructure</t>
    </r>
    <r>
      <rPr>
        <sz val="11"/>
        <color rgb="FF000000"/>
        <rFont val="Verdana"/>
        <family val="2"/>
      </rPr>
      <t xml:space="preserve"> deploys a configuration management system which monitors for file drift or skew and will replace a skewed file with a gold copy on a regular basis.</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</si>
  <si>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and includes </t>
    </r>
    <r>
      <rPr>
        <sz val="11"/>
        <color rgb="FF000000"/>
        <rFont val="Verdana"/>
        <family val="2"/>
      </rPr>
      <t>Instructure</t>
    </r>
    <r>
      <rPr>
        <sz val="11"/>
        <color rgb="FF000000"/>
        <rFont val="Verdana"/>
        <family val="2"/>
      </rPr>
      <t>-owned and BYOD devices. These policies are evaluated against both SOC 2 and ISO 27001 standards.</t>
    </r>
  </si>
  <si>
    <t>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</si>
  <si>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 data is not stored on devices configured with non-RFC 1918/4193 (publicly routable) IP addresses.</t>
  </si>
  <si>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</si>
  <si>
    <t>All data is stored at rest within encrypted volumes using AES 256.</t>
  </si>
  <si>
    <r>
      <rPr>
        <sz val="11"/>
        <color rgb="FF000000"/>
        <rFont val="Verdana"/>
        <family val="2"/>
      </rPr>
      <t>Instructure</t>
    </r>
    <r>
      <rPr>
        <sz val="11"/>
        <color rgb="FF000000"/>
        <rFont val="Verdana"/>
        <family val="2"/>
      </rPr>
      <t xml:space="preserve"> utili</t>
    </r>
    <r>
      <rPr>
        <sz val="11"/>
        <color rgb="FF000000"/>
        <rFont val="Verdana"/>
        <family val="2"/>
      </rPr>
      <t>z</t>
    </r>
    <r>
      <rPr>
        <sz val="11"/>
        <color rgb="FF000000"/>
        <rFont val="Verdana"/>
        <family val="2"/>
      </rPr>
      <t xml:space="preserve">es AES with at least 128 bits to encrypt data in transit and to encrypt volumes for data at rest. AES conforms to Annex A to FIPS PUB 140-3. </t>
    </r>
    <r>
      <rPr>
        <sz val="11"/>
        <color rgb="FF000000"/>
        <rFont val="Verdana"/>
        <family val="2"/>
      </rPr>
      <t>Instructure</t>
    </r>
    <r>
      <rPr>
        <sz val="11"/>
        <color rgb="FF000000"/>
        <rFont val="Verdana"/>
        <family val="2"/>
      </rPr>
      <t>'s cryptographic implementations are not FIPS validated.</t>
    </r>
  </si>
  <si>
    <r>
      <rPr>
        <sz val="11"/>
        <color rgb="FF000000"/>
        <rFont val="Verdana"/>
        <family val="2"/>
      </rPr>
      <t xml:space="preserve">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t>
    </r>
    <r>
      <rPr>
        <sz val="11"/>
        <color rgb="FF000000"/>
        <rFont val="Verdana"/>
        <family val="2"/>
      </rPr>
      <t>Canvas</t>
    </r>
    <r>
      <rPr>
        <sz val="11"/>
        <color rgb="FF000000"/>
        <rFont val="Verdana"/>
        <family val="2"/>
      </rPr>
      <t xml:space="preserve"> Data functionality can also be used as a full extraction tool of your data at termination. On termination or expiration of your agreement with us, </t>
    </r>
    <r>
      <rPr>
        <sz val="11"/>
        <color rgb="FF000000"/>
        <rFont val="Verdana"/>
        <family val="2"/>
      </rPr>
      <t>Instructure</t>
    </r>
    <r>
      <rPr>
        <sz val="11"/>
        <color rgb="FF000000"/>
        <rFont val="Verdana"/>
        <family val="2"/>
      </rPr>
      <t xml:space="preserve"> employs industry best practices to ensure customer data is removed from the system in order to prevent unauthori</t>
    </r>
    <r>
      <rPr>
        <sz val="11"/>
        <color rgb="FF000000"/>
        <rFont val="Verdana"/>
        <family val="2"/>
      </rPr>
      <t>z</t>
    </r>
    <r>
      <rPr>
        <sz val="11"/>
        <color rgb="FF000000"/>
        <rFont val="Verdana"/>
        <family val="2"/>
      </rPr>
      <t>ed or inadvertent access.</t>
    </r>
  </si>
  <si>
    <r>
      <rPr>
        <sz val="11"/>
        <color rgb="FF000000"/>
        <rFont val="Verdana"/>
        <family val="2"/>
      </rPr>
      <t xml:space="preserve">Per </t>
    </r>
    <r>
      <rPr>
        <sz val="11"/>
        <color rgb="FF000000"/>
        <rFont val="Verdana"/>
        <family val="2"/>
      </rPr>
      <t>Instructure</t>
    </r>
    <r>
      <rPr>
        <sz val="11"/>
        <color rgb="FF000000"/>
        <rFont val="Verdana"/>
        <family val="2"/>
      </rPr>
      <t>'s standard Terms and Conditions, all data is available for 90 days following expiration or termination of the contract.</t>
    </r>
  </si>
  <si>
    <r>
      <rPr>
        <sz val="11"/>
        <color rgb="FF000000"/>
        <rFont val="Verdana"/>
        <family val="2"/>
      </rPr>
      <t xml:space="preserve">All past and current </t>
    </r>
    <r>
      <rPr>
        <sz val="11"/>
        <color rgb="FF000000"/>
        <rFont val="Verdana"/>
        <family val="2"/>
      </rPr>
      <t>Canvas</t>
    </r>
    <r>
      <rPr>
        <sz val="11"/>
        <color rgb="FF000000"/>
        <rFont val="Verdana"/>
        <family val="2"/>
      </rPr>
      <t xml:space="preserve"> course data and content is maintained and remains fully accessible online. There is no additional cost for maintaining past </t>
    </r>
    <r>
      <rPr>
        <sz val="11"/>
        <color rgb="FF000000"/>
        <rFont val="Verdana"/>
        <family val="2"/>
      </rPr>
      <t>Canvas</t>
    </r>
    <r>
      <rPr>
        <sz val="11"/>
        <color rgb="FF000000"/>
        <rFont val="Verdana"/>
        <family val="2"/>
      </rPr>
      <t xml:space="preserve"> course data and content online or for downloading partial backups.</t>
    </r>
    <r>
      <rPr>
        <sz val="11"/>
        <color rgb="FF000000"/>
        <rFont val="Verdana"/>
        <family val="2"/>
      </rPr>
      <t xml:space="preserve">
</t>
    </r>
    <r>
      <rPr>
        <sz val="11"/>
        <color rgb="FF000000"/>
        <rFont val="Verdana"/>
        <family val="2"/>
      </rPr>
      <t xml:space="preserve">For full backups </t>
    </r>
    <r>
      <rPr>
        <sz val="11"/>
        <color rgb="FF000000"/>
        <rFont val="Verdana"/>
        <family val="2"/>
      </rPr>
      <t>Canvas</t>
    </r>
    <r>
      <rPr>
        <sz val="11"/>
        <color rgb="FF000000"/>
        <rFont val="Verdana"/>
        <family val="2"/>
      </rPr>
      <t xml:space="preserve"> provides all the tools necessary to backup your data. Content export tools are available directly within the user interface, and through the API. </t>
    </r>
    <r>
      <rPr>
        <sz val="11"/>
        <color rgb="FF000000"/>
        <rFont val="Verdana"/>
        <family val="2"/>
      </rPr>
      <t>Canvas</t>
    </r>
    <r>
      <rPr>
        <sz val="11"/>
        <color rgb="FF000000"/>
        <rFont val="Verdana"/>
        <family val="2"/>
      </rPr>
      <t>' RESTful API is extremely robust and enables clients to programmatically extract data.</t>
    </r>
  </si>
  <si>
    <r>
      <rPr>
        <sz val="11"/>
        <color rgb="FF000000"/>
        <rFont val="Verdana"/>
        <family val="2"/>
      </rPr>
      <t xml:space="preserve">We do not claim ownership to any customer content. All customer content, including text, files, links, images, photos, videos, audio files, notes, metadata, data results, or any other materials uploaded by a user, remain the sole property of the customer. Like most Internet services, </t>
    </r>
    <r>
      <rPr>
        <sz val="11"/>
        <color rgb="FF000000"/>
        <rFont val="Verdana"/>
        <family val="2"/>
      </rPr>
      <t>Instructure</t>
    </r>
    <r>
      <rPr>
        <sz val="11"/>
        <color rgb="FF000000"/>
        <rFont val="Verdana"/>
        <family val="2"/>
      </rPr>
      <t xml:space="preserve"> may collect, use and own anonymi</t>
    </r>
    <r>
      <rPr>
        <sz val="11"/>
        <color rgb="FF000000"/>
        <rFont val="Verdana"/>
        <family val="2"/>
      </rPr>
      <t>z</t>
    </r>
    <r>
      <rPr>
        <sz val="11"/>
        <color rgb="FF000000"/>
        <rFont val="Verdana"/>
        <family val="2"/>
      </rPr>
      <t xml:space="preserve">ed, aggregate data generated by the system in accordance with </t>
    </r>
    <r>
      <rPr>
        <sz val="11"/>
        <color rgb="FF000000"/>
        <rFont val="Verdana"/>
        <family val="2"/>
      </rPr>
      <t>Instructure</t>
    </r>
    <r>
      <rPr>
        <sz val="11"/>
        <color rgb="FF000000"/>
        <rFont val="Verdana"/>
        <family val="2"/>
      </rPr>
      <t xml:space="preserve">'s Terms and Conditions for the sole purpose of providing and improving the </t>
    </r>
    <r>
      <rPr>
        <sz val="11"/>
        <color rgb="FF000000"/>
        <rFont val="Verdana"/>
        <family val="2"/>
      </rPr>
      <t>Canvas</t>
    </r>
    <r>
      <rPr>
        <sz val="11"/>
        <color rgb="FF000000"/>
        <rFont val="Verdana"/>
        <family val="2"/>
      </rPr>
      <t xml:space="preserve"> service for our customers.</t>
    </r>
  </si>
  <si>
    <r>
      <rPr>
        <sz val="11"/>
        <color rgb="FF000000"/>
        <rFont val="Verdana"/>
        <family val="2"/>
      </rPr>
      <t xml:space="preserve">Per </t>
    </r>
    <r>
      <rPr>
        <sz val="11"/>
        <color rgb="FF000000"/>
        <rFont val="Verdana"/>
        <family val="2"/>
      </rPr>
      <t>Instructure</t>
    </r>
    <r>
      <rPr>
        <sz val="11"/>
        <color rgb="FF000000"/>
        <rFont val="Verdana"/>
        <family val="2"/>
      </rPr>
      <t>'s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 xml:space="preserve">In the event of imminent termination, necessary personnel will be notified through appropriate means, including through email notification or phone call a dedicated Customer Success Manager. Additional notices may also be provided through mailing lists, the </t>
    </r>
    <r>
      <rPr>
        <sz val="11"/>
        <color rgb="FF000000"/>
        <rFont val="Verdana"/>
        <family val="2"/>
      </rPr>
      <t>Instructure</t>
    </r>
    <r>
      <rPr>
        <sz val="11"/>
        <color rgb="FF000000"/>
        <rFont val="Verdana"/>
        <family val="2"/>
      </rPr>
      <t xml:space="preserve"> status page, or </t>
    </r>
    <r>
      <rPr>
        <sz val="11"/>
        <color rgb="FF000000"/>
        <rFont val="Verdana"/>
        <family val="2"/>
      </rPr>
      <t>Canvas</t>
    </r>
    <r>
      <rPr>
        <sz val="11"/>
        <color rgb="FF000000"/>
        <rFont val="Verdana"/>
        <family val="2"/>
      </rPr>
      <t xml:space="preserve">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</si>
  <si>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</si>
  <si>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t>
    </r>
    <r>
      <rPr>
        <sz val="11"/>
        <color rgb="FF000000"/>
        <rFont val="Verdana"/>
        <family val="2"/>
      </rPr>
      <t xml:space="preserve">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</si>
  <si>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t>Digitally moved off-site recovery backups are immutable, encrypted using the AES-GCM 256-bit algorithm, and stored within a highly secured location.</t>
  </si>
  <si>
    <t>Digital off-site recovery backups are immutable, encrypted using the AES-GCM 256-bit algorithm, and stored within a highly secured location.</t>
  </si>
  <si>
    <r>
      <rPr>
        <sz val="11"/>
        <color rgb="FF000000"/>
        <rFont val="Verdana"/>
        <family val="2"/>
      </rPr>
      <t xml:space="preserve">Access to </t>
    </r>
    <r>
      <rPr>
        <sz val="11"/>
        <color rgb="FF000000"/>
        <rFont val="Verdana"/>
        <family val="2"/>
      </rPr>
      <t>Instructure</t>
    </r>
    <r>
      <rPr>
        <sz val="11"/>
        <color rgb="FF000000"/>
        <rFont val="Verdana"/>
        <family val="2"/>
      </rPr>
      <t xml:space="preserve">'s architecture components are secured using AWS’s Key Management Service (KMS), allowing </t>
    </r>
    <r>
      <rPr>
        <sz val="11"/>
        <color rgb="FF000000"/>
        <rFont val="Verdana"/>
        <family val="2"/>
      </rPr>
      <t>Instructure</t>
    </r>
    <r>
      <rPr>
        <sz val="11"/>
        <color rgb="FF000000"/>
        <rFont val="Verdana"/>
        <family val="2"/>
      </rPr>
      <t xml:space="preserve">'s Operations team to access encrypted data as needed. </t>
    </r>
    <r>
      <rPr>
        <sz val="11"/>
        <color rgb="FF000000"/>
        <rFont val="Verdana"/>
        <family val="2"/>
      </rPr>
      <t>Instructure</t>
    </r>
    <r>
      <rPr>
        <sz val="11"/>
        <color rgb="FF000000"/>
        <rFont val="Verdana"/>
        <family val="2"/>
      </rPr>
      <t>'s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</si>
  <si>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t>
    </r>
    <r>
      <rPr>
        <sz val="11"/>
        <color rgb="FF000000"/>
        <rFont val="Verdana"/>
        <family val="2"/>
      </rPr>
      <t>z</t>
    </r>
    <r>
      <rPr>
        <sz val="11"/>
        <color rgb="FF000000"/>
        <rFont val="Verdana"/>
        <family val="2"/>
      </rPr>
      <t xml:space="preserve">ed as confidential and </t>
    </r>
    <r>
      <rPr>
        <sz val="11"/>
        <color rgb="FF000000"/>
        <rFont val="Verdana"/>
        <family val="2"/>
      </rPr>
      <t>Canvas</t>
    </r>
    <r>
      <rPr>
        <sz val="11"/>
        <color rgb="FF000000"/>
        <rFont val="Verdana"/>
        <family val="2"/>
      </rPr>
      <t xml:space="preserve">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</si>
  <si>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</si>
  <si>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</si>
  <si>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t>
    </r>
    <r>
      <rPr>
        <sz val="11"/>
        <color rgb="FF000000"/>
        <rFont val="Verdana"/>
        <family val="2"/>
      </rPr>
      <t xml:space="preserve"> was built to comply with FERPA by design, and readily integrates with other systems to prevent unauthori</t>
    </r>
    <r>
      <rPr>
        <sz val="11"/>
        <color rgb="FF000000"/>
        <rFont val="Verdana"/>
        <family val="2"/>
      </rPr>
      <t>z</t>
    </r>
    <r>
      <rPr>
        <sz val="11"/>
        <color rgb="FF000000"/>
        <rFont val="Verdana"/>
        <family val="2"/>
      </rPr>
      <t xml:space="preserve">ed access to FERPA-protected data. Whether implemented as a standalone system or as a fully integrated component of the campus IT/IS infrastructure, </t>
    </r>
    <r>
      <rPr>
        <sz val="11"/>
        <color rgb="FF000000"/>
        <rFont val="Verdana"/>
        <family val="2"/>
      </rPr>
      <t>Canvas</t>
    </r>
    <r>
      <rPr>
        <sz val="11"/>
        <color rgb="FF000000"/>
        <rFont val="Verdana"/>
        <family val="2"/>
      </rPr>
      <t xml:space="preserve">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</si>
  <si>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1"/>
        <color rgb="FF000000"/>
        <rFont val="Verdana"/>
        <family val="2"/>
      </rPr>
      <t xml:space="preserve">
</t>
    </r>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</si>
  <si>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t>
    </r>
    <r>
      <rPr>
        <sz val="11"/>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1"/>
        <color rgb="FF000000"/>
        <rFont val="Verdana"/>
        <family val="2"/>
      </rPr>
      <t>Instructure</t>
    </r>
    <r>
      <rPr>
        <sz val="11"/>
        <color rgb="FF000000"/>
        <rFont val="Verdana"/>
        <family val="2"/>
      </rPr>
      <t xml:space="preserve">'s DM-profile present. </t>
    </r>
    <r>
      <rPr>
        <sz val="11"/>
        <color rgb="FF000000"/>
        <rFont val="Verdana"/>
        <family val="2"/>
      </rPr>
      <t>Instructure</t>
    </r>
    <r>
      <rPr>
        <sz val="11"/>
        <color rgb="FF000000"/>
        <rFont val="Verdana"/>
        <family val="2"/>
      </rPr>
      <t>'s DM platforms (Jamf &amp; Azure), can track, manage, and secure Instructure owned devices remotely on demand.</t>
    </r>
  </si>
  <si>
    <r>
      <rPr>
        <sz val="11"/>
        <color rgb="FF000000"/>
        <rFont val="Verdana"/>
        <family val="2"/>
      </rPr>
      <t xml:space="preserve">Customer's data in </t>
    </r>
    <r>
      <rPr>
        <sz val="11"/>
        <color rgb="FF000000"/>
        <rFont val="Verdana"/>
        <family val="2"/>
      </rPr>
      <t>Canvas</t>
    </r>
    <r>
      <rPr>
        <sz val="11"/>
        <color rgb="FF000000"/>
        <rFont val="Verdana"/>
        <family val="2"/>
      </rPr>
      <t xml:space="preserve">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t>
    </r>
    <r>
      <rPr>
        <sz val="11"/>
        <color rgb="FF000000"/>
        <rFont val="Verdana"/>
        <family val="2"/>
      </rPr>
      <t>Canvas</t>
    </r>
    <r>
      <rPr>
        <sz val="11"/>
        <color rgb="FF000000"/>
        <rFont val="Verdana"/>
        <family val="2"/>
      </rPr>
      <t xml:space="preserve"> customer data such as that required for providing sales and technical support in Salesforce, may reside in the U.S. - out of region. For example, LoginID, IP Address, Name, and Email.</t>
    </r>
  </si>
  <si>
    <r>
      <rPr>
        <sz val="11"/>
        <color rgb="FF000000"/>
        <rFont val="Verdana"/>
        <family val="2"/>
      </rPr>
      <t>All data for our customers is hosted within their geographical AWS region, and for the purposes of disaster recovery, in each region we operate, we utili</t>
    </r>
    <r>
      <rPr>
        <sz val="11"/>
        <color rgb="FF000000"/>
        <rFont val="Verdana"/>
        <family val="2"/>
      </rPr>
      <t>z</t>
    </r>
    <r>
      <rPr>
        <sz val="11"/>
        <color rgb="FF000000"/>
        <rFont val="Verdana"/>
        <family val="2"/>
      </rPr>
      <t>e 3 geographically diverse Availability Zones (AZ).</t>
    </r>
  </si>
  <si>
    <r>
      <rPr>
        <sz val="11"/>
        <color rgb="FF000000"/>
        <rFont val="Verdana"/>
        <family val="2"/>
      </rPr>
      <t>Instructure</t>
    </r>
    <r>
      <rPr>
        <sz val="11"/>
        <color rgb="FF000000"/>
        <rFont val="Verdana"/>
        <family val="2"/>
      </rPr>
      <t xml:space="preserve"> has complete control over the data hosting model. All data resides within our customers' geographical region.</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</si>
  <si>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is hosted in a high availability environment provided by AWS.  This allows </t>
    </r>
    <r>
      <rPr>
        <sz val="11"/>
        <color rgb="FF000000"/>
        <rFont val="Verdana"/>
        <family val="2"/>
      </rPr>
      <t>Canvas</t>
    </r>
    <r>
      <rPr>
        <sz val="11"/>
        <color rgb="FF000000"/>
        <rFont val="Verdana"/>
        <family val="2"/>
      </rPr>
      <t xml:space="preserve"> to provide automated provisioning under heavy load, data redundancy and failover across geographies, and hands-free updates that rarely require downtime. The </t>
    </r>
    <r>
      <rPr>
        <sz val="11"/>
        <color rgb="FF000000"/>
        <rFont val="Verdana"/>
        <family val="2"/>
      </rPr>
      <t>Canvas</t>
    </r>
    <r>
      <rPr>
        <sz val="11"/>
        <color rgb="FF000000"/>
        <rFont val="Verdana"/>
        <family val="2"/>
      </rPr>
      <t xml:space="preserve"> application is designed to make full use of the real-time redundancy and capacity capabilities offered by AWS, running across multiple availability zones in regions throughout the world. We both guarantee and consistently deliver a </t>
    </r>
    <r>
      <rPr>
        <sz val="11"/>
        <color rgb="FF000000"/>
        <rFont val="Verdana"/>
        <family val="2"/>
      </rPr>
      <t>99.9</t>
    </r>
    <r>
      <rPr>
        <sz val="11"/>
        <color rgb="FF000000"/>
        <rFont val="Verdana"/>
        <family val="2"/>
      </rPr>
      <t>% annual uptime.</t>
    </r>
  </si>
  <si>
    <r>
      <rPr>
        <sz val="11"/>
        <color rgb="FF000000"/>
        <rFont val="Verdana"/>
        <family val="2"/>
      </rPr>
      <t xml:space="preserve">Access to the </t>
    </r>
    <r>
      <rPr>
        <sz val="11"/>
        <color rgb="FF000000"/>
        <rFont val="Verdana"/>
        <family val="2"/>
      </rPr>
      <t>Canvas</t>
    </r>
    <r>
      <rPr>
        <sz val="11"/>
        <color rgb="FF000000"/>
        <rFont val="Verdana"/>
        <family val="2"/>
      </rPr>
      <t xml:space="preserve"> cloud architecture back-end is via a combination of VPN, MFA, SSH, and digital keys managed using Amazon's KMS (KMS is certified via the Cryptographic Module Validation Program).</t>
    </r>
  </si>
  <si>
    <r>
      <rPr>
        <sz val="11"/>
        <color rgb="FF000000"/>
        <rFont val="Verdana"/>
        <family val="2"/>
      </rPr>
      <t>We utili</t>
    </r>
    <r>
      <rPr>
        <sz val="11"/>
        <color rgb="FF000000"/>
        <rFont val="Verdana"/>
        <family val="2"/>
      </rPr>
      <t>z</t>
    </r>
    <r>
      <rPr>
        <sz val="11"/>
        <color rgb="FF000000"/>
        <rFont val="Verdana"/>
        <family val="2"/>
      </rPr>
      <t>e AWS Machine Images (AMIs) and further harden these images with internal configuration and hardening by default.</t>
    </r>
  </si>
  <si>
    <t>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</si>
  <si>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</si>
  <si>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t>Please see our Instructure Business Continuity and Disaster Recovery Paper which is included with this submission.</t>
  </si>
  <si>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t>
    </r>
    <r>
      <rPr>
        <sz val="11"/>
        <color rgb="FF000000"/>
        <rFont val="Verdana"/>
        <family val="2"/>
      </rPr>
      <t xml:space="preserve">
</t>
    </r>
    <r>
      <rPr>
        <sz val="11"/>
        <color rgb="FF000000"/>
        <rFont val="Verdana"/>
        <family val="2"/>
      </rPr>
      <t>Details about where the data resides for each region is listed below:</t>
    </r>
    <r>
      <rPr>
        <sz val="11"/>
        <color rgb="FF000000"/>
        <rFont val="Verdana"/>
        <family val="2"/>
      </rPr>
      <t xml:space="preserve">
</t>
    </r>
    <r>
      <rPr>
        <b/>
        <sz val="11"/>
        <color rgb="FF000000"/>
        <rFont val="Verdana"/>
        <family val="2"/>
      </rPr>
      <t>For United States and Latin America clients:</t>
    </r>
    <r>
      <rPr>
        <sz val="11"/>
        <color rgb="FF000000"/>
        <rFont val="Verdana"/>
        <family val="2"/>
      </rPr>
      <t xml:space="preserve">
</t>
    </r>
    <r>
      <rPr>
        <sz val="11"/>
        <color rgb="FF000000"/>
        <rFont val="Verdana"/>
        <family val="2"/>
      </rPr>
      <t>• Virginia (US-East-1)</t>
    </r>
    <r>
      <rPr>
        <sz val="11"/>
        <color rgb="FF000000"/>
        <rFont val="Verdana"/>
        <family val="2"/>
      </rPr>
      <t xml:space="preserve">
</t>
    </r>
    <r>
      <rPr>
        <sz val="11"/>
        <color rgb="FF000000"/>
        <rFont val="Verdana"/>
        <family val="2"/>
      </rPr>
      <t>• Oregon (US-West-1)</t>
    </r>
    <r>
      <rPr>
        <sz val="11"/>
        <color rgb="FF000000"/>
        <rFont val="Verdana"/>
        <family val="2"/>
      </rPr>
      <t xml:space="preserve">
</t>
    </r>
    <r>
      <rPr>
        <b/>
        <sz val="11"/>
        <color rgb="FF000000"/>
        <rFont val="Verdana"/>
        <family val="2"/>
      </rPr>
      <t>For Canadian clients:</t>
    </r>
    <r>
      <rPr>
        <sz val="11"/>
        <color rgb="FF000000"/>
        <rFont val="Verdana"/>
        <family val="2"/>
      </rPr>
      <t xml:space="preserve">
</t>
    </r>
    <r>
      <rPr>
        <sz val="11"/>
        <color rgb="FF000000"/>
        <rFont val="Verdana"/>
        <family val="2"/>
      </rPr>
      <t>• Montreal, CA (CA-Central-1)</t>
    </r>
    <r>
      <rPr>
        <sz val="11"/>
        <color rgb="FF000000"/>
        <rFont val="Verdana"/>
        <family val="2"/>
      </rPr>
      <t xml:space="preserve">
</t>
    </r>
    <r>
      <rPr>
        <b/>
        <sz val="11"/>
        <color rgb="FF000000"/>
        <rFont val="Verdana"/>
        <family val="2"/>
      </rPr>
      <t>For European clients:</t>
    </r>
    <r>
      <rPr>
        <sz val="11"/>
        <color rgb="FF000000"/>
        <rFont val="Verdana"/>
        <family val="2"/>
      </rPr>
      <t xml:space="preserve">
</t>
    </r>
    <r>
      <rPr>
        <sz val="11"/>
        <color rgb="FF000000"/>
        <rFont val="Verdana"/>
        <family val="2"/>
      </rPr>
      <t>• Ireland (EU-West-1)</t>
    </r>
    <r>
      <rPr>
        <sz val="11"/>
        <color rgb="FF000000"/>
        <rFont val="Verdana"/>
        <family val="2"/>
      </rPr>
      <t xml:space="preserve">
</t>
    </r>
    <r>
      <rPr>
        <sz val="11"/>
        <color rgb="FF000000"/>
        <rFont val="Verdana"/>
        <family val="2"/>
      </rPr>
      <t>• Frankfurt (EU-Central-1)</t>
    </r>
    <r>
      <rPr>
        <sz val="11"/>
        <color rgb="FF000000"/>
        <rFont val="Verdana"/>
        <family val="2"/>
      </rPr>
      <t xml:space="preserve">
</t>
    </r>
    <r>
      <rPr>
        <b/>
        <sz val="11"/>
        <color rgb="FF000000"/>
        <rFont val="Verdana"/>
        <family val="2"/>
      </rPr>
      <t>For clients in Asia Pacific:</t>
    </r>
    <r>
      <rPr>
        <sz val="11"/>
        <color rgb="FF000000"/>
        <rFont val="Verdana"/>
        <family val="2"/>
      </rPr>
      <t xml:space="preserve">
</t>
    </r>
    <r>
      <rPr>
        <sz val="11"/>
        <color rgb="FF000000"/>
        <rFont val="Verdana"/>
        <family val="2"/>
      </rPr>
      <t>• Singapore (AP-Southeast-1)</t>
    </r>
    <r>
      <rPr>
        <sz val="11"/>
        <color rgb="FF000000"/>
        <rFont val="Verdana"/>
        <family val="2"/>
      </rPr>
      <t xml:space="preserve">
</t>
    </r>
    <r>
      <rPr>
        <sz val="11"/>
        <color rgb="FF000000"/>
        <rFont val="Verdana"/>
        <family val="2"/>
      </rPr>
      <t>•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</si>
  <si>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1"/>
        <color rgb="FF000000"/>
        <rFont val="Verdana"/>
        <family val="2"/>
      </rPr>
      <t xml:space="preserve">
</t>
    </r>
    <r>
      <rPr>
        <sz val="11"/>
        <color rgb="FF000000"/>
        <rFont val="Verdana"/>
        <family val="2"/>
      </rPr>
      <t>• Establish communication between the individuals necessary to execute recovery</t>
    </r>
    <r>
      <rPr>
        <sz val="11"/>
        <color rgb="FF000000"/>
        <rFont val="Verdana"/>
        <family val="2"/>
      </rPr>
      <t xml:space="preserve">
</t>
    </r>
    <r>
      <rPr>
        <sz val="11"/>
        <color rgb="FF000000"/>
        <rFont val="Verdana"/>
        <family val="2"/>
      </rPr>
      <t>• Determine steps necessary to recover completely from the disaster</t>
    </r>
    <r>
      <rPr>
        <sz val="11"/>
        <color rgb="FF000000"/>
        <rFont val="Verdana"/>
        <family val="2"/>
      </rPr>
      <t xml:space="preserve">
</t>
    </r>
    <r>
      <rPr>
        <sz val="11"/>
        <color rgb="FF000000"/>
        <rFont val="Verdana"/>
        <family val="2"/>
      </rPr>
      <t>• Execute the recovery steps</t>
    </r>
    <r>
      <rPr>
        <sz val="11"/>
        <color rgb="FF000000"/>
        <rFont val="Verdana"/>
        <family val="2"/>
      </rPr>
      <t xml:space="preserve">
</t>
    </r>
    <r>
      <rPr>
        <sz val="11"/>
        <color rgb="FF000000"/>
        <rFont val="Verdana"/>
        <family val="2"/>
      </rPr>
      <t>• Verify that recovery is complete</t>
    </r>
    <r>
      <rPr>
        <sz val="11"/>
        <color rgb="FF000000"/>
        <rFont val="Verdana"/>
        <family val="2"/>
      </rPr>
      <t xml:space="preserve">
</t>
    </r>
    <r>
      <rPr>
        <sz val="11"/>
        <color rgb="FF000000"/>
        <rFont val="Verdana"/>
        <family val="2"/>
      </rPr>
      <t>• Inform the incident officer of completion</t>
    </r>
    <r>
      <rPr>
        <sz val="11"/>
        <color rgb="FF000000"/>
        <rFont val="Verdana"/>
        <family val="2"/>
      </rPr>
      <t xml:space="preserve">
</t>
    </r>
    <r>
      <rPr>
        <sz val="11"/>
        <color rgb="FF000000"/>
        <rFont val="Verdana"/>
        <family val="2"/>
      </rPr>
      <t>Canvas is hosted in multiple regions around the world.  For each region, there is a designated Disaster Recovery site.</t>
    </r>
  </si>
  <si>
    <r>
      <rPr>
        <sz val="11"/>
        <color rgb="FF000000"/>
        <rFont val="Verdana"/>
        <family val="2"/>
      </rPr>
      <t>Instructure</t>
    </r>
    <r>
      <rPr>
        <sz val="11"/>
        <color rgb="FF000000"/>
        <rFont val="Verdana"/>
        <family val="2"/>
      </rPr>
      <t>'s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1"/>
        <color rgb="FF000000"/>
        <rFont val="Verdana"/>
        <family val="2"/>
      </rPr>
      <t xml:space="preserve">
</t>
    </r>
    <r>
      <rPr>
        <sz val="11"/>
        <color rgb="FF000000"/>
        <rFont val="Verdana"/>
        <family val="2"/>
      </rPr>
      <t>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t>
    </r>
  </si>
  <si>
    <r>
      <rPr>
        <sz val="11"/>
        <color rgb="FF000000"/>
        <rFont val="Verdana"/>
        <family val="2"/>
      </rPr>
      <t xml:space="preserve">Please see our Instructure Business Continuity and Disaster Recovery Paper located at: </t>
    </r>
    <r>
      <rPr>
        <sz val="11"/>
        <color rgb="FF000000"/>
        <rFont val="Verdana"/>
        <family val="2"/>
      </rPr>
      <t>https://www.instructure.com/canvas/security</t>
    </r>
  </si>
  <si>
    <r>
      <rPr>
        <sz val="11"/>
        <color rgb="FF000000"/>
        <rFont val="Verdana"/>
        <family val="2"/>
      </rPr>
      <t xml:space="preserve">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</si>
  <si>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t>Tabletop testing occurs every year and typically occurs during the month of December.</t>
  </si>
  <si>
    <t>Instructure's DRP is reviewed in its entirety at least annually and updated to reflect any changes needed.</t>
  </si>
  <si>
    <r>
      <rPr>
        <sz val="11"/>
        <color rgb="FF000000"/>
        <rFont val="Verdana"/>
        <family val="2"/>
      </rPr>
      <t>Canvas</t>
    </r>
    <r>
      <rPr>
        <sz val="11"/>
        <color rgb="FF000000"/>
        <rFont val="Verdana"/>
        <family val="2"/>
      </rPr>
      <t xml:space="preserve"> utili</t>
    </r>
    <r>
      <rPr>
        <sz val="11"/>
        <color rgb="FF000000"/>
        <rFont val="Verdana"/>
        <family val="2"/>
      </rPr>
      <t>z</t>
    </r>
    <r>
      <rPr>
        <sz val="11"/>
        <color rgb="FF000000"/>
        <rFont val="Verdana"/>
        <family val="2"/>
      </rPr>
      <t>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</si>
  <si>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t>
    </r>
    <r>
      <rPr>
        <sz val="11"/>
        <color rgb="FF000000"/>
        <rFont val="Verdana"/>
        <family val="2"/>
      </rPr>
      <t>z</t>
    </r>
    <r>
      <rPr>
        <sz val="11"/>
        <color rgb="FF000000"/>
        <rFont val="Verdana"/>
        <family val="2"/>
      </rPr>
      <t xml:space="preserve">ed </t>
    </r>
    <r>
      <rPr>
        <sz val="11"/>
        <color rgb="FF000000"/>
        <rFont val="Verdana"/>
        <family val="2"/>
      </rPr>
      <t>Instructure</t>
    </r>
    <r>
      <rPr>
        <sz val="11"/>
        <color rgb="FF000000"/>
        <rFont val="Verdana"/>
        <family val="2"/>
      </rPr>
      <t xml:space="preserv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</si>
  <si>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t>
    </r>
    <r>
      <rPr>
        <sz val="11"/>
        <color rgb="FF000000"/>
        <rFont val="Verdana"/>
        <family val="2"/>
      </rPr>
      <t xml:space="preserve"> has an internal Network Security Policy document which provides requirements for any changes to the infrastructure.</t>
    </r>
  </si>
  <si>
    <r>
      <rPr>
        <sz val="11"/>
        <color rgb="FF000000"/>
        <rFont val="Verdana"/>
        <family val="2"/>
      </rPr>
      <t>Instructure</t>
    </r>
    <r>
      <rPr>
        <sz val="11"/>
        <color rgb="FF000000"/>
        <rFont val="Verdana"/>
        <family val="2"/>
      </rPr>
      <t xml:space="preserve"> leverages Lacework all </t>
    </r>
    <r>
      <rPr>
        <sz val="11"/>
        <color rgb="FF000000"/>
        <rFont val="Verdana"/>
        <family val="2"/>
      </rPr>
      <t>Instructure</t>
    </r>
    <r>
      <rPr>
        <sz val="11"/>
        <color rgb="FF000000"/>
        <rFont val="Verdana"/>
        <family val="2"/>
      </rPr>
      <t xml:space="preserve">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</si>
  <si>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Instructure</t>
    </r>
    <r>
      <rPr>
        <sz val="11"/>
        <color rgb="FF000000"/>
        <rFont val="Verdana"/>
        <family val="2"/>
      </rPr>
      <t xml:space="preserve"> leverages AWS's GuardDuty service (including Threat Intelligence) to continuously monitor for malicious or unauthori</t>
    </r>
    <r>
      <rPr>
        <sz val="11"/>
        <color rgb="FF000000"/>
        <rFont val="Verdana"/>
        <family val="2"/>
      </rPr>
      <t>z</t>
    </r>
    <r>
      <rPr>
        <sz val="11"/>
        <color rgb="FF000000"/>
        <rFont val="Verdana"/>
        <family val="2"/>
      </rPr>
      <t>ed behavior. It monitors for activity such as unusual API calls or potentially unauthori</t>
    </r>
    <r>
      <rPr>
        <sz val="11"/>
        <color rgb="FF000000"/>
        <rFont val="Verdana"/>
        <family val="2"/>
      </rPr>
      <t>z</t>
    </r>
    <r>
      <rPr>
        <sz val="11"/>
        <color rgb="FF000000"/>
        <rFont val="Verdana"/>
        <family val="2"/>
      </rPr>
      <t xml:space="preserve">ed deployments that indicate a possible account compromise. GuardDuty also detects potentially compromised instances or reconnaissance by attackers. Any alerts generated by GuardDuty are forwarded to </t>
    </r>
    <r>
      <rPr>
        <sz val="11"/>
        <color rgb="FF000000"/>
        <rFont val="Verdana"/>
        <family val="2"/>
      </rPr>
      <t>Instructure</t>
    </r>
    <r>
      <rPr>
        <sz val="11"/>
        <color rgb="FF000000"/>
        <rFont val="Verdana"/>
        <family val="2"/>
      </rPr>
      <t>'s Security Team. GuardDuty includes the ability to set up automated preventative actions such as automatically modifying security group rules and restricting access on ports based on triggered security findings.</t>
    </r>
  </si>
  <si>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</si>
  <si>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</si>
  <si>
    <r>
      <rPr>
        <sz val="11"/>
        <color rgb="FF000000"/>
        <rFont val="Verdana"/>
        <family val="2"/>
      </rPr>
      <t xml:space="preserve">Network layer monitoring is provided by Amazon Web Services (AWS). Software layer monitoring is provided internally by </t>
    </r>
    <r>
      <rPr>
        <sz val="11"/>
        <color rgb="FF000000"/>
        <rFont val="Verdana"/>
        <family val="2"/>
      </rPr>
      <t>Instructure</t>
    </r>
    <r>
      <rPr>
        <sz val="11"/>
        <color rgb="FF000000"/>
        <rFont val="Verdana"/>
        <family val="2"/>
      </rPr>
      <t>.</t>
    </r>
  </si>
  <si>
    <r>
      <rPr>
        <sz val="11"/>
        <color rgb="FF000000"/>
        <rFont val="Verdana"/>
        <family val="2"/>
      </rPr>
      <t xml:space="preserve">All output from these systems is sent to </t>
    </r>
    <r>
      <rPr>
        <sz val="11"/>
        <color rgb="FF000000"/>
        <rFont val="Verdana"/>
        <family val="2"/>
      </rPr>
      <t>Instructure</t>
    </r>
    <r>
      <rPr>
        <sz val="11"/>
        <color rgb="FF000000"/>
        <rFont val="Verdana"/>
        <family val="2"/>
      </rPr>
      <t>'s centrali</t>
    </r>
    <r>
      <rPr>
        <sz val="11"/>
        <color rgb="FF000000"/>
        <rFont val="Verdana"/>
        <family val="2"/>
      </rPr>
      <t>z</t>
    </r>
    <r>
      <rPr>
        <sz val="11"/>
        <color rgb="FF000000"/>
        <rFont val="Verdana"/>
        <family val="2"/>
      </rPr>
      <t>ed logging management system for further analysis and alert generation.</t>
    </r>
  </si>
  <si>
    <r>
      <rPr>
        <sz val="11"/>
        <color rgb="FF000000"/>
        <rFont val="Verdana"/>
        <family val="2"/>
      </rPr>
      <t>Instructure</t>
    </r>
    <r>
      <rPr>
        <sz val="11"/>
        <color rgb="FF000000"/>
        <rFont val="Verdana"/>
        <family val="2"/>
      </rPr>
      <t xml:space="preserve">'s security program is overseen by our CISO who is accountable for the implementation and execution of company policies, audits, and ensuring the security program conforms to the relevant ISO/IEC 27000, AICPA SOC,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</si>
  <si>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Impact</t>
    </r>
    <r>
      <rPr>
        <sz val="11"/>
        <color rgb="FF000000"/>
        <rFont val="Verdana"/>
        <family val="2"/>
      </rPr>
      <t>: Impact is the perceived, calculated, or actual impact that might occur if the identified vulnerability is exploited.</t>
    </r>
    <r>
      <rPr>
        <sz val="11"/>
        <color rgb="FF000000"/>
        <rFont val="Verdana"/>
        <family val="2"/>
      </rPr>
      <t xml:space="preserve">
    </t>
    </r>
    <r>
      <rPr>
        <sz val="11"/>
        <color rgb="FF000000"/>
        <rFont val="Verdana"/>
        <family val="2"/>
      </rPr>
      <t xml:space="preserve">• </t>
    </r>
    <r>
      <rPr>
        <b/>
        <sz val="11"/>
        <color rgb="FF000000"/>
        <rFont val="Verdana"/>
        <family val="2"/>
      </rPr>
      <t>Likelihood</t>
    </r>
    <r>
      <rPr>
        <sz val="11"/>
        <color rgb="FF000000"/>
        <rFont val="Verdana"/>
        <family val="2"/>
      </rPr>
      <t>: Likelihood is the probability of the vulnerability being exploited.</t>
    </r>
    <r>
      <rPr>
        <sz val="11"/>
        <color rgb="FF000000"/>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1"/>
        <color rgb="FF000000"/>
        <rFont val="Verdana"/>
        <family val="2"/>
      </rPr>
      <t xml:space="preserve">
</t>
    </r>
    <r>
      <rPr>
        <sz val="11"/>
        <color rgb="FF000000"/>
        <rFont val="Verdana"/>
        <family val="2"/>
      </rPr>
      <t>Our vulnerability remediation timelines are as follows:</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Critical: ASAP (within commercially reasonable timeframe)</t>
    </r>
    <r>
      <rPr>
        <sz val="11"/>
        <color rgb="FF000000"/>
        <rFont val="Verdana"/>
        <family val="2"/>
      </rPr>
      <t xml:space="preserve">
    </t>
    </r>
    <r>
      <rPr>
        <sz val="11"/>
        <color rgb="FF000000"/>
        <rFont val="Verdana"/>
        <family val="2"/>
      </rPr>
      <t>• High: Within 30 days</t>
    </r>
    <r>
      <rPr>
        <sz val="11"/>
        <color rgb="FF000000"/>
        <rFont val="Verdana"/>
        <family val="2"/>
      </rPr>
      <t xml:space="preserve">
    </t>
    </r>
    <r>
      <rPr>
        <sz val="11"/>
        <color rgb="FF000000"/>
        <rFont val="Verdana"/>
        <family val="2"/>
      </rPr>
      <t>• Moderate: Within 90 days</t>
    </r>
    <r>
      <rPr>
        <sz val="11"/>
        <color rgb="FF000000"/>
        <rFont val="Verdana"/>
        <family val="2"/>
      </rPr>
      <t xml:space="preserve">
</t>
    </r>
    <r>
      <rPr>
        <sz val="11"/>
        <color rgb="FF000000"/>
        <rFont val="Verdana"/>
        <family val="2"/>
      </rPr>
      <t>Note, for any security vulnerabilities deemed Low in priority (e.g. not presenting an immediate and present security risk,) these are placed in our backlog for deployment.</t>
    </r>
  </si>
  <si>
    <r>
      <rPr>
        <sz val="11"/>
        <color rgb="FF000000"/>
        <rFont val="Verdana"/>
        <family val="2"/>
      </rPr>
      <t>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t>
    </r>
    <r>
      <rPr>
        <sz val="11"/>
        <color rgb="FF000000"/>
        <rFont val="Verdana"/>
        <family val="2"/>
      </rPr>
      <t xml:space="preserve">
</t>
    </r>
    <r>
      <rPr>
        <sz val="11"/>
        <color rgb="FF000000"/>
        <rFont val="Verdana"/>
        <family val="2"/>
      </rPr>
      <t>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</si>
  <si>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</si>
  <si>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has a documented systems development life cycle (SDLC), based on the Agile methodology, which incorporates industry best-practices and results in twice-monthly production releases.</t>
    </r>
  </si>
  <si>
    <t>Instructure will comply with all applicable breach notification laws and response times. Instructure has not experienced a breach to date.</t>
  </si>
  <si>
    <t>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</si>
  <si>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r>
      <rPr>
        <sz val="11"/>
        <color rgb="FF000000"/>
        <rFont val="Verdana"/>
        <family val="2"/>
      </rPr>
      <t>Instructure</t>
    </r>
    <r>
      <rPr>
        <sz val="11"/>
        <color rgb="FF000000"/>
        <rFont val="Verdana"/>
        <family val="2"/>
      </rPr>
      <t xml:space="preserv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</si>
  <si>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 xml:space="preserve">All our employees sign contracts that include clauses on confidentiality of information. Additionally, all on-boarded </t>
    </r>
    <r>
      <rPr>
        <sz val="11"/>
        <color rgb="FF000000"/>
        <rFont val="Verdana"/>
        <family val="2"/>
      </rPr>
      <t>Instructure</t>
    </r>
    <r>
      <rPr>
        <sz val="11"/>
        <color rgb="FF000000"/>
        <rFont val="Verdana"/>
        <family val="2"/>
      </rPr>
      <t xml:space="preserve"> employees are required to read, understand, and sign FERPA and COPPA compliance forms.</t>
    </r>
  </si>
  <si>
    <t>All our employees sign contracts that include clauses on confidentiality of information. Additionally, all on-boarded Instructure employees are required to read, understand, and sign FERPA and COPPA compliance forms.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</si>
  <si>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4"/>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SOC 2 Type II certified.</t>
    </r>
  </si>
  <si>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</si>
  <si>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r>
      <rPr>
        <sz val="11"/>
        <color rgb="FF000000"/>
        <rFont val="Verdana"/>
        <family val="2"/>
      </rPr>
      <t>Instructure</t>
    </r>
    <r>
      <rPr>
        <sz val="11"/>
        <color rgb="FF000000"/>
        <rFont val="Verdana"/>
        <family val="2"/>
      </rPr>
      <t xml:space="preserv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</si>
  <si>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t>
    </r>
    <r>
      <rPr>
        <sz val="11"/>
        <color rgb="FF000000"/>
        <rFont val="Verdana"/>
        <family val="2"/>
      </rPr>
      <t>'s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1"/>
        <color rgb="FF000000"/>
        <rFont val="Verdana"/>
        <family val="2"/>
      </rPr>
      <t xml:space="preserve">
</t>
    </r>
    <r>
      <rPr>
        <sz val="11"/>
        <color rgb="FF000000"/>
        <rFont val="Verdana"/>
        <family val="2"/>
      </rPr>
      <t>• Scans the application externally, using both off-the-shelf and custom internally-built tools.</t>
    </r>
    <r>
      <rPr>
        <sz val="11"/>
        <color rgb="FF000000"/>
        <rFont val="Verdana"/>
        <family val="2"/>
      </rPr>
      <t xml:space="preserve">
</t>
    </r>
    <r>
      <rPr>
        <sz val="11"/>
        <color rgb="FF000000"/>
        <rFont val="Verdana"/>
        <family val="2"/>
      </rPr>
      <t>• Documents potential vulnerabilities, recommends fixes, and implements the most advantageous fix. The fixes are then retested, by both the original discoverer(s) and other, new-to-the-problem team members.</t>
    </r>
    <r>
      <rPr>
        <sz val="11"/>
        <color rgb="FF000000"/>
        <rFont val="Verdana"/>
        <family val="2"/>
      </rPr>
      <t xml:space="preserve">
</t>
    </r>
    <r>
      <rPr>
        <sz val="11"/>
        <color rgb="FF000000"/>
        <rFont val="Verdana"/>
        <family val="2"/>
      </rPr>
      <t>• Pushes fixes made in external libraries to the upstream development activities to be immediately applied and included in official packages instead of waiting for the next scheduled release.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</si>
  <si>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</si>
  <si>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t>Instructure maintains a formal Incident Response Policy and Plan which is reviewed at least annually.</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</si>
  <si>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</si>
  <si>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</si>
  <si>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Security Package.</t>
  </si>
  <si>
    <r>
      <rPr>
        <sz val="11"/>
        <color rgb="FF000000"/>
        <rFont val="Verdana"/>
        <family val="2"/>
      </rPr>
      <t>Instructure</t>
    </r>
    <r>
      <rPr>
        <sz val="11"/>
        <color rgb="FF000000"/>
        <rFont val="Verdana"/>
        <family val="2"/>
      </rPr>
      <t xml:space="preserve"> applies an Agile methodology with an integrated Quality Assurance (QA) program to the design, development, and maintenance of </t>
    </r>
    <r>
      <rPr>
        <sz val="11"/>
        <color rgb="FF000000"/>
        <rFont val="Verdana"/>
        <family val="2"/>
      </rPr>
      <t>Canvas</t>
    </r>
    <r>
      <rPr>
        <sz val="11"/>
        <color rgb="FF000000"/>
        <rFont val="Verdana"/>
        <family val="2"/>
      </rPr>
      <t xml:space="preserve">. </t>
    </r>
    <r>
      <rPr>
        <sz val="11"/>
        <color rgb="FF000000"/>
        <rFont val="Verdana"/>
        <family val="2"/>
      </rPr>
      <t>Instructure</t>
    </r>
    <r>
      <rPr>
        <sz val="11"/>
        <color rgb="FF000000"/>
        <rFont val="Verdana"/>
        <family val="2"/>
      </rPr>
      <t>'s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</si>
  <si>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t>
    </r>
    <r>
      <rPr>
        <sz val="11"/>
        <color rgb="FF000000"/>
        <rFont val="Verdana"/>
        <family val="2"/>
      </rPr>
      <t xml:space="preserve"> is a SaaS application that is hosted by AWS, which is certified in ISO 9001.</t>
    </r>
  </si>
  <si>
    <r>
      <rPr>
        <sz val="11"/>
        <color rgb="FF000000"/>
        <rFont val="Verdana"/>
        <family val="2"/>
      </rPr>
      <t xml:space="preserve">Our figures for uptime, performance, and overall availability are completely transparent, which means that all users can track our performance at https://status.instructure.com/ on demand. </t>
    </r>
    <r>
      <rPr>
        <sz val="11"/>
        <color rgb="FF000000"/>
        <rFont val="Verdana"/>
        <family val="2"/>
      </rPr>
      <t>Instructure</t>
    </r>
    <r>
      <rPr>
        <sz val="11"/>
        <color rgb="FF000000"/>
        <rFont val="Verdana"/>
        <family val="2"/>
      </rPr>
      <t xml:space="preserve"> guarantees a </t>
    </r>
    <r>
      <rPr>
        <sz val="11"/>
        <color rgb="FF000000"/>
        <rFont val="Verdana"/>
        <family val="2"/>
      </rPr>
      <t>99.9</t>
    </r>
    <r>
      <rPr>
        <sz val="11"/>
        <color rgb="FF000000"/>
        <rFont val="Verdana"/>
        <family val="2"/>
      </rPr>
      <t>% uptime.</t>
    </r>
  </si>
  <si>
    <r>
      <rPr>
        <sz val="11"/>
        <color rgb="FF000000"/>
        <rFont val="Verdana"/>
        <family val="2"/>
      </rPr>
      <t xml:space="preserve">We love customer feedback. </t>
    </r>
    <r>
      <rPr>
        <sz val="11"/>
        <color rgb="FF000000"/>
        <rFont val="Verdana"/>
        <family val="2"/>
      </rPr>
      <t>Instructure</t>
    </r>
    <r>
      <rPr>
        <sz val="11"/>
        <color rgb="FF000000"/>
        <rFont val="Verdana"/>
        <family val="2"/>
      </rPr>
      <t xml:space="preserv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</si>
  <si>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b/>
        <sz val="11"/>
        <color rgb="FF000000"/>
        <rFont val="Verdana"/>
        <family val="2"/>
      </rPr>
      <t>Sandbox:</t>
    </r>
    <r>
      <rPr>
        <sz val="11"/>
        <color rgb="FF000000"/>
        <rFont val="Verdana"/>
        <family val="2"/>
      </rPr>
      <t xml:space="preserve"> We can provide a sandbox environment to qualifying customers for early access to our platform to help guide during the selection process. This sandbox environment is provided at no additional cost and is typically available for 30-45 days.</t>
    </r>
    <r>
      <rPr>
        <sz val="11"/>
        <color rgb="FF000000"/>
        <rFont val="Verdana"/>
        <family val="2"/>
      </rPr>
      <t xml:space="preserve">
</t>
    </r>
    <r>
      <rPr>
        <b/>
        <sz val="11"/>
        <color rgb="FF000000"/>
        <rFont val="Verdana"/>
        <family val="2"/>
      </rPr>
      <t>Free for Teacher:</t>
    </r>
    <r>
      <rPr>
        <sz val="11"/>
        <color rgb="FF000000"/>
        <rFont val="Verdana"/>
        <family val="2"/>
      </rPr>
      <t xml:space="preserve"> Prospective customers can also set up a Free for Teacher Canvas account at </t>
    </r>
    <r>
      <rPr>
        <sz val="11"/>
        <color rgb="FF000000"/>
        <rFont val="Verdana"/>
        <family val="2"/>
      </rPr>
      <t>https://www.instructure.com/canvas/free-for-teacher</t>
    </r>
    <r>
      <rPr>
        <sz val="11"/>
        <color rgb="FF000000"/>
        <rFont val="Verdana"/>
        <family val="2"/>
      </rPr>
      <t xml:space="preserve"> to explore Canvas at their leisure. While registering for the Free for Teacher, customers can also r</t>
    </r>
    <r>
      <rPr>
        <sz val="14"/>
        <color rgb="FF212121"/>
        <rFont val="Verdana"/>
        <family val="2"/>
      </rPr>
      <t>equest a demo of the full Canvas platform, and we will schedule an expert to conduct a full walk through of the software.</t>
    </r>
  </si>
  <si>
    <r>
      <rPr>
        <sz val="11"/>
        <color rgb="FF000000"/>
        <rFont val="Verdana"/>
        <family val="2"/>
      </rPr>
      <t>Third-party vulnerability testing occurs year round and is performed by BugCrowd, utili</t>
    </r>
    <r>
      <rPr>
        <sz val="11"/>
        <color rgb="FF000000"/>
        <rFont val="Verdana"/>
        <family val="2"/>
      </rPr>
      <t>z</t>
    </r>
    <r>
      <rPr>
        <sz val="11"/>
        <color rgb="FF000000"/>
        <rFont val="Verdana"/>
        <family val="2"/>
      </rPr>
      <t>ing a collection of crowd sourced security professionals to conduct human application vulnerability testing on an ongoing basis via our bug bounty program.</t>
    </r>
  </si>
  <si>
    <t>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t>
  </si>
  <si>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application and our infrastructure are conducted using third-party tools, custom scripts, and various open source tools. If any vulnerabilities are detected, </t>
    </r>
    <r>
      <rPr>
        <sz val="11"/>
        <color rgb="FF000000"/>
        <rFont val="Verdana"/>
        <family val="2"/>
      </rPr>
      <t>Instructure</t>
    </r>
    <r>
      <rPr>
        <sz val="11"/>
        <color rgb="FF000000"/>
        <rFont val="Verdana"/>
        <family val="2"/>
      </rPr>
      <t>'s security and engineering teams work together to analy</t>
    </r>
    <r>
      <rPr>
        <sz val="11"/>
        <color rgb="FF000000"/>
        <rFont val="Verdana"/>
        <family val="2"/>
      </rPr>
      <t>z</t>
    </r>
    <r>
      <rPr>
        <sz val="11"/>
        <color rgb="FF000000"/>
        <rFont val="Verdana"/>
        <family val="2"/>
      </rPr>
      <t>e, design, and develop the required patch.</t>
    </r>
  </si>
  <si>
    <t>See VULN-02</t>
  </si>
  <si>
    <r>
      <rPr>
        <sz val="11"/>
        <color rgb="FF000000"/>
        <rFont val="Verdana"/>
        <family val="2"/>
      </rPr>
      <t>Instructure</t>
    </r>
    <r>
      <rPr>
        <sz val="11"/>
        <color rgb="FF000000"/>
        <rFont val="Verdana"/>
        <family val="2"/>
      </rPr>
      <t xml:space="preserve"> conducts regular application-layer vulnerability scans using tools like Invicti for dynamic code scanning. Invicti crawls the </t>
    </r>
    <r>
      <rPr>
        <sz val="11"/>
        <color rgb="FF000000"/>
        <rFont val="Verdana"/>
        <family val="2"/>
      </rPr>
      <t>Canvas</t>
    </r>
    <r>
      <rPr>
        <sz val="11"/>
        <color rgb="FF000000"/>
        <rFont val="Verdana"/>
        <family val="2"/>
      </rPr>
      <t xml:space="preserve"> application and tests for SQL Injection, XSS, XXE, SSRF, Host Header Injection and over 7,000 other web vulnerabilities. </t>
    </r>
    <r>
      <rPr>
        <sz val="11"/>
        <color rgb="FF000000"/>
        <rFont val="Verdana"/>
        <family val="2"/>
      </rPr>
      <t>Instructure</t>
    </r>
    <r>
      <rPr>
        <sz val="11"/>
        <color rgb="FF000000"/>
        <rFont val="Verdana"/>
        <family val="2"/>
      </rPr>
      <t xml:space="preserve"> also uses tools such as InsightVM to scan endpoints and perform attacker-based risk analyses and Snyk to scan third-party libraries and dependencies used by the </t>
    </r>
    <r>
      <rPr>
        <sz val="11"/>
        <color rgb="FF000000"/>
        <rFont val="Verdana"/>
        <family val="2"/>
      </rPr>
      <t>Canvas</t>
    </r>
    <r>
      <rPr>
        <sz val="11"/>
        <color rgb="FF000000"/>
        <rFont val="Verdana"/>
        <family val="2"/>
      </rPr>
      <t xml:space="preserve"> application. Log files from these vulnerability scans are then aggregated into our SIEM, Splunk, which allows </t>
    </r>
    <r>
      <rPr>
        <sz val="11"/>
        <color rgb="FF000000"/>
        <rFont val="Verdana"/>
        <family val="2"/>
      </rPr>
      <t>Instructure</t>
    </r>
    <r>
      <rPr>
        <sz val="11"/>
        <color rgb="FF000000"/>
        <rFont val="Verdana"/>
        <family val="2"/>
      </rPr>
      <t>'s Security Team to manage and review logs in a single location.</t>
    </r>
  </si>
  <si>
    <r>
      <rPr>
        <sz val="11"/>
        <color rgb="FF000000"/>
        <rFont val="Verdana"/>
        <family val="2"/>
      </rPr>
      <t>We allow customers sponsored/run vulnerability assessments as long as the following conditions are met:</t>
    </r>
    <r>
      <rPr>
        <sz val="11"/>
        <color rgb="FF000000"/>
        <rFont val="Verdana"/>
        <family val="2"/>
      </rPr>
      <t xml:space="preserve">
</t>
    </r>
    <r>
      <rPr>
        <sz val="11"/>
        <color rgb="FF000000"/>
        <rFont val="Verdana"/>
        <family val="2"/>
      </rPr>
      <t>● Customer is under active MNDA (terms and conditions)</t>
    </r>
    <r>
      <rPr>
        <sz val="11"/>
        <color rgb="FF000000"/>
        <rFont val="Verdana"/>
        <family val="2"/>
      </rPr>
      <t xml:space="preserve">
</t>
    </r>
    <r>
      <rPr>
        <sz val="11"/>
        <color rgb="FF000000"/>
        <rFont val="Verdana"/>
        <family val="2"/>
      </rPr>
      <t>● Customer agrees to not share results with any third party</t>
    </r>
    <r>
      <rPr>
        <sz val="11"/>
        <color rgb="FF000000"/>
        <rFont val="Verdana"/>
        <family val="2"/>
      </rPr>
      <t xml:space="preserve">
</t>
    </r>
    <r>
      <rPr>
        <sz val="11"/>
        <color rgb="FF000000"/>
        <rFont val="Verdana"/>
        <family val="2"/>
      </rPr>
      <t xml:space="preserve">● Customer agrees to share the results with </t>
    </r>
    <r>
      <rPr>
        <sz val="11"/>
        <color rgb="FF000000"/>
        <rFont val="Verdana"/>
        <family val="2"/>
      </rPr>
      <t>Instructure</t>
    </r>
    <r>
      <rPr>
        <sz val="11"/>
        <color rgb="FF000000"/>
        <rFont val="Verdana"/>
        <family val="2"/>
      </rPr>
      <t xml:space="preserve">
</t>
    </r>
    <r>
      <rPr>
        <sz val="11"/>
        <color rgb="FF000000"/>
        <rFont val="Verdana"/>
        <family val="2"/>
      </rPr>
      <t>● Customer agrees to only target their test non-production environment</t>
    </r>
    <r>
      <rPr>
        <sz val="11"/>
        <color rgb="FF000000"/>
        <rFont val="Verdana"/>
        <family val="2"/>
      </rPr>
      <t xml:space="preserve">
</t>
    </r>
    <r>
      <rPr>
        <sz val="11"/>
        <color rgb="FF000000"/>
        <rFont val="Verdana"/>
        <family val="2"/>
      </rPr>
      <t xml:space="preserve">● Customer gives </t>
    </r>
    <r>
      <rPr>
        <sz val="11"/>
        <color rgb="FF000000"/>
        <rFont val="Verdana"/>
        <family val="2"/>
      </rPr>
      <t>Instructure</t>
    </r>
    <r>
      <rPr>
        <sz val="11"/>
        <color rgb="FF000000"/>
        <rFont val="Verdana"/>
        <family val="2"/>
      </rPr>
      <t xml:space="preserve"> one week's notice of the planned test date</t>
    </r>
    <r>
      <rPr>
        <sz val="11"/>
        <color rgb="FF000000"/>
        <rFont val="Verdana"/>
        <family val="2"/>
      </rPr>
      <t xml:space="preserve">
</t>
    </r>
    <r>
      <rPr>
        <sz val="11"/>
        <color rgb="FF000000"/>
        <rFont val="Verdana"/>
        <family val="2"/>
      </rPr>
      <t>● The penetration test is restricted to scanning mode only</t>
    </r>
    <r>
      <rPr>
        <sz val="11"/>
        <color rgb="FF000000"/>
        <rFont val="Verdana"/>
        <family val="2"/>
      </rPr>
      <t xml:space="preserve">
</t>
    </r>
    <r>
      <rPr>
        <sz val="11"/>
        <color rgb="FF000000"/>
        <rFont val="Verdana"/>
        <family val="2"/>
      </rPr>
      <t>● Preferably, the Customer performs the testing during low utili</t>
    </r>
    <r>
      <rPr>
        <sz val="11"/>
        <color rgb="FF000000"/>
        <rFont val="Verdana"/>
        <family val="2"/>
      </rPr>
      <t>z</t>
    </r>
    <r>
      <rPr>
        <sz val="11"/>
        <color rgb="FF000000"/>
        <rFont val="Verdana"/>
        <family val="2"/>
      </rPr>
      <t>ation times, which tend to be 23:00 - 04:00 local time</t>
    </r>
    <r>
      <rPr>
        <sz val="11"/>
        <color rgb="FF000000"/>
        <rFont val="Verdana"/>
        <family val="2"/>
      </rPr>
      <t xml:space="preserve">
</t>
    </r>
    <r>
      <rPr>
        <sz val="11"/>
        <color rgb="FF000000"/>
        <rFont val="Verdana"/>
        <family val="2"/>
      </rPr>
      <t>Under no circumstances is testing in Production allowed. Should we observe testing targeting the production environment, the source IPs of the testing will be blocked.</t>
    </r>
  </si>
  <si>
    <r>
      <rPr>
        <sz val="11"/>
        <color rgb="FF000000"/>
        <rFont val="Verdana"/>
        <family val="2"/>
      </rPr>
      <t>Instructure</t>
    </r>
    <r>
      <rPr>
        <sz val="11"/>
        <color rgb="FF000000"/>
        <rFont val="Verdana"/>
        <family val="2"/>
      </rPr>
      <t xml:space="preserv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</si>
  <si>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t>Instructure maintains a number of policies that form our employee onboarding and offboarding policies. This includes IT Acceptable Use, Network Security, Onboarding and Termination checklists, and Induction policies.</t>
  </si>
  <si>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</si>
  <si>
    <t>Instructure is committed to ensuring its products are inclusive and meet the diverse accessibility needs of our users. We have adopted WCAG 2.1 Level A/AA and Section 508 conformance for Canvas and strive to maintain conformance through ongoing product releases.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</si>
  <si>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</si>
  <si>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</si>
  <si>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</si>
  <si>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 xml:space="preserve">The </t>
    </r>
    <r>
      <rPr>
        <sz val="11"/>
        <color rgb="FF000000"/>
        <rFont val="Verdana"/>
        <family val="2"/>
      </rPr>
      <t>Canvas</t>
    </r>
    <r>
      <rPr>
        <sz val="11"/>
        <color rgb="FF000000"/>
        <rFont val="Verdana"/>
        <family val="2"/>
      </rPr>
      <t xml:space="preserve"> ecosystem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licensing and configuration by the end user, they are not addressed here.</t>
    </r>
  </si>
  <si>
    <t>Our processes and procedures cover regions in which we operate.</t>
  </si>
  <si>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</si>
  <si>
    <r>
      <rPr>
        <sz val="11"/>
        <color rgb="FF000000"/>
        <rFont val="Verdana"/>
        <family val="2"/>
      </rPr>
      <t xml:space="preserve">During some </t>
    </r>
    <r>
      <rPr>
        <sz val="11"/>
        <color rgb="FF000000"/>
        <rFont val="Verdana"/>
        <family val="2"/>
      </rPr>
      <t>Canvas</t>
    </r>
    <r>
      <rPr>
        <sz val="11"/>
        <color rgb="FF000000"/>
        <rFont val="Verdana"/>
        <family val="2"/>
      </rPr>
      <t xml:space="preserve"> implementations, a customer may transfer data to a consultant's possession for the purpose of data migration into </t>
    </r>
    <r>
      <rPr>
        <sz val="11"/>
        <color rgb="FF000000"/>
        <rFont val="Verdana"/>
        <family val="2"/>
      </rPr>
      <t>Canvas</t>
    </r>
    <r>
      <rPr>
        <sz val="11"/>
        <color rgb="FF000000"/>
        <rFont val="Verdana"/>
        <family val="2"/>
      </rPr>
      <t xml:space="preserve">. For example, the customer may provide the consultant a link to an online data store or upload files to an </t>
    </r>
    <r>
      <rPr>
        <sz val="11"/>
        <color rgb="FF000000"/>
        <rFont val="Verdana"/>
        <family val="2"/>
      </rPr>
      <t>Instructure</t>
    </r>
    <r>
      <rPr>
        <sz val="11"/>
        <color rgb="FF000000"/>
        <rFont val="Verdana"/>
        <family val="2"/>
      </rPr>
      <t xml:space="preserve"> FTP server to which the consultant has access.</t>
    </r>
  </si>
  <si>
    <r>
      <rPr>
        <sz val="11"/>
        <color rgb="FF000000"/>
        <rFont val="Verdana"/>
        <family val="2"/>
      </rPr>
      <t xml:space="preserve">All </t>
    </r>
    <r>
      <rPr>
        <sz val="11"/>
        <color rgb="FF000000"/>
        <rFont val="Verdana"/>
        <family val="2"/>
      </rPr>
      <t>Instructure</t>
    </r>
    <r>
      <rPr>
        <sz val="11"/>
        <color rgb="FF000000"/>
        <rFont val="Verdana"/>
        <family val="2"/>
      </rPr>
      <t>-owned devices are encrypted at rest.  Additionally server-to-server data transfer is the preferred method of data transfer.</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</si>
  <si>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r>
  </si>
  <si>
    <r>
      <rPr>
        <sz val="11"/>
        <color rgb="FF000000"/>
        <rFont val="Verdana"/>
        <family val="2"/>
      </rPr>
      <t xml:space="preserve">Where specific data input is required, such as a date, word, or number, </t>
    </r>
    <r>
      <rPr>
        <sz val="11"/>
        <color rgb="FF000000"/>
        <rFont val="Verdana"/>
        <family val="2"/>
      </rPr>
      <t>Canvas</t>
    </r>
    <r>
      <rPr>
        <sz val="11"/>
        <color rgb="FF000000"/>
        <rFont val="Verdana"/>
        <family val="2"/>
      </rPr>
      <t xml:space="preserve"> is capable of validating the data. Error messages related to the discrepancy will be displayed for the user. </t>
    </r>
    <r>
      <rPr>
        <sz val="11"/>
        <color rgb="FF000000"/>
        <rFont val="Verdana"/>
        <family val="2"/>
      </rPr>
      <t>Canvas</t>
    </r>
    <r>
      <rPr>
        <sz val="11"/>
        <color rgb="FF000000"/>
        <rFont val="Verdana"/>
        <family val="2"/>
      </rPr>
      <t xml:space="preserve"> is built to be simple and give users all the resources they need to navigate the system efficiently. For added security, </t>
    </r>
    <r>
      <rPr>
        <sz val="11"/>
        <color rgb="FF000000"/>
        <rFont val="Verdana"/>
        <family val="2"/>
      </rPr>
      <t>Canvas</t>
    </r>
    <r>
      <rPr>
        <sz val="11"/>
        <color rgb="FF000000"/>
        <rFont val="Verdana"/>
        <family val="2"/>
      </rPr>
      <t xml:space="preserve"> automatically sanitizes potentially malicious inputs from fields (such as scripts). This helps to protect </t>
    </r>
    <r>
      <rPr>
        <sz val="11"/>
        <color rgb="FF000000"/>
        <rFont val="Verdana"/>
        <family val="2"/>
      </rPr>
      <t>Canvas</t>
    </r>
    <r>
      <rPr>
        <sz val="11"/>
        <color rgb="FF000000"/>
        <rFont val="Verdana"/>
        <family val="2"/>
      </rPr>
      <t xml:space="preserve"> from potential attacks, including SQL injection and cross-site scripting (XSS).</t>
    </r>
  </si>
  <si>
    <r>
      <rPr>
        <sz val="11"/>
        <color rgb="FF000000"/>
        <rFont val="Verdana"/>
        <family val="2"/>
      </rPr>
      <t>We utili</t>
    </r>
    <r>
      <rPr>
        <sz val="11"/>
        <color rgb="FF000000"/>
        <rFont val="Verdana"/>
        <family val="2"/>
      </rPr>
      <t>z</t>
    </r>
    <r>
      <rPr>
        <sz val="11"/>
        <color rgb="FF000000"/>
        <rFont val="Verdana"/>
        <family val="2"/>
      </rPr>
      <t xml:space="preserve">e a Web Application Firewall (WAF) for all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instances. </t>
    </r>
    <r>
      <rPr>
        <sz val="11"/>
        <color rgb="FF000000"/>
        <rFont val="Verdana"/>
        <family val="2"/>
      </rPr>
      <t>Canvas</t>
    </r>
    <r>
      <rPr>
        <sz val="11"/>
        <color rgb="FF000000"/>
        <rFont val="Verdana"/>
        <family val="2"/>
      </rPr>
      <t xml:space="preserve">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</si>
  <si>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 xml:space="preserve">Managing our software supply chain forms part of our Vulnerability Management Policy.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t>
    </r>
    <r>
      <rPr>
        <sz val="11"/>
        <color rgb="FF000000"/>
        <rFont val="Verdana"/>
        <family val="2"/>
      </rPr>
      <t>z</t>
    </r>
    <r>
      <rPr>
        <sz val="11"/>
        <color rgb="FF000000"/>
        <rFont val="Verdana"/>
        <family val="2"/>
      </rPr>
      <t>ation for Standardi</t>
    </r>
    <r>
      <rPr>
        <sz val="11"/>
        <color rgb="FF000000"/>
        <rFont val="Verdana"/>
        <family val="2"/>
      </rPr>
      <t>z</t>
    </r>
    <r>
      <rPr>
        <sz val="11"/>
        <color rgb="FF000000"/>
        <rFont val="Verdana"/>
        <family val="2"/>
      </rPr>
      <t>ation's (ISO) 27000 suite of standards, NIST's 800-53 suite of controls, and the AICPA's Trust Service Principles and Criteria.</t>
    </r>
  </si>
  <si>
    <r>
      <rPr>
        <sz val="11"/>
        <color rgb="FF000000"/>
        <rFont val="Verdana"/>
        <family val="2"/>
      </rPr>
      <t xml:space="preserve">The security and engineering teams ensure the languages, web applications, frameworks, and environments that </t>
    </r>
    <r>
      <rPr>
        <sz val="11"/>
        <color rgb="FF000000"/>
        <rFont val="Verdana"/>
        <family val="2"/>
      </rPr>
      <t>Instructure</t>
    </r>
    <r>
      <rPr>
        <sz val="11"/>
        <color rgb="FF000000"/>
        <rFont val="Verdana"/>
        <family val="2"/>
      </rPr>
      <t xml:space="preserve"> leverages to develop, host, and maintain </t>
    </r>
    <r>
      <rPr>
        <sz val="11"/>
        <color rgb="FF000000"/>
        <rFont val="Verdana"/>
        <family val="2"/>
      </rPr>
      <t>Canvas</t>
    </r>
    <r>
      <rPr>
        <sz val="11"/>
        <color rgb="FF000000"/>
        <rFont val="Verdana"/>
        <family val="2"/>
      </rPr>
      <t xml:space="preserve"> are maintained to supported versions.</t>
    </r>
  </si>
  <si>
    <r>
      <rPr>
        <sz val="11"/>
        <color rgb="FF000000"/>
        <rFont val="Verdana"/>
        <family val="2"/>
      </rPr>
      <t>Our app titles include Canvas Student, Canvas Teacher, and Canvas Parent.</t>
    </r>
    <r>
      <rPr>
        <sz val="11"/>
        <color rgb="FF000000"/>
        <rFont val="Verdana"/>
        <family val="2"/>
      </rPr>
      <t xml:space="preserve">
</t>
    </r>
    <r>
      <rPr>
        <sz val="11"/>
        <color rgb="FF000000"/>
        <rFont val="Verdana"/>
        <family val="2"/>
      </rPr>
      <t>• Apple iOS: https://apps.apple.com/us/developer/instructure-inc/id418441198</t>
    </r>
    <r>
      <rPr>
        <sz val="11"/>
        <color rgb="FF000000"/>
        <rFont val="Verdana"/>
        <family val="2"/>
      </rPr>
      <t xml:space="preserve">
</t>
    </r>
    <r>
      <rPr>
        <sz val="11"/>
        <color rgb="FF000000"/>
        <rFont val="Verdana"/>
        <family val="2"/>
      </rPr>
      <t>• Google Play: https://play.google.com/store/apps/developer?id=Instructure</t>
    </r>
  </si>
  <si>
    <r>
      <rPr>
        <sz val="11"/>
        <color rgb="FF000000"/>
        <rFont val="Verdana"/>
        <family val="2"/>
      </rPr>
      <t xml:space="preserve">Customers have the ability to be </t>
    </r>
    <r>
      <rPr>
        <sz val="11"/>
        <color rgb="FF000000"/>
        <rFont val="Verdana"/>
        <family val="2"/>
      </rPr>
      <t>LMS</t>
    </r>
    <r>
      <rPr>
        <sz val="11"/>
        <color rgb="FF000000"/>
        <rFont val="Verdana"/>
        <family val="2"/>
      </rPr>
      <t xml:space="preserve"> system administrators in </t>
    </r>
    <r>
      <rPr>
        <sz val="11"/>
        <color rgb="FF000000"/>
        <rFont val="Verdana"/>
        <family val="2"/>
      </rPr>
      <t>Canvas</t>
    </r>
    <r>
      <rPr>
        <sz val="11"/>
        <color rgb="FF000000"/>
        <rFont val="Verdana"/>
        <family val="2"/>
      </rPr>
      <t xml:space="preserve">, however, security administration is managed by </t>
    </r>
    <r>
      <rPr>
        <sz val="11"/>
        <color rgb="FF000000"/>
        <rFont val="Verdana"/>
        <family val="2"/>
      </rPr>
      <t>Instructure</t>
    </r>
    <r>
      <rPr>
        <sz val="11"/>
        <color rgb="FF000000"/>
        <rFont val="Verdana"/>
        <family val="2"/>
      </rPr>
      <t>.</t>
    </r>
  </si>
  <si>
    <r>
      <rPr>
        <sz val="11"/>
        <color rgb="FF000000"/>
        <rFont val="Verdana"/>
        <family val="2"/>
      </rPr>
      <t>Instructure</t>
    </r>
    <r>
      <rPr>
        <sz val="11"/>
        <color rgb="FF000000"/>
        <rFont val="Verdana"/>
        <family val="2"/>
      </rPr>
      <t xml:space="preserve"> maintains access policies and standards based upon role and least privilege access principles. </t>
    </r>
    <r>
      <rPr>
        <sz val="11"/>
        <color rgb="FF000000"/>
        <rFont val="Verdana"/>
        <family val="2"/>
      </rPr>
      <t>Instructure</t>
    </r>
    <r>
      <rPr>
        <sz val="11"/>
        <color rgb="FF000000"/>
        <rFont val="Verdana"/>
        <family val="2"/>
      </rPr>
      <t xml:space="preserv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t>
    </r>
    <r>
      <rPr>
        <sz val="11"/>
        <color rgb="FF000000"/>
        <rFont val="Verdana"/>
        <family val="2"/>
      </rPr>
      <t>Instructure</t>
    </r>
    <r>
      <rPr>
        <sz val="11"/>
        <color rgb="FF000000"/>
        <rFont val="Verdana"/>
        <family val="2"/>
      </rPr>
      <t>'s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</si>
  <si>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 xml:space="preserve">All </t>
    </r>
    <r>
      <rPr>
        <sz val="11"/>
        <color rgb="FF000000"/>
        <rFont val="Verdana"/>
        <family val="2"/>
      </rPr>
      <t>Canvas</t>
    </r>
    <r>
      <rPr>
        <sz val="11"/>
        <color rgb="FF000000"/>
        <rFont val="Verdana"/>
        <family val="2"/>
      </rPr>
      <t xml:space="preserve"> developers are trained to identify and analy</t>
    </r>
    <r>
      <rPr>
        <sz val="11"/>
        <color rgb="FF000000"/>
        <rFont val="Verdana"/>
        <family val="2"/>
      </rPr>
      <t>z</t>
    </r>
    <r>
      <rPr>
        <sz val="11"/>
        <color rgb="FF000000"/>
        <rFont val="Verdana"/>
        <family val="2"/>
      </rPr>
      <t xml:space="preserve">e security issues when writing and reviewing code. Members of the core security team and the engineering team subscribe to security-focused lists, blogs, and other resources to maintain, expand, and share the collective body of knowledge. </t>
    </r>
    <r>
      <rPr>
        <sz val="11"/>
        <color rgb="FF000000"/>
        <rFont val="Verdana"/>
        <family val="2"/>
      </rPr>
      <t>Instructure</t>
    </r>
    <r>
      <rPr>
        <sz val="11"/>
        <color rgb="FF000000"/>
        <rFont val="Verdana"/>
        <family val="2"/>
      </rPr>
      <t xml:space="preserv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t>
    </r>
    <r>
      <rPr>
        <sz val="11"/>
        <color rgb="FF000000"/>
        <rFont val="Verdana"/>
        <family val="2"/>
      </rPr>
      <t>Instructure</t>
    </r>
    <r>
      <rPr>
        <sz val="11"/>
        <color rgb="FF000000"/>
        <rFont val="Verdana"/>
        <family val="2"/>
      </rPr>
      <t xml:space="preserve"> employs to develop, host, and maintain </t>
    </r>
    <r>
      <rPr>
        <sz val="11"/>
        <color rgb="FF000000"/>
        <rFont val="Verdana"/>
        <family val="2"/>
      </rPr>
      <t>Canvas</t>
    </r>
    <r>
      <rPr>
        <sz val="11"/>
        <color rgb="FF000000"/>
        <rFont val="Verdana"/>
        <family val="2"/>
      </rPr>
      <t>.</t>
    </r>
  </si>
  <si>
    <r>
      <rPr>
        <sz val="11"/>
        <color rgb="FF000000"/>
        <rFont val="Verdana"/>
        <family val="2"/>
      </rPr>
      <t xml:space="preserve">All code in </t>
    </r>
    <r>
      <rPr>
        <sz val="11"/>
        <color rgb="FF000000"/>
        <rFont val="Verdana"/>
        <family val="2"/>
      </rPr>
      <t>Canvas</t>
    </r>
    <r>
      <rPr>
        <sz val="11"/>
        <color rgb="FF000000"/>
        <rFont val="Verdana"/>
        <family val="2"/>
      </rPr>
      <t xml:space="preserve">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</si>
  <si>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 xml:space="preserve">All code in </t>
    </r>
    <r>
      <rPr>
        <sz val="11"/>
        <color rgb="FF000000"/>
        <rFont val="Verdana"/>
        <family val="2"/>
      </rPr>
      <t>Canvas</t>
    </r>
    <r>
      <rPr>
        <sz val="11"/>
        <color rgb="FF000000"/>
        <rFont val="Verdana"/>
        <family val="2"/>
      </rPr>
      <t xml:space="preserve">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t>
    </r>
  </si>
  <si>
    <r>
      <rPr>
        <sz val="11"/>
        <color rgb="FF000000"/>
        <rFont val="Verdana"/>
        <family val="2"/>
      </rPr>
      <t xml:space="preserve">Instructure applies Agile principles and methodologies with an integrated Quality Assurance (QA) process to the design, development, and maintenance of our products. </t>
    </r>
    <r>
      <rPr>
        <sz val="11"/>
        <color rgb="FF000000"/>
        <rFont val="Verdana"/>
        <family val="2"/>
      </rPr>
      <t xml:space="preserve">
</t>
    </r>
    <r>
      <rPr>
        <sz val="11"/>
        <color rgb="FF000000"/>
        <rFont val="Verdana"/>
        <family val="2"/>
      </rPr>
      <t xml:space="preserve">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1"/>
        <color rgb="FF000000"/>
        <rFont val="Verdana"/>
        <family val="2"/>
      </rPr>
      <t xml:space="preserve">
</t>
    </r>
    <r>
      <rPr>
        <sz val="11"/>
        <color rgb="FF000000"/>
        <rFont val="Verdana"/>
        <family val="2"/>
      </rPr>
      <t xml:space="preserve">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Unit tests (testing code with code)</t>
    </r>
    <r>
      <rPr>
        <sz val="11"/>
        <color rgb="FF000000"/>
        <rFont val="Verdana"/>
        <family val="2"/>
      </rPr>
      <t xml:space="preserve">
    </t>
    </r>
    <r>
      <rPr>
        <sz val="11"/>
        <color rgb="FF000000"/>
        <rFont val="Verdana"/>
        <family val="2"/>
      </rPr>
      <t>• Integration tests (testing code with integrations with other code)</t>
    </r>
    <r>
      <rPr>
        <sz val="11"/>
        <color rgb="FF000000"/>
        <rFont val="Verdana"/>
        <family val="2"/>
      </rPr>
      <t xml:space="preserve">
    </t>
    </r>
    <r>
      <rPr>
        <sz val="11"/>
        <color rgb="FF000000"/>
        <rFont val="Verdana"/>
        <family val="2"/>
      </rPr>
      <t>• Browser tests (testing how code works in the browser) on all the different environments and across different databases.</t>
    </r>
    <r>
      <rPr>
        <sz val="11"/>
        <color rgb="FF000000"/>
        <rFont val="Verdana"/>
        <family val="2"/>
      </rPr>
      <t xml:space="preserve">
</t>
    </r>
    <r>
      <rPr>
        <sz val="11"/>
        <color rgb="FF000000"/>
        <rFont val="Verdana"/>
        <family val="2"/>
      </rPr>
      <t>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t>
    </r>
  </si>
  <si>
    <t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t>
  </si>
  <si>
    <t>Local authentication can be used for both users and administrators. It can also be used concurrently with any of the supported external identity providers (IdPs).</t>
  </si>
  <si>
    <t>Local authentication does not enforce password aging requirements</t>
  </si>
  <si>
    <t>Local authentication does not enforce password complexity requirements</t>
  </si>
  <si>
    <t>Local authentication enforces a minimum character count of 8. Local authentication also prohibits common weak passwords from being used.</t>
  </si>
  <si>
    <r>
      <rPr>
        <sz val="11"/>
        <color rgb="FF000000"/>
        <rFont val="Verdana"/>
        <family val="2"/>
      </rPr>
      <t xml:space="preserve">Using </t>
    </r>
    <r>
      <rPr>
        <sz val="11"/>
        <color rgb="FF000000"/>
        <rFont val="Verdana"/>
        <family val="2"/>
      </rPr>
      <t>Canvas</t>
    </r>
    <r>
      <rPr>
        <sz val="11"/>
        <color rgb="FF000000"/>
        <rFont val="Verdana"/>
        <family val="2"/>
      </rPr>
      <t>' internal authentication, individual users can simply reset their own password. An e-mail is automatically sent to the user, allowing them to reset their password.</t>
    </r>
  </si>
  <si>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</si>
  <si>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Instructure serves a broad range of data zones globally including the United States (West &amp; East), Canada, Australia, Singapore, Dublin, and Frankfurt.</t>
  </si>
  <si>
    <t>With offices in the United States, United Kingdom, Hungary, Australia, Singapore, and Brazil, Instructure serves a broad range of customers globally.</t>
  </si>
  <si>
    <r>
      <rPr>
        <sz val="11"/>
        <color rgb="FF000000"/>
        <rFont val="Verdana"/>
        <family val="2"/>
      </rPr>
      <t>Canvas LMS</t>
    </r>
  </si>
  <si>
    <r>
      <rPr>
        <sz val="11"/>
        <color rgb="FF000000"/>
        <rFont val="Verdana"/>
        <family val="2"/>
      </rPr>
      <t>A cloud-based learning management system (LMS).</t>
    </r>
  </si>
  <si>
    <r>
      <rPr>
        <sz val="11"/>
        <color rgb="FF000000"/>
        <rFont val="Verdana"/>
        <family val="2"/>
      </rPr>
      <t>See GNRL-08 for Instructure's contact information.</t>
    </r>
  </si>
  <si>
    <r>
      <rPr>
        <sz val="11"/>
        <color rgb="FF000000"/>
        <rFont val="Verdana"/>
        <family val="2"/>
      </rPr>
      <t>Please reach out to your designated Customer Success Manager or Sales representative.
For new clients, contact info@instructure.com</t>
    </r>
  </si>
  <si>
    <r>
      <rPr>
        <sz val="11"/>
        <color rgb="FF000000"/>
        <rFont val="Verdana"/>
        <family val="2"/>
      </rPr>
      <t>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t>
    </r>
  </si>
  <si>
    <r>
      <rPr>
        <sz val="11"/>
        <color rgb="FF000000"/>
        <rFont val="Verdana"/>
        <family val="2"/>
      </rPr>
      <t>See GNRL-12 for Instructure's accessibility contact information.</t>
    </r>
  </si>
  <si>
    <r>
      <rPr>
        <sz val="11"/>
        <color rgb="FF000000"/>
        <rFont val="Verdana"/>
        <family val="2"/>
      </rPr>
      <t>Please reach out to your designated Customer Success Manager or Sales representative.
For product accessibility issues, contact accessibility@instructure.com</t>
    </r>
  </si>
  <si>
    <r>
      <rPr>
        <sz val="11"/>
        <color rgb="FF000000"/>
        <rFont val="Verdana"/>
        <family val="2"/>
      </rPr>
      <t>The Canvas LMS SOC 2 Type II audit is conducted in accordance with SSAE 18, and is available for review upon execution of a non-disclosure agreement. A copy of the SOC 3 report is provided with this document.</t>
    </r>
  </si>
  <si>
    <r>
      <rPr>
        <sz val="11"/>
        <color rgb="FF000000"/>
        <rFont val="Verdana"/>
        <family val="2"/>
      </rPr>
      <t>Instructure's CAIQ and CSA STAR Level 1 certificate are included with this document. Our listing can be viewed on the CSA STAR Registry at: https://cloudsecurityalliance.org/star/registry/instructure</t>
    </r>
  </si>
  <si>
    <r>
      <rPr>
        <sz val="11"/>
        <color rgb="FF000000"/>
        <rFont val="Verdana"/>
        <family val="2"/>
      </rPr>
      <t>Instructure is CSA STAR Level 1 Self Assessed. Our listing can be viewed on the CSA STAR Registry at: https://cloudsecurityalliance.org/star/registry/instructure</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</si>
  <si>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</si>
  <si>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The Canvas LMS Architecture Paper is included in the Canvas Security Package which contains an application architecture diagram.</t>
    </r>
  </si>
  <si>
    <r>
      <rPr>
        <sz val="11"/>
        <color rgb="FF000000"/>
        <rFont val="Verdana"/>
        <family val="2"/>
      </rPr>
      <t>Please see: https://www.instructure.com/policies/privacy</t>
    </r>
  </si>
  <si>
    <r>
      <rPr>
        <sz val="11"/>
        <color rgb="FF000000"/>
        <rFont val="Verdana"/>
        <family val="2"/>
      </rPr>
      <t>A documented change management process is in place which is in line with both SOC 2 Type II and ISO 27001 standards. Instructure's ISO 27001 certificate and a SOC 3 report are included with this document.</t>
    </r>
  </si>
  <si>
    <r>
      <rPr>
        <sz val="11"/>
        <color rgb="FF000000"/>
        <rFont val="Verdana"/>
        <family val="2"/>
      </rPr>
      <t>The latest Canvas VPAT was published September 2022 and can be located at: https://www.instructure.com/canvas/accessibility.</t>
    </r>
  </si>
  <si>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</si>
  <si>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Canvas has been evaluated by WebAIM according to WCAG 2.1 standards. Certification can be found at: https://webaim.org/services/certification/canvas</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</si>
  <si>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</si>
  <si>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</si>
  <si>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</si>
  <si>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</si>
  <si>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Optional: Access by Instructure Implementation Consultants may be required. For example, to assist with the transition of content from a previous LMS into Canvas, or to assist integration with a customer's existing APIs and other systems.</t>
  </si>
  <si>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t>
    </r>
  </si>
  <si>
    <t>Instructure holds the following certifications for Canvas LMS: SOC 2 Type II, ISO/IEC 27001, and TX-RAMP. A SOC 3 report and ISO 27001/TX-RAMP certificates are included in our Canvas Security Package (https://inst.bid).</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</si>
  <si>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t>
  </si>
  <si>
    <t>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t>
  </si>
  <si>
    <t>Instructure leverages Lacework all AWS accounts, forwarding alerts to the Instructure Security Team. Lacework tracks the all our AWS cloud accounts, from individual processes to configuration files to containers, and integrates with AWS CloudTrail and third-party threat databases.</t>
  </si>
  <si>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t>
  </si>
  <si>
    <r>
      <t>On June 13 2023 at approximately 13:36 to</t>
    </r>
    <r>
      <rPr>
        <sz val="11"/>
        <color rgb="FFAAAAAA"/>
        <rFont val="Verdana"/>
        <family val="2"/>
      </rPr>
      <t> </t>
    </r>
    <r>
      <rPr>
        <sz val="11"/>
        <color indexed="8"/>
        <rFont val="Verdana"/>
        <family val="2"/>
      </rPr>
      <t>15:27</t>
    </r>
    <r>
      <rPr>
        <sz val="11"/>
        <color rgb="FFAAAAAA"/>
        <rFont val="Verdana"/>
        <family val="2"/>
      </rPr>
      <t> </t>
    </r>
    <r>
      <rPr>
        <sz val="11"/>
        <color indexed="8"/>
        <rFont val="Verdana"/>
        <family val="2"/>
      </rPr>
      <t>Mountain Daylight Time (MDT), Amazon Web Services which hosts Canvas experienced a limited outage which affected a number of operations. This outage lasted for approximately two hours. S</t>
    </r>
    <r>
      <rPr>
        <sz val="11"/>
        <color rgb="FF333333"/>
        <rFont val="Verdana"/>
        <family val="2"/>
      </rPr>
      <t>ome Canvas users were experiencing long load times and page errors when accessing Canvas, mainly those users located in the United States (</t>
    </r>
    <r>
      <rPr>
        <sz val="11"/>
        <color rgb="FF16191F"/>
        <rFont val="Verdana"/>
        <family val="2"/>
      </rPr>
      <t>us-east-1 N.</t>
    </r>
    <r>
      <rPr>
        <sz val="11"/>
        <color rgb="FF333333"/>
        <rFont val="Verdana"/>
        <family val="2"/>
      </rPr>
      <t xml:space="preserve">Virginia region). </t>
    </r>
    <r>
      <rPr>
        <sz val="11"/>
        <color indexed="8"/>
        <rFont val="Verdana"/>
        <family val="2"/>
      </rPr>
      <t>This outage was caused by a failure of the AWS Lambda service.</t>
    </r>
    <r>
      <rPr>
        <sz val="11"/>
        <color rgb="FF333333"/>
        <rFont val="Verdana"/>
        <family val="2"/>
      </rPr>
      <t xml:space="preserve"> </t>
    </r>
    <r>
      <rPr>
        <sz val="11"/>
        <color indexed="8"/>
        <rFont val="Verdana"/>
        <family val="2"/>
      </rPr>
      <t>All unplanned disruptions and outages can be tracked via the Instructure Status page located at: https://status.instructure.com. Our annual uptime guarantee is 99.9% uptime and over the past 12 months, we have achieved an uptime average of 99.997%.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</si>
</sst>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6"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sz val="14"/>
      <color rgb="FF091E42"/>
      <name val="Verdana"/>
      <family val="2"/>
    </font>
    <font>
      <sz val="14"/>
      <color rgb="FF212121"/>
      <name val="Verdana"/>
      <family val="2"/>
    </font>
    <font>
      <sz val="12"/>
      <color indexed="8"/>
      <name val="Verdana"/>
      <family val="2"/>
    </font>
    <font>
      <sz val="11"/>
      <color rgb="FFAAAAAA"/>
      <name val="Verdana"/>
      <family val="2"/>
    </font>
    <font>
      <sz val="11"/>
      <color rgb="FF333333"/>
      <name val="Verdana"/>
      <family val="2"/>
    </font>
    <font>
      <sz val="11"/>
      <color rgb="FF16191F"/>
      <name val="Verdana"/>
      <family val="2"/>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2"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85">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0" fillId="0" borderId="32" xfId="0" applyNumberFormat="1" applyBorder="1" applyAlignment="1">
      <alignment horizontal="left" vertical="top" wrapText="1"/>
    </xf>
    <xf numFmtId="1" fontId="34" fillId="3" borderId="1" xfId="0" applyNumberFormat="1" applyFont="1" applyFill="1" applyBorder="1" applyAlignment="1" applyProtection="1">
      <alignment horizontal="left" vertical="top" wrapText="1"/>
      <protection locked="0"/>
    </xf>
    <xf numFmtId="1" fontId="9" fillId="3" borderId="1" xfId="0" applyNumberFormat="1" applyFont="1" applyFill="1" applyBorder="1" applyAlignment="1">
      <alignment horizontal="left" vertical="top" wrapText="1"/>
    </xf>
    <xf numFmtId="1" fontId="3" fillId="3" borderId="1" xfId="0" applyNumberFormat="1" applyFont="1" applyFill="1" applyBorder="1" applyAlignment="1">
      <alignment horizontal="left" vertical="top" wrapText="1"/>
    </xf>
    <xf numFmtId="1" fontId="24" fillId="3" borderId="1" xfId="0" applyNumberFormat="1" applyFont="1" applyFill="1" applyBorder="1" applyAlignment="1" applyProtection="1">
      <alignment horizontal="left" vertical="top" wrapText="1"/>
      <protection locked="0"/>
    </xf>
    <xf numFmtId="1" fontId="3" fillId="3" borderId="1" xfId="0" applyNumberFormat="1" applyFont="1" applyFill="1" applyBorder="1" applyAlignment="1" applyProtection="1">
      <alignment horizontal="left" vertical="top" wrapText="1"/>
      <protection locked="0"/>
    </xf>
    <xf numFmtId="0" fontId="3" fillId="8" borderId="1" xfId="0" applyFont="1" applyFill="1" applyBorder="1" applyAlignment="1" applyProtection="1">
      <alignment horizontal="left" vertical="top" wrapText="1"/>
      <protection locked="0"/>
    </xf>
    <xf numFmtId="0" fontId="1" fillId="8" borderId="1" xfId="0" applyFont="1" applyFill="1" applyBorder="1" applyProtection="1">
      <alignment vertical="top" wrapText="1"/>
      <protection locked="0"/>
    </xf>
    <xf numFmtId="0" fontId="1" fillId="8" borderId="1" xfId="0" applyFont="1" applyFill="1" applyBorder="1" applyAlignment="1" applyProtection="1">
      <alignment horizontal="left" vertical="top" wrapText="1"/>
      <protection locked="0"/>
    </xf>
    <xf numFmtId="0" fontId="1" fillId="8" borderId="1" xfId="0" applyFont="1" applyFill="1" applyBorder="1">
      <alignment vertical="top" wrapText="1"/>
    </xf>
    <xf numFmtId="0" fontId="24"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Protection="1">
      <alignment vertical="top" wrapText="1"/>
      <protection locked="0"/>
    </xf>
    <xf numFmtId="1" fontId="3" fillId="3" borderId="1" xfId="0" applyNumberFormat="1" applyFont="1" applyFill="1" applyBorder="1" applyProtection="1">
      <alignment vertical="top" wrapText="1"/>
      <protection locked="0"/>
    </xf>
    <xf numFmtId="1" fontId="3" fillId="3" borderId="1" xfId="0" applyNumberFormat="1" applyFont="1" applyFill="1" applyBorder="1">
      <alignment vertical="top" wrapText="1"/>
    </xf>
    <xf numFmtId="0" fontId="0" fillId="8" borderId="1" xfId="0" applyFill="1" applyBorder="1" applyAlignment="1">
      <alignment horizontal="left" vertical="top" wrapText="1"/>
    </xf>
    <xf numFmtId="1" fontId="24" fillId="3" borderId="1" xfId="0" applyNumberFormat="1" applyFont="1" applyFill="1" applyBorder="1" applyProtection="1">
      <alignment vertical="top" wrapText="1"/>
      <protection locked="0"/>
    </xf>
    <xf numFmtId="0" fontId="0" fillId="8" borderId="1" xfId="0" applyFill="1" applyBorder="1" applyProtection="1">
      <alignment vertical="top" wrapText="1"/>
      <protection locked="0"/>
    </xf>
    <xf numFmtId="1" fontId="1" fillId="3" borderId="1" xfId="0" applyNumberFormat="1" applyFont="1" applyFill="1" applyBorder="1" applyAlignment="1">
      <alignment horizontal="left" vertical="top" wrapText="1"/>
    </xf>
    <xf numFmtId="0" fontId="1" fillId="3" borderId="1" xfId="0" applyNumberFormat="1" applyFont="1" applyFill="1" applyBorder="1" applyAlignment="1" applyProtection="1">
      <alignment horizontal="left" vertical="top" wrapText="1"/>
      <protection locked="0"/>
    </xf>
    <xf numFmtId="0" fontId="24" fillId="8" borderId="1" xfId="0" applyFont="1" applyFill="1" applyBorder="1" applyAlignment="1" applyProtection="1">
      <alignment horizontal="left" vertical="top"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1" fillId="0" borderId="1" xfId="0" applyFont="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24" fillId="0" borderId="1" xfId="0" applyFont="1" applyBorder="1" applyAlignment="1">
      <alignment horizontal="left" vertical="center" wrapText="1"/>
    </xf>
    <xf numFmtId="0" fontId="4" fillId="4" borderId="1" xfId="0" applyNumberFormat="1" applyFont="1" applyFill="1" applyBorder="1" applyAlignment="1">
      <alignment horizontal="left" vertical="center" wrapText="1"/>
    </xf>
    <xf numFmtId="0" fontId="3" fillId="3" borderId="1" xfId="0" applyNumberFormat="1" applyFont="1" applyFill="1" applyBorder="1" applyProtection="1">
      <alignment vertical="top" wrapText="1"/>
      <protection locked="0"/>
    </xf>
    <xf numFmtId="0" fontId="3" fillId="3" borderId="1" xfId="0" applyNumberFormat="1" applyFont="1" applyFill="1" applyBorder="1">
      <alignment vertical="top" wrapText="1"/>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Alignment="1">
      <alignment horizontal="left" vertical="top" wrapText="1"/>
    </xf>
    <xf numFmtId="0" fontId="24" fillId="3" borderId="1" xfId="0" applyNumberFormat="1" applyFont="1" applyFill="1" applyBorder="1" applyAlignment="1" applyProtection="1">
      <alignment horizontal="left" vertical="top" wrapText="1"/>
      <protection locked="0"/>
    </xf>
    <xf numFmtId="0" fontId="14" fillId="5"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Protection="1">
      <alignment vertical="top" wrapText="1"/>
      <protection locked="0"/>
    </xf>
    <xf numFmtId="0" fontId="24" fillId="8" borderId="8" xfId="0" applyFont="1" applyFill="1" applyBorder="1">
      <alignment vertical="top" wrapText="1"/>
    </xf>
    <xf numFmtId="0" fontId="24" fillId="3" borderId="1" xfId="0" applyNumberFormat="1" applyFont="1" applyFill="1" applyBorder="1" applyProtection="1">
      <alignment vertical="top" wrapText="1"/>
      <protection locked="0"/>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24" fillId="8" borderId="32" xfId="0" applyFont="1" applyFill="1" applyBorder="1" applyAlignment="1" applyProtection="1">
      <alignment horizontal="left" vertical="top" wrapText="1"/>
      <protection locked="0"/>
    </xf>
    <xf numFmtId="0" fontId="24" fillId="8" borderId="8" xfId="0" applyFont="1" applyFill="1" applyBorder="1" applyAlignment="1">
      <alignment horizontal="left" vertical="top" wrapText="1"/>
    </xf>
    <xf numFmtId="0" fontId="3" fillId="0" borderId="32" xfId="0" applyNumberFormat="1" applyFont="1" applyFill="1" applyBorder="1" applyAlignment="1" applyProtection="1">
      <alignment horizontal="left" vertical="top" wrapText="1"/>
      <protection locked="0"/>
    </xf>
    <xf numFmtId="0" fontId="3" fillId="0" borderId="51" xfId="0" applyNumberFormat="1" applyFont="1" applyFill="1" applyBorder="1" applyAlignment="1">
      <alignment horizontal="left" vertical="top" wrapText="1"/>
    </xf>
    <xf numFmtId="0" fontId="3" fillId="0" borderId="8" xfId="0" applyNumberFormat="1" applyFont="1" applyFill="1" applyBorder="1" applyAlignment="1">
      <alignment horizontal="left" vertical="top" wrapText="1"/>
    </xf>
    <xf numFmtId="0" fontId="24" fillId="0" borderId="32" xfId="0" applyNumberFormat="1" applyFont="1" applyFill="1" applyBorder="1" applyAlignment="1" applyProtection="1">
      <alignment horizontal="left" vertical="top" wrapText="1"/>
      <protection locked="0"/>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164" fontId="25" fillId="3" borderId="1" xfId="0" applyNumberFormat="1" applyFont="1" applyFill="1" applyBorder="1" applyAlignment="1" applyProtection="1">
      <alignment horizontal="left" vertical="center" wrapText="1"/>
      <protection locked="0"/>
    </xf>
    <xf numFmtId="164" fontId="14" fillId="3" borderId="1" xfId="0" applyNumberFormat="1" applyFont="1" applyFill="1" applyBorder="1" applyAlignment="1">
      <alignment horizontal="left" vertical="center" wrapText="1"/>
    </xf>
    <xf numFmtId="0" fontId="24" fillId="0" borderId="1" xfId="0" applyNumberFormat="1" applyFont="1" applyFill="1" applyBorder="1" applyAlignment="1" applyProtection="1">
      <alignment horizontal="left" vertical="top" wrapText="1"/>
      <protection locked="0"/>
    </xf>
    <xf numFmtId="0" fontId="3" fillId="0" borderId="1" xfId="0" applyNumberFormat="1" applyFont="1" applyFill="1" applyBorder="1" applyAlignment="1">
      <alignment horizontal="left" vertical="top" wrapText="1"/>
    </xf>
    <xf numFmtId="0" fontId="3" fillId="0" borderId="1" xfId="0" applyNumberFormat="1" applyFont="1" applyFill="1" applyBorder="1" applyAlignment="1" applyProtection="1">
      <alignment horizontal="left" vertical="top" wrapText="1"/>
      <protection locked="0"/>
    </xf>
    <xf numFmtId="0" fontId="21" fillId="0" borderId="1" xfId="17" applyNumberFormat="1" applyFill="1" applyBorder="1" applyAlignment="1" applyProtection="1">
      <alignment horizontal="left" vertical="top" wrapText="1"/>
      <protection locked="0"/>
    </xf>
    <xf numFmtId="0" fontId="20" fillId="31" borderId="1" xfId="0" applyNumberFormat="1"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40" fillId="0" borderId="0" xfId="0" applyFont="1" applyAlignment="1">
      <alignment horizontal="center" vertical="center" wrapText="1"/>
    </xf>
    <xf numFmtId="0" fontId="23" fillId="33" borderId="46" xfId="0" applyFont="1" applyFill="1" applyBorder="1" applyAlignment="1">
      <alignment horizontal="left" vertical="center" wrapText="1"/>
    </xf>
    <xf numFmtId="0" fontId="23" fillId="33" borderId="53"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0" fillId="4" borderId="1" xfId="0" applyFont="1" applyFill="1" applyBorder="1">
      <alignment vertical="top" wrapText="1"/>
    </xf>
    <xf numFmtId="0" fontId="12" fillId="4" borderId="1" xfId="0" applyFont="1" applyFill="1" applyBorder="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165" fontId="1" fillId="0" borderId="1" xfId="0" applyNumberFormat="1" applyFont="1" applyBorder="1" applyAlignment="1">
      <alignment horizontal="left" vertical="top" wrapText="1"/>
    </xf>
    <xf numFmtId="165" fontId="0" fillId="0" borderId="1" xfId="0" applyNumberFormat="1" applyBorder="1" applyAlignment="1">
      <alignment horizontal="left" vertical="top" wrapText="1"/>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8" fillId="0" borderId="1" xfId="0" applyFont="1" applyBorder="1" applyAlignment="1">
      <alignment horizontal="left" vertical="center"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Subsection Scores</a:t>
            </a:r>
          </a:p>
        </c:rich>
      </c:tx>
      <c:layout>
        <c:manualLayout>
          <c:xMode val="edge"/>
          <c:yMode val="edge"/>
          <c:x val="0.38150000000000001"/>
          <c:y val="1.525E-2"/>
        </c:manualLayout>
      </c:layout>
      <c:overlay val="0"/>
      <c:spPr>
        <a:noFill/>
        <a:ln w="9525">
          <a:noFill/>
        </a:ln>
      </c:spPr>
    </c:title>
    <c:autoTitleDeleted val="0"/>
    <c:view3D>
      <c:rotX val="15"/>
      <c:rotY val="20"/>
      <c:depthPercent val="100"/>
      <c:rAngAx val="0"/>
    </c:view3D>
    <c:floor>
      <c:thickness val="0"/>
      <c:spPr>
        <a:noFill/>
        <a:ln w="9525">
          <a:noFill/>
        </a:ln>
        <a:sp3d/>
      </c:spPr>
    </c:floor>
    <c:sideWall>
      <c:thickness val="0"/>
      <c:spPr>
        <a:noFill/>
        <a:ln w="9525">
          <a:noFill/>
        </a:ln>
        <a:sp3d/>
      </c:spPr>
    </c:sideWall>
    <c:backWall>
      <c:thickness val="0"/>
      <c:spPr>
        <a:noFill/>
        <a:ln w="9525">
          <a:noFill/>
        </a:ln>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0.875</c:v>
                </c:pt>
                <c:pt idx="1">
                  <c:v>1</c:v>
                </c:pt>
                <c:pt idx="2">
                  <c:v>0.77777777777777779</c:v>
                </c:pt>
                <c:pt idx="3">
                  <c:v>1</c:v>
                </c:pt>
                <c:pt idx="4">
                  <c:v>0.625</c:v>
                </c:pt>
                <c:pt idx="5">
                  <c:v>1</c:v>
                </c:pt>
                <c:pt idx="6">
                  <c:v>0.7752808988764045</c:v>
                </c:pt>
                <c:pt idx="7">
                  <c:v>1</c:v>
                </c:pt>
                <c:pt idx="8">
                  <c:v>0.94444444444444442</c:v>
                </c:pt>
                <c:pt idx="9">
                  <c:v>0.91208791208791207</c:v>
                </c:pt>
                <c:pt idx="10">
                  <c:v>1</c:v>
                </c:pt>
                <c:pt idx="11">
                  <c:v>1</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2062671398"/>
        <c:axId val="2062700474"/>
        <c:axId val="0"/>
      </c:bar3DChart>
      <c:catAx>
        <c:axId val="2062671398"/>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1200" b="0" i="0" u="none" baseline="0">
                <a:solidFill>
                  <a:schemeClr val="tx1">
                    <a:lumMod val="65000"/>
                    <a:lumOff val="35000"/>
                  </a:schemeClr>
                </a:solidFill>
                <a:latin typeface="Verdana"/>
                <a:ea typeface="Verdana"/>
                <a:cs typeface="Verdana"/>
              </a:defRPr>
            </a:pPr>
            <a:endParaRPr lang="en-US"/>
          </a:p>
        </c:txPr>
        <c:crossAx val="2062700474"/>
        <c:crosses val="autoZero"/>
        <c:auto val="1"/>
        <c:lblAlgn val="ctr"/>
        <c:lblOffset val="100"/>
        <c:noMultiLvlLbl val="0"/>
      </c:catAx>
      <c:valAx>
        <c:axId val="2062700474"/>
        <c:scaling>
          <c:orientation val="minMax"/>
          <c:max val="1"/>
        </c:scaling>
        <c:delete val="0"/>
        <c:axPos val="t"/>
        <c:majorGridlines>
          <c:spPr>
            <a:ln w="9525" cap="flat" cmpd="sng">
              <a:solidFill>
                <a:schemeClr val="tx1">
                  <a:lumMod val="15000"/>
                  <a:lumOff val="85000"/>
                </a:schemeClr>
              </a:solidFill>
              <a:round/>
            </a:ln>
          </c:spPr>
        </c:majorGridlines>
        <c:numFmt formatCode="0.00%" sourceLinked="0"/>
        <c:majorTickMark val="none"/>
        <c:minorTickMark val="none"/>
        <c:tickLblPos val="nextTo"/>
        <c:spPr>
          <a:noFill/>
          <a:ln w="9525">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2062671398"/>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00000000-0008-0000-0000-000005000000}"/>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238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pPr algn="l"/>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r>
            <a:rPr lang="en-US" sz="1400" b="1">
              <a:solidFill>
                <a:schemeClr val="tx1"/>
              </a:solidFill>
              <a:latin typeface="Verdana" charset="0"/>
              <a:ea typeface="Verdana" charset="0"/>
              <a:cs typeface="Verdana" charset="0"/>
            </a:rPr>
            <a:t>Acknowledgments</a:t>
          </a:r>
          <a:endParaRPr lang="en-US" sz="1400">
            <a:solidFill>
              <a:srgbClr val="000000"/>
            </a:solidFill>
            <a:latin typeface="Verdana" charset="0"/>
            <a:ea typeface="Verdana" charset="0"/>
            <a:cs typeface="Verdana" charset="0"/>
          </a:endParaRPr>
        </a:p>
        <a:p>
          <a:r>
            <a:rPr lang="en-US" sz="1100">
              <a:solidFill>
                <a:schemeClr val="tx1"/>
              </a:solidFill>
              <a:latin typeface="Verdana" charset="0"/>
              <a:ea typeface="Verdana" charset="0"/>
              <a:cs typeface="Verdana" charset="0"/>
            </a:rPr>
            <a:t> </a:t>
          </a:r>
          <a:endParaRPr lang="en-US">
            <a:solidFill>
              <a:srgbClr val="000000"/>
            </a:solidFill>
            <a:latin typeface="Verdana" charset="0"/>
            <a:ea typeface="Verdana" charset="0"/>
            <a:cs typeface="Verdana" charset="0"/>
          </a:endParaRPr>
        </a:p>
        <a:p>
          <a:pPr rtl="0"/>
          <a:r>
            <a:rPr lang="en-US" sz="1100" b="0" i="0" u="none">
              <a:solidFill>
                <a:schemeClr val="tx1"/>
              </a:solidFill>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in</a:t>
          </a:r>
          <a:r>
            <a:rPr lang="en-US" sz="1100" b="0" i="0" u="none" baseline="0">
              <a:solidFill>
                <a:schemeClr val="tx1"/>
              </a:solidFill>
              <a:latin typeface="Verdana" charset="0"/>
              <a:ea typeface="Verdana" charset="0"/>
              <a:cs typeface="Verdana" charset="0"/>
            </a:rPr>
            <a:t> 2020, 2021, and 2022</a:t>
          </a:r>
          <a:r>
            <a:rPr lang="en-US" sz="1100" b="0" i="0" u="none">
              <a:solidFill>
                <a:schemeClr val="tx1"/>
              </a:solidFill>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(HECVAT</a:t>
          </a:r>
          <a:r>
            <a:rPr lang="en-US" sz="1100" b="0" i="0" u="none" baseline="0">
              <a:solidFill>
                <a:schemeClr val="tx1"/>
              </a:solidFill>
              <a:latin typeface="Verdana" charset="0"/>
              <a:ea typeface="Verdana" charset="0"/>
              <a:cs typeface="Verdana" charset="0"/>
            </a:rPr>
            <a:t> Users CG </a:t>
          </a:r>
          <a:r>
            <a:rPr lang="en-US" sz="1100" b="0" i="0" u="none">
              <a:solidFill>
                <a:schemeClr val="tx1"/>
              </a:solidFill>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Deb Zsigalov, Tennessee Technological University</a:t>
          </a:r>
        </a:p>
        <a:p>
          <a:endParaRPr lang="en-US" sz="1100" b="0" i="0" u="none">
            <a:solidFill>
              <a:schemeClr val="tx1"/>
            </a:solidFill>
            <a:latin typeface="Verdana" charset="0"/>
            <a:ea typeface="Verdana" charset="0"/>
            <a:cs typeface="Verdana" charset="0"/>
          </a:endParaRPr>
        </a:p>
        <a:p>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Valerie Vogel, EDUCAUSE</a:t>
          </a:r>
        </a:p>
        <a:p>
          <a:pPr rtl="0"/>
          <a:endParaRPr lang="en-US" sz="1100" b="0" i="0" u="none">
            <a:solidFill>
              <a:schemeClr val="tx1"/>
            </a:solidFill>
            <a:latin typeface="Verdana" charset="0"/>
            <a:ea typeface="Verdana" charset="0"/>
            <a:cs typeface="Verdana" charset="0"/>
          </a:endParaRPr>
        </a:p>
        <a:p>
          <a:pPr rtl="0"/>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Susan</a:t>
          </a:r>
          <a:r>
            <a:rPr lang="en-US" sz="1100" b="0" i="0" u="none" baseline="0">
              <a:solidFill>
                <a:schemeClr val="tx1"/>
              </a:solidFill>
              <a:latin typeface="Verdana" charset="0"/>
              <a:ea typeface="Verdana" charset="0"/>
              <a:cs typeface="Verdana" charset="0"/>
            </a:rPr>
            <a:t> Coleman</a:t>
          </a:r>
          <a:r>
            <a:rPr lang="en-US" sz="1100" b="0" i="0" u="none">
              <a:solidFill>
                <a:schemeClr val="tx1"/>
              </a:solidFill>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latin typeface="Verdana" charset="0"/>
              <a:ea typeface="Verdana" charset="0"/>
              <a:cs typeface="Verdana" charset="0"/>
            </a:rPr>
            <a:t>Samantha</a:t>
          </a:r>
          <a:r>
            <a:rPr lang="en-US" sz="1100" b="0" i="0" u="none" baseline="0">
              <a:solidFill>
                <a:schemeClr val="tx1"/>
              </a:solidFill>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latin typeface="Verdana" charset="0"/>
              <a:ea typeface="Verdana" charset="0"/>
              <a:cs typeface="Verdana" charset="0"/>
            </a:rPr>
            <a:t>Matthew Dalton, University of Massachusetts Amherst</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Kolin</a:t>
          </a:r>
          <a:r>
            <a:rPr lang="en-US" sz="1100" b="0" i="0" u="none" baseline="0">
              <a:solidFill>
                <a:schemeClr val="tx1"/>
              </a:solidFill>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Alex Jalso, West Virginia University</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sz="1100">
            <a:solidFill>
              <a:schemeClr val="tx1"/>
            </a:solidFill>
            <a:latin typeface="+mn-lt"/>
            <a:ea typeface="+mn-ea"/>
            <a:cs typeface="+mn-cs"/>
          </a:endParaRPr>
        </a:p>
        <a:p>
          <a:endParaRPr lang="en-US" i="1">
            <a:solidFill>
              <a:srgbClr val="000000"/>
            </a:solidFill>
          </a:endParaRPr>
        </a:p>
        <a:p>
          <a:pPr rtl="0"/>
          <a:r>
            <a:rPr lang="en-US" sz="1100" b="0" i="0" u="none">
              <a:solidFill>
                <a:schemeClr val="tx1"/>
              </a:solidFill>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a:solidFill>
              <a:srgbClr val="000000"/>
            </a:solidFill>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3"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79" customWidth="1"/>
    <col min="2" max="2" width="72.625" style="79" customWidth="1"/>
    <col min="3" max="16384" width="6.625" style="79"/>
  </cols>
  <sheetData>
    <row r="1" spans="1:2" ht="42" customHeight="1" x14ac:dyDescent="0.15">
      <c r="A1" s="272"/>
      <c r="B1" s="273"/>
    </row>
    <row r="2" spans="1:2" x14ac:dyDescent="0.15">
      <c r="A2" s="80"/>
      <c r="B2" s="81"/>
    </row>
    <row r="3" spans="1:2" x14ac:dyDescent="0.15">
      <c r="A3" s="80"/>
      <c r="B3" s="81"/>
    </row>
    <row r="4" spans="1:2" x14ac:dyDescent="0.15">
      <c r="A4" s="80"/>
      <c r="B4" s="81"/>
    </row>
    <row r="5" spans="1:2" x14ac:dyDescent="0.15">
      <c r="A5" s="80"/>
      <c r="B5" s="81"/>
    </row>
    <row r="6" spans="1:2" x14ac:dyDescent="0.15">
      <c r="A6" s="80"/>
      <c r="B6" s="81"/>
    </row>
    <row r="7" spans="1:2" x14ac:dyDescent="0.15">
      <c r="A7" s="80"/>
      <c r="B7" s="81"/>
    </row>
    <row r="8" spans="1:2" x14ac:dyDescent="0.15">
      <c r="A8" s="80"/>
      <c r="B8" s="81"/>
    </row>
    <row r="9" spans="1:2" x14ac:dyDescent="0.15">
      <c r="A9" s="80"/>
      <c r="B9" s="81"/>
    </row>
    <row r="10" spans="1:2" x14ac:dyDescent="0.15">
      <c r="A10" s="80"/>
      <c r="B10" s="81"/>
    </row>
    <row r="11" spans="1:2" x14ac:dyDescent="0.15">
      <c r="A11" s="80"/>
      <c r="B11" s="81"/>
    </row>
    <row r="12" spans="1:2" x14ac:dyDescent="0.15">
      <c r="A12" s="80"/>
      <c r="B12" s="81"/>
    </row>
    <row r="13" spans="1:2" x14ac:dyDescent="0.15">
      <c r="A13" s="80"/>
      <c r="B13" s="81"/>
    </row>
    <row r="14" spans="1:2" x14ac:dyDescent="0.15">
      <c r="A14" s="80"/>
      <c r="B14" s="81"/>
    </row>
    <row r="15" spans="1:2" x14ac:dyDescent="0.15">
      <c r="A15" s="80"/>
      <c r="B15" s="81"/>
    </row>
    <row r="16" spans="1:2" x14ac:dyDescent="0.15">
      <c r="A16" s="80"/>
      <c r="B16" s="81"/>
    </row>
    <row r="17" spans="1:2" x14ac:dyDescent="0.15">
      <c r="A17" s="80"/>
      <c r="B17" s="81"/>
    </row>
    <row r="18" spans="1:2" x14ac:dyDescent="0.15">
      <c r="A18" s="80"/>
      <c r="B18" s="81"/>
    </row>
    <row r="19" spans="1:2" x14ac:dyDescent="0.15">
      <c r="A19" s="80"/>
      <c r="B19" s="81"/>
    </row>
    <row r="20" spans="1:2" x14ac:dyDescent="0.15">
      <c r="A20" s="80"/>
      <c r="B20" s="81"/>
    </row>
    <row r="21" spans="1:2" x14ac:dyDescent="0.15">
      <c r="A21" s="80"/>
      <c r="B21" s="81"/>
    </row>
    <row r="22" spans="1:2" x14ac:dyDescent="0.15">
      <c r="A22" s="80"/>
      <c r="B22" s="81"/>
    </row>
    <row r="23" spans="1:2" x14ac:dyDescent="0.15">
      <c r="A23" s="80"/>
      <c r="B23" s="81"/>
    </row>
    <row r="24" spans="1:2" x14ac:dyDescent="0.15">
      <c r="A24" s="80"/>
      <c r="B24" s="81"/>
    </row>
    <row r="25" spans="1:2" x14ac:dyDescent="0.15">
      <c r="A25" s="80"/>
      <c r="B25" s="81"/>
    </row>
    <row r="26" spans="1:2" x14ac:dyDescent="0.15">
      <c r="A26" s="80"/>
      <c r="B26" s="81"/>
    </row>
    <row r="27" spans="1:2" x14ac:dyDescent="0.15">
      <c r="A27" s="80"/>
      <c r="B27" s="81"/>
    </row>
    <row r="28" spans="1:2" x14ac:dyDescent="0.15">
      <c r="A28" s="80"/>
      <c r="B28" s="81"/>
    </row>
    <row r="29" spans="1:2" x14ac:dyDescent="0.15">
      <c r="A29" s="80"/>
      <c r="B29" s="81"/>
    </row>
    <row r="30" spans="1:2" x14ac:dyDescent="0.15">
      <c r="A30" s="80"/>
      <c r="B30" s="81"/>
    </row>
    <row r="31" spans="1:2" x14ac:dyDescent="0.15">
      <c r="A31" s="80"/>
      <c r="B31" s="81"/>
    </row>
    <row r="32" spans="1:2" x14ac:dyDescent="0.15">
      <c r="A32" s="80"/>
      <c r="B32" s="81"/>
    </row>
    <row r="33" spans="1:2" x14ac:dyDescent="0.15">
      <c r="A33" s="80"/>
      <c r="B33" s="81"/>
    </row>
    <row r="34" spans="1:2" x14ac:dyDescent="0.15">
      <c r="A34" s="80"/>
      <c r="B34" s="81"/>
    </row>
    <row r="35" spans="1:2" x14ac:dyDescent="0.15">
      <c r="A35" s="80"/>
      <c r="B35" s="81"/>
    </row>
    <row r="36" spans="1:2" x14ac:dyDescent="0.15">
      <c r="A36" s="80"/>
      <c r="B36" s="81"/>
    </row>
    <row r="37" spans="1:2" x14ac:dyDescent="0.15">
      <c r="A37" s="80"/>
      <c r="B37" s="81"/>
    </row>
    <row r="38" spans="1:2" x14ac:dyDescent="0.15">
      <c r="A38" s="80"/>
      <c r="B38" s="81"/>
    </row>
    <row r="39" spans="1:2" x14ac:dyDescent="0.15">
      <c r="A39" s="80"/>
      <c r="B39" s="81"/>
    </row>
    <row r="40" spans="1:2" x14ac:dyDescent="0.15">
      <c r="A40" s="80"/>
      <c r="B40" s="81"/>
    </row>
    <row r="41" spans="1:2" x14ac:dyDescent="0.15">
      <c r="A41" s="80"/>
      <c r="B41" s="81"/>
    </row>
    <row r="42" spans="1:2" x14ac:dyDescent="0.15">
      <c r="A42" s="80"/>
      <c r="B42" s="81"/>
    </row>
    <row r="43" spans="1:2" x14ac:dyDescent="0.15">
      <c r="A43" s="80"/>
      <c r="B43" s="81"/>
    </row>
    <row r="44" spans="1:2" x14ac:dyDescent="0.15">
      <c r="A44" s="80"/>
      <c r="B44" s="81"/>
    </row>
    <row r="45" spans="1:2" x14ac:dyDescent="0.15">
      <c r="A45" s="80"/>
      <c r="B45" s="81"/>
    </row>
    <row r="46" spans="1:2" x14ac:dyDescent="0.15">
      <c r="A46" s="80"/>
      <c r="B46" s="81"/>
    </row>
    <row r="47" spans="1:2" x14ac:dyDescent="0.15">
      <c r="A47" s="80"/>
      <c r="B47" s="81"/>
    </row>
    <row r="48" spans="1:2" x14ac:dyDescent="0.15">
      <c r="A48" s="80"/>
      <c r="B48" s="81"/>
    </row>
    <row r="49" spans="1:2" x14ac:dyDescent="0.15">
      <c r="A49" s="80"/>
      <c r="B49" s="81"/>
    </row>
    <row r="50" spans="1:2" x14ac:dyDescent="0.15">
      <c r="A50" s="80"/>
      <c r="B50" s="81"/>
    </row>
    <row r="51" spans="1:2" x14ac:dyDescent="0.15">
      <c r="A51" s="80"/>
      <c r="B51" s="81"/>
    </row>
    <row r="52" spans="1:2" x14ac:dyDescent="0.15">
      <c r="A52" s="80"/>
      <c r="B52" s="81"/>
    </row>
    <row r="53" spans="1:2" x14ac:dyDescent="0.15">
      <c r="A53" s="80"/>
      <c r="B53" s="81"/>
    </row>
    <row r="54" spans="1:2" ht="45" customHeight="1" x14ac:dyDescent="0.15">
      <c r="A54" s="82"/>
      <c r="B54" s="83"/>
    </row>
    <row r="55" spans="1:2" ht="36" customHeight="1" x14ac:dyDescent="0.15">
      <c r="A55" s="274" t="s">
        <v>0</v>
      </c>
      <c r="B55" s="274"/>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47" bestFit="1" customWidth="1"/>
    <col min="2" max="2" width="12" style="47" customWidth="1"/>
    <col min="3" max="3" width="12.25" style="47" customWidth="1"/>
    <col min="4" max="4" width="9.25" style="47" customWidth="1"/>
    <col min="5" max="5" width="9.25" style="47" bestFit="1" customWidth="1"/>
    <col min="6" max="6" width="11.75" style="47" bestFit="1" customWidth="1"/>
    <col min="7" max="7" width="12" style="47" bestFit="1" customWidth="1"/>
    <col min="8" max="8" width="15.125" style="47" customWidth="1"/>
    <col min="9" max="9" width="8.125" style="47" customWidth="1"/>
    <col min="10" max="10" width="15.75" style="47" bestFit="1" customWidth="1"/>
    <col min="11" max="11" width="8.125" style="47" customWidth="1"/>
    <col min="12" max="16384" width="8.625" style="47"/>
  </cols>
  <sheetData>
    <row r="1" spans="1:12" ht="16" x14ac:dyDescent="0.2">
      <c r="A1" s="47" t="s">
        <v>2117</v>
      </c>
      <c r="B1" s="47" t="s">
        <v>3066</v>
      </c>
      <c r="L1"/>
    </row>
    <row r="2" spans="1:12" ht="16" x14ac:dyDescent="0.2">
      <c r="A2" s="47" t="s">
        <v>2123</v>
      </c>
      <c r="B2" s="243">
        <v>0</v>
      </c>
      <c r="L2"/>
    </row>
    <row r="3" spans="1:12" ht="16" x14ac:dyDescent="0.2">
      <c r="L3"/>
    </row>
    <row r="4" spans="1:12" ht="39" x14ac:dyDescent="0.2">
      <c r="A4" s="47" t="s">
        <v>3067</v>
      </c>
      <c r="B4" s="47" t="s">
        <v>339</v>
      </c>
      <c r="C4" s="47" t="s">
        <v>2111</v>
      </c>
      <c r="D4" s="47" t="s">
        <v>2127</v>
      </c>
      <c r="E4" s="47" t="s">
        <v>2128</v>
      </c>
      <c r="F4" s="47" t="s">
        <v>2129</v>
      </c>
      <c r="G4" s="47" t="s">
        <v>2130</v>
      </c>
      <c r="H4" s="47" t="s">
        <v>2131</v>
      </c>
      <c r="I4" s="47" t="s">
        <v>2132</v>
      </c>
      <c r="J4"/>
      <c r="K4"/>
      <c r="L4"/>
    </row>
    <row r="5" spans="1:12" ht="104" x14ac:dyDescent="0.2">
      <c r="A5" s="243" t="s">
        <v>70</v>
      </c>
      <c r="B5" s="243" t="s">
        <v>2140</v>
      </c>
      <c r="C5" s="243">
        <v>0</v>
      </c>
      <c r="D5" s="244" t="s">
        <v>2069</v>
      </c>
      <c r="E5" s="243" t="s">
        <v>571</v>
      </c>
      <c r="F5" s="243" t="s">
        <v>661</v>
      </c>
      <c r="G5" s="243" t="s">
        <v>661</v>
      </c>
      <c r="H5" s="243" t="s">
        <v>3068</v>
      </c>
      <c r="I5" s="243" t="s">
        <v>3069</v>
      </c>
      <c r="J5"/>
      <c r="K5"/>
      <c r="L5"/>
    </row>
    <row r="6" spans="1:12" ht="117" x14ac:dyDescent="0.2">
      <c r="A6" s="243" t="s">
        <v>71</v>
      </c>
      <c r="B6" s="243" t="s">
        <v>2145</v>
      </c>
      <c r="C6" s="243">
        <v>0</v>
      </c>
      <c r="D6" s="244" t="s">
        <v>3069</v>
      </c>
      <c r="E6" s="243" t="s">
        <v>3069</v>
      </c>
      <c r="F6" s="243" t="s">
        <v>3070</v>
      </c>
      <c r="G6" s="243" t="s">
        <v>3070</v>
      </c>
      <c r="H6" s="243" t="s">
        <v>3069</v>
      </c>
      <c r="I6" s="243">
        <v>13</v>
      </c>
      <c r="J6"/>
      <c r="K6"/>
      <c r="L6"/>
    </row>
    <row r="7" spans="1:12" ht="65" x14ac:dyDescent="0.2">
      <c r="A7" s="243" t="s">
        <v>72</v>
      </c>
      <c r="B7" s="243" t="s">
        <v>2152</v>
      </c>
      <c r="C7" s="243">
        <v>0</v>
      </c>
      <c r="D7" s="244" t="s">
        <v>3069</v>
      </c>
      <c r="E7" s="243" t="s">
        <v>565</v>
      </c>
      <c r="F7" s="243" t="s">
        <v>733</v>
      </c>
      <c r="G7" s="243" t="s">
        <v>733</v>
      </c>
      <c r="H7" s="243" t="s">
        <v>3071</v>
      </c>
      <c r="I7" s="243">
        <v>12</v>
      </c>
      <c r="J7"/>
      <c r="K7"/>
      <c r="L7"/>
    </row>
    <row r="8" spans="1:12" ht="65" x14ac:dyDescent="0.2">
      <c r="A8" s="243" t="s">
        <v>73</v>
      </c>
      <c r="B8" s="243" t="s">
        <v>2157</v>
      </c>
      <c r="C8" s="243">
        <v>0</v>
      </c>
      <c r="D8" s="244" t="s">
        <v>3069</v>
      </c>
      <c r="E8" s="243" t="s">
        <v>3069</v>
      </c>
      <c r="F8" s="243" t="s">
        <v>3069</v>
      </c>
      <c r="G8" s="243" t="s">
        <v>3069</v>
      </c>
      <c r="H8" s="243" t="s">
        <v>3069</v>
      </c>
      <c r="I8" s="243" t="s">
        <v>3069</v>
      </c>
      <c r="J8"/>
      <c r="K8"/>
      <c r="L8"/>
    </row>
    <row r="9" spans="1:12" ht="65" x14ac:dyDescent="0.2">
      <c r="A9" s="243" t="s">
        <v>74</v>
      </c>
      <c r="B9" s="243" t="s">
        <v>2161</v>
      </c>
      <c r="C9" s="243">
        <v>0</v>
      </c>
      <c r="D9" s="244" t="s">
        <v>3069</v>
      </c>
      <c r="E9" s="243" t="s">
        <v>565</v>
      </c>
      <c r="F9" s="243" t="s">
        <v>733</v>
      </c>
      <c r="G9" s="243" t="s">
        <v>733</v>
      </c>
      <c r="H9" s="243" t="s">
        <v>3072</v>
      </c>
      <c r="I9" s="243">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c r="B361"/>
      <c r="C361"/>
      <c r="D361"/>
      <c r="E361"/>
      <c r="F361"/>
      <c r="G361"/>
      <c r="H361"/>
      <c r="I361"/>
      <c r="J361"/>
    </row>
    <row r="362" spans="1:11" ht="16" x14ac:dyDescent="0.2">
      <c r="A362"/>
      <c r="B362"/>
      <c r="C362"/>
      <c r="D362"/>
      <c r="E362"/>
      <c r="F362"/>
      <c r="G362"/>
      <c r="H362"/>
      <c r="I362"/>
      <c r="J362"/>
    </row>
    <row r="363" spans="1:11" ht="16" x14ac:dyDescent="0.2">
      <c r="A363"/>
      <c r="B363"/>
      <c r="C363"/>
      <c r="D363"/>
      <c r="E363"/>
      <c r="F363"/>
      <c r="G363"/>
      <c r="H363"/>
      <c r="I363"/>
      <c r="J363"/>
    </row>
    <row r="364" spans="1:11" ht="16" x14ac:dyDescent="0.2">
      <c r="A364"/>
      <c r="B364"/>
      <c r="C364"/>
      <c r="D364"/>
      <c r="E364"/>
      <c r="F364"/>
      <c r="G364"/>
      <c r="H364"/>
      <c r="I364"/>
      <c r="J364"/>
    </row>
    <row r="365" spans="1:11" ht="16" x14ac:dyDescent="0.2">
      <c r="A365"/>
      <c r="B365"/>
      <c r="C365"/>
      <c r="D365"/>
      <c r="E365"/>
      <c r="F365"/>
      <c r="G365"/>
      <c r="H365"/>
      <c r="I365"/>
      <c r="J365"/>
    </row>
    <row r="366" spans="1:11" ht="16" x14ac:dyDescent="0.2">
      <c r="A366"/>
      <c r="B366"/>
      <c r="C366"/>
      <c r="D366"/>
      <c r="E366"/>
      <c r="F366"/>
      <c r="G366"/>
      <c r="H366"/>
      <c r="I366"/>
      <c r="J366"/>
    </row>
    <row r="367" spans="1:11" ht="16" x14ac:dyDescent="0.2">
      <c r="A367"/>
      <c r="B367"/>
      <c r="C367"/>
      <c r="D367"/>
      <c r="E367"/>
      <c r="F367"/>
      <c r="G367"/>
      <c r="H367"/>
      <c r="I367"/>
      <c r="J367"/>
    </row>
    <row r="368" spans="1:11" ht="16" x14ac:dyDescent="0.2">
      <c r="A368"/>
      <c r="B368"/>
      <c r="C368"/>
      <c r="D368"/>
      <c r="E368"/>
      <c r="F368"/>
      <c r="G368"/>
      <c r="H368"/>
      <c r="I368"/>
      <c r="J368"/>
    </row>
    <row r="369" spans="1:10" ht="16" x14ac:dyDescent="0.2">
      <c r="A369"/>
      <c r="B369"/>
      <c r="C369"/>
      <c r="D369"/>
      <c r="E369"/>
      <c r="F369"/>
      <c r="G369"/>
      <c r="H369"/>
      <c r="I369"/>
      <c r="J369"/>
    </row>
    <row r="370" spans="1:10" ht="16" x14ac:dyDescent="0.2">
      <c r="A370"/>
      <c r="B370"/>
      <c r="C370"/>
      <c r="D370"/>
      <c r="E370"/>
      <c r="F370"/>
      <c r="G370"/>
      <c r="H370"/>
      <c r="I370"/>
      <c r="J370"/>
    </row>
    <row r="371" spans="1:10" ht="16" x14ac:dyDescent="0.2">
      <c r="A371"/>
      <c r="B371"/>
      <c r="C371"/>
      <c r="D371"/>
      <c r="E371"/>
      <c r="F371"/>
      <c r="G371"/>
      <c r="H371"/>
      <c r="I371"/>
      <c r="J371"/>
    </row>
    <row r="372" spans="1:10" ht="16" x14ac:dyDescent="0.2">
      <c r="A372"/>
      <c r="B372"/>
      <c r="C372"/>
      <c r="D372"/>
      <c r="E372"/>
      <c r="F372"/>
      <c r="G372"/>
      <c r="H372"/>
      <c r="I372"/>
      <c r="J372"/>
    </row>
    <row r="373" spans="1:10" ht="16" x14ac:dyDescent="0.2">
      <c r="A373"/>
      <c r="B373"/>
      <c r="C373"/>
      <c r="D373"/>
      <c r="E373"/>
      <c r="F373"/>
      <c r="G373"/>
      <c r="H373"/>
      <c r="I373"/>
      <c r="J373"/>
    </row>
    <row r="374" spans="1:10" ht="16" x14ac:dyDescent="0.2">
      <c r="A374"/>
      <c r="B374"/>
      <c r="C374"/>
      <c r="D374"/>
      <c r="E374"/>
      <c r="F374"/>
      <c r="G374"/>
      <c r="H374"/>
      <c r="I374"/>
      <c r="J374"/>
    </row>
    <row r="375" spans="1:10" ht="16" x14ac:dyDescent="0.2">
      <c r="A375"/>
      <c r="B375"/>
      <c r="C375"/>
      <c r="D375"/>
      <c r="E375"/>
      <c r="F375"/>
      <c r="G375"/>
      <c r="H375"/>
      <c r="I375"/>
      <c r="J375"/>
    </row>
    <row r="376" spans="1:10" ht="16" x14ac:dyDescent="0.2">
      <c r="A376"/>
      <c r="B376"/>
      <c r="C376"/>
      <c r="D376"/>
      <c r="E376"/>
      <c r="F376"/>
      <c r="G376"/>
      <c r="H376"/>
      <c r="I376"/>
      <c r="J376"/>
    </row>
    <row r="377" spans="1:10" ht="16" x14ac:dyDescent="0.2">
      <c r="A377"/>
      <c r="B377"/>
      <c r="C377"/>
      <c r="D377"/>
      <c r="E377"/>
      <c r="F377"/>
      <c r="G377"/>
      <c r="H377"/>
      <c r="I377"/>
      <c r="J377"/>
    </row>
    <row r="378" spans="1:10" ht="16" x14ac:dyDescent="0.2">
      <c r="A378"/>
      <c r="B378"/>
      <c r="C378"/>
      <c r="D378"/>
      <c r="E378"/>
      <c r="F378"/>
      <c r="G378"/>
      <c r="H378"/>
      <c r="I378"/>
      <c r="J378"/>
    </row>
    <row r="379" spans="1:10" ht="16" x14ac:dyDescent="0.2">
      <c r="A379"/>
      <c r="B379"/>
      <c r="C379"/>
      <c r="D379"/>
      <c r="E379"/>
      <c r="F379"/>
      <c r="G379"/>
      <c r="H379"/>
      <c r="I379"/>
      <c r="J379"/>
    </row>
    <row r="380" spans="1:10" ht="16" x14ac:dyDescent="0.2">
      <c r="A380"/>
      <c r="B380"/>
      <c r="C380"/>
      <c r="D380"/>
      <c r="E380"/>
      <c r="F380"/>
      <c r="G380"/>
      <c r="H380"/>
      <c r="I380"/>
      <c r="J380"/>
    </row>
    <row r="381" spans="1:10" ht="16" x14ac:dyDescent="0.2">
      <c r="A381"/>
      <c r="B381"/>
      <c r="C381"/>
      <c r="D381"/>
      <c r="E381"/>
      <c r="F381"/>
      <c r="G381"/>
      <c r="H381"/>
      <c r="I381"/>
      <c r="J381"/>
    </row>
    <row r="382" spans="1:10" ht="16" x14ac:dyDescent="0.2">
      <c r="A382"/>
      <c r="B382"/>
      <c r="C382"/>
      <c r="D382"/>
      <c r="E382"/>
      <c r="F382"/>
      <c r="G382"/>
      <c r="H382"/>
      <c r="I382"/>
      <c r="J382"/>
    </row>
    <row r="383" spans="1:10" ht="16" x14ac:dyDescent="0.2">
      <c r="A383"/>
      <c r="B383"/>
      <c r="C383"/>
      <c r="D383"/>
      <c r="E383"/>
      <c r="F383"/>
      <c r="G383"/>
      <c r="H383"/>
      <c r="I383"/>
      <c r="J383"/>
    </row>
    <row r="384" spans="1:10" ht="16" x14ac:dyDescent="0.2">
      <c r="A384"/>
      <c r="B384"/>
      <c r="C384"/>
      <c r="D384"/>
      <c r="E384"/>
      <c r="F384"/>
      <c r="G384"/>
      <c r="H384"/>
      <c r="I384"/>
      <c r="J384"/>
    </row>
    <row r="385" spans="1:10" ht="16" x14ac:dyDescent="0.2">
      <c r="A385"/>
      <c r="B385"/>
      <c r="C385"/>
      <c r="D385"/>
      <c r="E385"/>
      <c r="F385"/>
      <c r="G385"/>
      <c r="H385"/>
      <c r="I385"/>
      <c r="J385"/>
    </row>
    <row r="386" spans="1:10" ht="16" x14ac:dyDescent="0.2">
      <c r="A386"/>
      <c r="B386"/>
      <c r="C386"/>
      <c r="D386"/>
      <c r="E386"/>
      <c r="F386"/>
      <c r="G386"/>
      <c r="H386"/>
      <c r="I386"/>
      <c r="J386"/>
    </row>
    <row r="387" spans="1:10" ht="16" x14ac:dyDescent="0.2">
      <c r="A387"/>
      <c r="B387"/>
      <c r="C387"/>
      <c r="D387"/>
      <c r="E387"/>
      <c r="F387"/>
      <c r="G387"/>
      <c r="H387"/>
      <c r="I387"/>
      <c r="J387"/>
    </row>
    <row r="388" spans="1:10" ht="16" x14ac:dyDescent="0.2">
      <c r="A388"/>
      <c r="B388"/>
      <c r="C388"/>
      <c r="D388"/>
      <c r="E388"/>
      <c r="F388"/>
      <c r="G388"/>
      <c r="H388"/>
      <c r="I388"/>
      <c r="J388"/>
    </row>
    <row r="389" spans="1:10" ht="16" x14ac:dyDescent="0.2">
      <c r="A389"/>
      <c r="B389"/>
      <c r="C389"/>
      <c r="D389"/>
      <c r="E389"/>
      <c r="F389"/>
      <c r="G389"/>
      <c r="H389"/>
      <c r="I389"/>
      <c r="J389"/>
    </row>
    <row r="390" spans="1:10" ht="16" x14ac:dyDescent="0.2">
      <c r="A390"/>
      <c r="B390"/>
      <c r="C390"/>
      <c r="D390"/>
      <c r="E390"/>
      <c r="F390"/>
      <c r="G390"/>
      <c r="H390"/>
      <c r="I390"/>
      <c r="J390"/>
    </row>
    <row r="391" spans="1:10" ht="16" x14ac:dyDescent="0.2">
      <c r="A391"/>
      <c r="B391"/>
      <c r="C391"/>
      <c r="D391"/>
      <c r="E391"/>
      <c r="F391"/>
      <c r="G391"/>
      <c r="H391"/>
      <c r="I391"/>
      <c r="J391"/>
    </row>
    <row r="392" spans="1:10" ht="16" x14ac:dyDescent="0.2">
      <c r="A392"/>
      <c r="B392"/>
      <c r="C392"/>
      <c r="D392"/>
      <c r="E392"/>
      <c r="F392"/>
      <c r="G392"/>
      <c r="H392"/>
      <c r="I392"/>
      <c r="J392"/>
    </row>
    <row r="393" spans="1:10" ht="16" x14ac:dyDescent="0.2">
      <c r="A393"/>
      <c r="B393"/>
      <c r="C393"/>
      <c r="D393"/>
      <c r="E393"/>
      <c r="F393"/>
      <c r="G393"/>
      <c r="H393"/>
      <c r="I393"/>
      <c r="J393"/>
    </row>
    <row r="394" spans="1:10" ht="16" x14ac:dyDescent="0.2">
      <c r="A394"/>
      <c r="B394"/>
      <c r="C394"/>
      <c r="D394"/>
      <c r="E394"/>
      <c r="F394"/>
      <c r="G394"/>
      <c r="H394"/>
      <c r="I394"/>
      <c r="J394"/>
    </row>
    <row r="395" spans="1:10" ht="16" x14ac:dyDescent="0.2">
      <c r="A395"/>
      <c r="B395"/>
      <c r="C395"/>
      <c r="D395"/>
      <c r="E395"/>
      <c r="F395"/>
      <c r="G395"/>
      <c r="H395"/>
      <c r="I395"/>
      <c r="J395"/>
    </row>
    <row r="396" spans="1:10" ht="16" x14ac:dyDescent="0.2">
      <c r="A396"/>
      <c r="B396"/>
      <c r="C396"/>
      <c r="D396"/>
      <c r="E396"/>
      <c r="F396"/>
      <c r="G396"/>
      <c r="H396"/>
      <c r="I396"/>
      <c r="J396"/>
    </row>
    <row r="397" spans="1:10" ht="16" x14ac:dyDescent="0.2">
      <c r="A397"/>
      <c r="B397"/>
      <c r="C397"/>
      <c r="D397"/>
      <c r="E397"/>
      <c r="F397"/>
      <c r="G397"/>
      <c r="H397"/>
      <c r="I397"/>
      <c r="J397"/>
    </row>
    <row r="398" spans="1:10" ht="16" x14ac:dyDescent="0.2">
      <c r="A398"/>
      <c r="B398"/>
      <c r="C398"/>
      <c r="D398"/>
      <c r="E398"/>
      <c r="F398"/>
      <c r="G398"/>
      <c r="H398"/>
      <c r="I398"/>
      <c r="J398"/>
    </row>
    <row r="399" spans="1:10" ht="16" x14ac:dyDescent="0.2">
      <c r="A399"/>
      <c r="B399"/>
      <c r="C399"/>
      <c r="D399"/>
      <c r="E399"/>
      <c r="F399"/>
      <c r="G399"/>
      <c r="H399"/>
      <c r="I399"/>
      <c r="J399"/>
    </row>
    <row r="400" spans="1:10" ht="16" x14ac:dyDescent="0.2">
      <c r="A400"/>
      <c r="B400"/>
      <c r="C400"/>
      <c r="D400"/>
      <c r="E400"/>
      <c r="F400"/>
      <c r="G400"/>
      <c r="H400"/>
      <c r="I400"/>
      <c r="J400"/>
    </row>
    <row r="401" spans="1:10" ht="16" x14ac:dyDescent="0.2">
      <c r="A401"/>
      <c r="B401"/>
      <c r="C401"/>
      <c r="D401"/>
      <c r="E401"/>
      <c r="F401"/>
      <c r="G401"/>
      <c r="H401"/>
      <c r="I401"/>
      <c r="J401"/>
    </row>
    <row r="402" spans="1:10" ht="16" x14ac:dyDescent="0.2">
      <c r="A402"/>
      <c r="B402"/>
      <c r="C402"/>
      <c r="D402"/>
      <c r="E402"/>
      <c r="F402"/>
      <c r="G402"/>
      <c r="H402"/>
      <c r="I402"/>
      <c r="J402"/>
    </row>
    <row r="403" spans="1:10" ht="16" x14ac:dyDescent="0.2">
      <c r="A403"/>
      <c r="B403"/>
      <c r="C403"/>
      <c r="D403"/>
      <c r="E403"/>
      <c r="F403"/>
      <c r="G403"/>
      <c r="H403"/>
      <c r="I403"/>
      <c r="J403"/>
    </row>
    <row r="404" spans="1:10" ht="16" x14ac:dyDescent="0.2">
      <c r="A404"/>
      <c r="B404"/>
      <c r="C404"/>
      <c r="D404"/>
      <c r="E404"/>
      <c r="F404"/>
      <c r="G404"/>
      <c r="H404"/>
      <c r="I404"/>
      <c r="J404"/>
    </row>
    <row r="405" spans="1:10" ht="16" x14ac:dyDescent="0.2">
      <c r="A405"/>
      <c r="B405"/>
      <c r="C405"/>
      <c r="D405"/>
      <c r="E405"/>
      <c r="F405"/>
      <c r="G405"/>
      <c r="H405"/>
      <c r="I405"/>
      <c r="J405"/>
    </row>
    <row r="406" spans="1:10" ht="16" x14ac:dyDescent="0.2">
      <c r="A406"/>
      <c r="B406"/>
      <c r="C406"/>
      <c r="D406"/>
      <c r="E406"/>
      <c r="F406"/>
      <c r="G406"/>
      <c r="H406"/>
      <c r="I406"/>
      <c r="J406"/>
    </row>
    <row r="407" spans="1:10" ht="16" x14ac:dyDescent="0.2">
      <c r="A407"/>
      <c r="B407"/>
      <c r="C407"/>
      <c r="D407"/>
      <c r="E407"/>
      <c r="F407"/>
      <c r="G407"/>
      <c r="H407"/>
      <c r="I407"/>
      <c r="J407"/>
    </row>
    <row r="408" spans="1:10" ht="16" x14ac:dyDescent="0.2">
      <c r="A408"/>
      <c r="B408"/>
      <c r="C408"/>
      <c r="D408"/>
      <c r="E408"/>
      <c r="F408"/>
      <c r="G408"/>
      <c r="H408"/>
      <c r="I408"/>
      <c r="J408"/>
    </row>
    <row r="409" spans="1:10" ht="16" x14ac:dyDescent="0.2">
      <c r="A409"/>
      <c r="B409"/>
      <c r="C409"/>
      <c r="D409"/>
      <c r="E409"/>
      <c r="F409"/>
      <c r="G409"/>
      <c r="H409"/>
      <c r="I409"/>
      <c r="J409"/>
    </row>
    <row r="410" spans="1:10" ht="16" x14ac:dyDescent="0.2">
      <c r="A410"/>
      <c r="B410"/>
      <c r="C410"/>
      <c r="D410"/>
      <c r="E410"/>
      <c r="F410"/>
      <c r="G410"/>
      <c r="H410"/>
      <c r="I410"/>
      <c r="J410"/>
    </row>
    <row r="411" spans="1:10" ht="16" x14ac:dyDescent="0.2">
      <c r="A411"/>
      <c r="B411"/>
      <c r="C411"/>
      <c r="D411"/>
      <c r="E411"/>
      <c r="F411"/>
      <c r="G411"/>
      <c r="H411"/>
      <c r="I411"/>
      <c r="J411"/>
    </row>
    <row r="412" spans="1:10" ht="16" x14ac:dyDescent="0.2">
      <c r="A412"/>
      <c r="B412"/>
      <c r="C412"/>
      <c r="D412"/>
      <c r="E412"/>
      <c r="F412"/>
      <c r="G412"/>
      <c r="H412"/>
      <c r="I412"/>
      <c r="J412"/>
    </row>
    <row r="413" spans="1:10" ht="16" x14ac:dyDescent="0.2">
      <c r="A413"/>
      <c r="B413"/>
      <c r="C413"/>
      <c r="D413"/>
      <c r="E413"/>
      <c r="F413"/>
      <c r="G413"/>
      <c r="H413"/>
      <c r="I413"/>
      <c r="J413"/>
    </row>
    <row r="414" spans="1:10" ht="16" x14ac:dyDescent="0.2">
      <c r="A414"/>
      <c r="B414"/>
      <c r="C414"/>
      <c r="D414"/>
      <c r="E414"/>
      <c r="F414"/>
      <c r="G414"/>
      <c r="H414"/>
      <c r="I414"/>
      <c r="J414"/>
    </row>
    <row r="415" spans="1:10" ht="16" x14ac:dyDescent="0.2">
      <c r="A415"/>
      <c r="B415"/>
      <c r="C415"/>
      <c r="D415"/>
      <c r="E415"/>
      <c r="F415"/>
      <c r="G415"/>
      <c r="H415"/>
      <c r="I415"/>
      <c r="J415"/>
    </row>
    <row r="416" spans="1:10" ht="16" x14ac:dyDescent="0.2">
      <c r="A416"/>
      <c r="B416"/>
      <c r="C416"/>
      <c r="D416"/>
      <c r="E416"/>
      <c r="F416"/>
      <c r="G416"/>
      <c r="H416"/>
      <c r="I416"/>
      <c r="J416"/>
    </row>
    <row r="417" spans="1:10" ht="16" x14ac:dyDescent="0.2">
      <c r="A417"/>
      <c r="B417"/>
      <c r="C417"/>
      <c r="D417"/>
      <c r="E417"/>
      <c r="F417"/>
      <c r="G417"/>
      <c r="H417"/>
      <c r="I417"/>
      <c r="J417"/>
    </row>
    <row r="418" spans="1:10" ht="16" x14ac:dyDescent="0.2">
      <c r="A418"/>
      <c r="B418"/>
      <c r="C418"/>
      <c r="D418"/>
      <c r="E418"/>
      <c r="F418"/>
      <c r="G418"/>
      <c r="H418"/>
      <c r="I418"/>
      <c r="J418"/>
    </row>
    <row r="419" spans="1:10" ht="16" x14ac:dyDescent="0.2">
      <c r="A419"/>
      <c r="B419"/>
      <c r="C419"/>
      <c r="D419"/>
      <c r="E419"/>
      <c r="F419"/>
      <c r="G419"/>
      <c r="H419"/>
      <c r="I419"/>
      <c r="J419"/>
    </row>
    <row r="420" spans="1:10" ht="16" x14ac:dyDescent="0.2">
      <c r="A420"/>
      <c r="B420"/>
      <c r="C420"/>
      <c r="D420"/>
      <c r="E420"/>
      <c r="F420"/>
      <c r="G420"/>
      <c r="H420"/>
      <c r="I420"/>
      <c r="J420"/>
    </row>
    <row r="421" spans="1:10" ht="16" x14ac:dyDescent="0.2">
      <c r="A421"/>
      <c r="B421"/>
      <c r="C421"/>
      <c r="D421"/>
      <c r="E421"/>
      <c r="F421"/>
      <c r="G421"/>
      <c r="H421"/>
      <c r="I421"/>
      <c r="J421"/>
    </row>
    <row r="422" spans="1:10" ht="16" x14ac:dyDescent="0.2">
      <c r="A422"/>
      <c r="B422"/>
      <c r="C422"/>
      <c r="D422"/>
      <c r="E422"/>
      <c r="F422"/>
      <c r="G422"/>
      <c r="H422"/>
      <c r="I422"/>
      <c r="J422"/>
    </row>
    <row r="423" spans="1:10" ht="16" x14ac:dyDescent="0.2">
      <c r="A423"/>
      <c r="B423"/>
      <c r="C423"/>
      <c r="D423"/>
      <c r="E423"/>
      <c r="F423"/>
      <c r="G423"/>
      <c r="H423"/>
      <c r="I423"/>
      <c r="J423"/>
    </row>
    <row r="424" spans="1:10" ht="16" x14ac:dyDescent="0.2">
      <c r="A424"/>
      <c r="B424"/>
      <c r="C424"/>
      <c r="D424"/>
      <c r="E424"/>
      <c r="F424"/>
      <c r="G424"/>
      <c r="H424"/>
      <c r="I424"/>
      <c r="J424"/>
    </row>
    <row r="425" spans="1:10" ht="16" x14ac:dyDescent="0.2">
      <c r="A425"/>
      <c r="B425"/>
      <c r="C425"/>
      <c r="D425"/>
      <c r="E425"/>
      <c r="F425"/>
      <c r="G425"/>
      <c r="H425"/>
      <c r="I425"/>
      <c r="J425"/>
    </row>
    <row r="426" spans="1:10" ht="16" x14ac:dyDescent="0.2">
      <c r="A426"/>
      <c r="B426"/>
      <c r="C426"/>
      <c r="D426"/>
      <c r="E426"/>
      <c r="F426"/>
      <c r="G426"/>
      <c r="H426"/>
      <c r="I426"/>
      <c r="J426"/>
    </row>
    <row r="427" spans="1:10" ht="16" x14ac:dyDescent="0.2">
      <c r="A427"/>
      <c r="B427"/>
      <c r="C427"/>
      <c r="D427"/>
      <c r="E427"/>
      <c r="F427"/>
      <c r="G427"/>
      <c r="H427"/>
      <c r="I427"/>
      <c r="J427"/>
    </row>
    <row r="428" spans="1:10" ht="16" x14ac:dyDescent="0.2">
      <c r="A428"/>
      <c r="B428"/>
      <c r="C428"/>
      <c r="D428"/>
      <c r="E428"/>
      <c r="F428"/>
      <c r="G428"/>
      <c r="H428"/>
      <c r="I428"/>
      <c r="J428"/>
    </row>
    <row r="429" spans="1:10" ht="16" x14ac:dyDescent="0.2">
      <c r="A429"/>
      <c r="B429"/>
      <c r="C429"/>
      <c r="D429"/>
      <c r="E429"/>
      <c r="F429"/>
      <c r="G429"/>
      <c r="H429"/>
      <c r="I429"/>
      <c r="J429"/>
    </row>
    <row r="430" spans="1:10" ht="16" x14ac:dyDescent="0.2">
      <c r="A430"/>
      <c r="B430"/>
      <c r="C430"/>
      <c r="D430"/>
      <c r="E430"/>
      <c r="F430"/>
      <c r="G430"/>
      <c r="H430"/>
      <c r="I430"/>
      <c r="J430"/>
    </row>
    <row r="431" spans="1:10" ht="16" x14ac:dyDescent="0.2">
      <c r="A431"/>
      <c r="B431"/>
      <c r="C431"/>
      <c r="D431"/>
      <c r="E431"/>
      <c r="F431"/>
      <c r="G431"/>
      <c r="H431"/>
      <c r="I431"/>
      <c r="J431"/>
    </row>
    <row r="432" spans="1:10" ht="16" x14ac:dyDescent="0.2">
      <c r="A432"/>
      <c r="B432"/>
      <c r="C432"/>
      <c r="D432"/>
      <c r="E432"/>
      <c r="F432"/>
      <c r="G432"/>
      <c r="H432"/>
      <c r="I432"/>
      <c r="J432"/>
    </row>
    <row r="433" spans="1:10" ht="16" x14ac:dyDescent="0.2">
      <c r="A433"/>
      <c r="B433"/>
      <c r="C433"/>
      <c r="D433"/>
      <c r="E433"/>
      <c r="F433"/>
      <c r="G433"/>
      <c r="H433"/>
      <c r="I433"/>
      <c r="J433"/>
    </row>
    <row r="434" spans="1:10" ht="16" x14ac:dyDescent="0.2">
      <c r="A434"/>
      <c r="B434"/>
      <c r="C434"/>
      <c r="D434"/>
      <c r="E434"/>
      <c r="F434"/>
      <c r="G434"/>
      <c r="H434"/>
      <c r="I434"/>
      <c r="J434"/>
    </row>
    <row r="435" spans="1:10" ht="16" x14ac:dyDescent="0.2">
      <c r="A435"/>
      <c r="B435"/>
      <c r="C435"/>
      <c r="D435"/>
      <c r="E435"/>
      <c r="F435"/>
      <c r="G435"/>
      <c r="H435"/>
      <c r="I435"/>
      <c r="J435"/>
    </row>
    <row r="436" spans="1:10" ht="16" x14ac:dyDescent="0.2">
      <c r="A436"/>
      <c r="B436"/>
      <c r="C436"/>
      <c r="D436"/>
      <c r="E436"/>
      <c r="F436"/>
      <c r="G436"/>
      <c r="H436"/>
      <c r="I436"/>
      <c r="J436"/>
    </row>
    <row r="437" spans="1:10" ht="16" x14ac:dyDescent="0.2">
      <c r="A437"/>
      <c r="B437"/>
      <c r="C437"/>
      <c r="D437"/>
      <c r="E437"/>
      <c r="F437"/>
      <c r="G437"/>
      <c r="H437"/>
      <c r="I437"/>
      <c r="J437"/>
    </row>
    <row r="438" spans="1:10" ht="16" x14ac:dyDescent="0.2">
      <c r="A438"/>
      <c r="B438"/>
      <c r="C438"/>
      <c r="D438"/>
      <c r="E438"/>
      <c r="F438"/>
      <c r="G438"/>
      <c r="H438"/>
      <c r="I438"/>
      <c r="J438"/>
    </row>
    <row r="439" spans="1:10" ht="16" x14ac:dyDescent="0.2">
      <c r="A439"/>
      <c r="B439"/>
      <c r="C439"/>
      <c r="D439"/>
      <c r="E439"/>
      <c r="F439"/>
      <c r="G439"/>
      <c r="H439"/>
      <c r="I439"/>
      <c r="J439"/>
    </row>
    <row r="440" spans="1:10" ht="16" x14ac:dyDescent="0.2">
      <c r="A440"/>
      <c r="B440"/>
      <c r="C440"/>
      <c r="D440"/>
      <c r="E440"/>
      <c r="F440"/>
      <c r="G440"/>
      <c r="H440"/>
      <c r="I440"/>
      <c r="J440"/>
    </row>
    <row r="441" spans="1:10" ht="16" x14ac:dyDescent="0.2">
      <c r="A441"/>
      <c r="B441"/>
      <c r="C441"/>
      <c r="D441"/>
      <c r="E441"/>
      <c r="F441"/>
      <c r="G441"/>
      <c r="H441"/>
      <c r="I441"/>
      <c r="J441"/>
    </row>
    <row r="442" spans="1:10" ht="16" x14ac:dyDescent="0.2">
      <c r="A442"/>
      <c r="B442"/>
      <c r="C442"/>
      <c r="D442"/>
      <c r="E442"/>
      <c r="F442"/>
      <c r="G442"/>
      <c r="H442"/>
      <c r="I442"/>
      <c r="J442"/>
    </row>
    <row r="443" spans="1:10" ht="16" x14ac:dyDescent="0.2">
      <c r="A443"/>
      <c r="B443"/>
      <c r="C443"/>
      <c r="D443"/>
      <c r="E443"/>
      <c r="F443"/>
      <c r="G443"/>
      <c r="H443"/>
      <c r="I443"/>
      <c r="J443"/>
    </row>
    <row r="444" spans="1:10" ht="16" x14ac:dyDescent="0.2">
      <c r="A444"/>
      <c r="B444"/>
      <c r="C444"/>
      <c r="D444"/>
      <c r="E444"/>
      <c r="F444"/>
      <c r="G444"/>
      <c r="H444"/>
      <c r="I444"/>
      <c r="J444"/>
    </row>
    <row r="445" spans="1:10" ht="16" x14ac:dyDescent="0.2">
      <c r="A445"/>
      <c r="B445"/>
      <c r="C445"/>
      <c r="D445"/>
      <c r="E445"/>
      <c r="F445"/>
      <c r="G445"/>
      <c r="H445"/>
      <c r="I445"/>
      <c r="J445"/>
    </row>
    <row r="446" spans="1:10" ht="16" x14ac:dyDescent="0.2">
      <c r="A446"/>
      <c r="B446"/>
      <c r="C446"/>
      <c r="D446"/>
      <c r="E446"/>
      <c r="F446"/>
      <c r="G446"/>
      <c r="H446"/>
      <c r="I446"/>
      <c r="J446"/>
    </row>
    <row r="447" spans="1:10" ht="16" x14ac:dyDescent="0.2">
      <c r="A447"/>
      <c r="B447"/>
      <c r="C447"/>
      <c r="D447"/>
      <c r="E447"/>
      <c r="F447"/>
      <c r="G447"/>
      <c r="H447"/>
      <c r="I447"/>
      <c r="J447"/>
    </row>
    <row r="448" spans="1:10" ht="16" x14ac:dyDescent="0.2">
      <c r="A448"/>
      <c r="B448"/>
      <c r="C448"/>
      <c r="D448"/>
      <c r="E448"/>
      <c r="F448"/>
      <c r="G448"/>
      <c r="H448"/>
      <c r="I448"/>
      <c r="J448"/>
    </row>
    <row r="449" spans="1:10" ht="16" x14ac:dyDescent="0.2">
      <c r="A449"/>
      <c r="B449"/>
      <c r="C449"/>
      <c r="D449"/>
      <c r="E449"/>
      <c r="F449"/>
      <c r="G449"/>
      <c r="H449"/>
      <c r="I449"/>
      <c r="J449"/>
    </row>
    <row r="450" spans="1:10" ht="16" x14ac:dyDescent="0.2">
      <c r="A450"/>
      <c r="B450"/>
      <c r="C450"/>
      <c r="D450"/>
      <c r="E450"/>
      <c r="F450"/>
      <c r="G450"/>
      <c r="H450"/>
      <c r="I450"/>
      <c r="J450"/>
    </row>
    <row r="451" spans="1:10" ht="16" x14ac:dyDescent="0.2">
      <c r="A451"/>
      <c r="B451"/>
      <c r="C451"/>
      <c r="D451"/>
      <c r="E451"/>
      <c r="F451"/>
      <c r="G451"/>
      <c r="H451"/>
      <c r="I451"/>
      <c r="J451"/>
    </row>
    <row r="452" spans="1:10" ht="16" x14ac:dyDescent="0.2">
      <c r="A452"/>
      <c r="B452"/>
      <c r="C452"/>
      <c r="D452"/>
      <c r="E452"/>
      <c r="F452"/>
      <c r="G452"/>
      <c r="H452"/>
      <c r="I452"/>
      <c r="J452"/>
    </row>
    <row r="453" spans="1:10" ht="16" x14ac:dyDescent="0.2">
      <c r="A453"/>
      <c r="B453"/>
      <c r="C453"/>
      <c r="D453"/>
      <c r="E453"/>
      <c r="F453"/>
      <c r="G453"/>
      <c r="H453"/>
      <c r="I453"/>
      <c r="J453"/>
    </row>
    <row r="454" spans="1:10" ht="16" x14ac:dyDescent="0.2">
      <c r="A454"/>
      <c r="B454"/>
      <c r="C454"/>
      <c r="D454"/>
      <c r="E454"/>
      <c r="F454"/>
      <c r="G454"/>
      <c r="H454"/>
      <c r="I454"/>
      <c r="J454"/>
    </row>
    <row r="455" spans="1:10" ht="16" x14ac:dyDescent="0.2">
      <c r="A455"/>
      <c r="B455"/>
      <c r="C455"/>
      <c r="D455"/>
      <c r="E455"/>
      <c r="F455"/>
      <c r="G455"/>
      <c r="H455"/>
      <c r="I455"/>
      <c r="J455"/>
    </row>
    <row r="456" spans="1:10" ht="16" x14ac:dyDescent="0.2">
      <c r="A456"/>
      <c r="B456"/>
      <c r="C456"/>
      <c r="D456"/>
      <c r="E456"/>
      <c r="F456"/>
      <c r="G456"/>
      <c r="H456"/>
      <c r="I456"/>
      <c r="J456"/>
    </row>
    <row r="457" spans="1:10" ht="16" x14ac:dyDescent="0.2">
      <c r="A457"/>
      <c r="B457"/>
      <c r="C457"/>
      <c r="D457"/>
      <c r="E457"/>
      <c r="F457"/>
      <c r="G457"/>
      <c r="H457"/>
      <c r="I457"/>
      <c r="J457"/>
    </row>
    <row r="458" spans="1:10" ht="16" x14ac:dyDescent="0.2">
      <c r="A458"/>
      <c r="B458"/>
      <c r="C458"/>
      <c r="D458"/>
      <c r="E458"/>
      <c r="F458"/>
      <c r="G458"/>
      <c r="H458"/>
      <c r="I458"/>
      <c r="J458"/>
    </row>
    <row r="459" spans="1:10" ht="16" x14ac:dyDescent="0.2">
      <c r="A459"/>
      <c r="B459"/>
      <c r="C459"/>
      <c r="D459"/>
      <c r="E459"/>
      <c r="F459"/>
      <c r="G459"/>
      <c r="H459"/>
      <c r="I459"/>
      <c r="J459"/>
    </row>
    <row r="460" spans="1:10" ht="16" x14ac:dyDescent="0.2">
      <c r="A460"/>
      <c r="B460"/>
      <c r="C460"/>
      <c r="D460"/>
      <c r="E460"/>
      <c r="F460"/>
      <c r="G460"/>
      <c r="H460"/>
      <c r="I460"/>
      <c r="J460"/>
    </row>
    <row r="461" spans="1:10" ht="16" x14ac:dyDescent="0.2">
      <c r="A461"/>
      <c r="B461"/>
      <c r="C461"/>
      <c r="D461"/>
      <c r="E461"/>
      <c r="F461"/>
      <c r="G461"/>
      <c r="H461"/>
      <c r="I461"/>
      <c r="J461"/>
    </row>
    <row r="462" spans="1:10" ht="16" x14ac:dyDescent="0.2">
      <c r="A462"/>
      <c r="B462"/>
      <c r="C462"/>
      <c r="D462"/>
      <c r="E462"/>
      <c r="F462"/>
      <c r="G462"/>
      <c r="H462"/>
      <c r="I462"/>
      <c r="J462"/>
    </row>
    <row r="463" spans="1:10" ht="16" x14ac:dyDescent="0.2">
      <c r="A463"/>
      <c r="B463"/>
      <c r="C463"/>
      <c r="D463"/>
      <c r="E463"/>
      <c r="F463"/>
      <c r="G463"/>
      <c r="H463"/>
      <c r="I463"/>
      <c r="J463"/>
    </row>
    <row r="464" spans="1:10" ht="16" x14ac:dyDescent="0.2">
      <c r="A464"/>
      <c r="B464"/>
      <c r="C464"/>
      <c r="D464"/>
      <c r="E464"/>
      <c r="F464"/>
      <c r="G464"/>
      <c r="H464"/>
      <c r="I464"/>
      <c r="J464"/>
    </row>
    <row r="465" spans="1:10" ht="16" x14ac:dyDescent="0.2">
      <c r="A465"/>
      <c r="B465"/>
      <c r="C465"/>
      <c r="D465"/>
      <c r="E465"/>
      <c r="F465"/>
      <c r="G465"/>
      <c r="H465"/>
      <c r="I465"/>
      <c r="J465"/>
    </row>
    <row r="466" spans="1:10" ht="16" x14ac:dyDescent="0.2">
      <c r="A466"/>
      <c r="B466"/>
      <c r="C466"/>
      <c r="D466"/>
      <c r="E466"/>
      <c r="F466"/>
      <c r="G466"/>
      <c r="H466"/>
      <c r="I466"/>
      <c r="J466"/>
    </row>
    <row r="467" spans="1:10" ht="16" x14ac:dyDescent="0.2">
      <c r="A467"/>
      <c r="B467"/>
      <c r="C467"/>
      <c r="D467"/>
      <c r="E467"/>
      <c r="F467"/>
      <c r="G467"/>
      <c r="H467"/>
      <c r="I467"/>
      <c r="J467"/>
    </row>
    <row r="468" spans="1:10" ht="16" x14ac:dyDescent="0.2">
      <c r="A468"/>
      <c r="B468"/>
      <c r="C468"/>
      <c r="D468"/>
      <c r="E468"/>
      <c r="F468"/>
      <c r="G468"/>
      <c r="H468"/>
      <c r="I468"/>
      <c r="J468"/>
    </row>
    <row r="469" spans="1:10" ht="16" x14ac:dyDescent="0.2">
      <c r="A469"/>
      <c r="B469"/>
      <c r="C469"/>
      <c r="D469"/>
      <c r="E469"/>
      <c r="F469"/>
      <c r="G469"/>
      <c r="H469"/>
      <c r="I469"/>
      <c r="J469"/>
    </row>
    <row r="470" spans="1:10" ht="16" x14ac:dyDescent="0.2">
      <c r="A470"/>
      <c r="B470"/>
      <c r="C470"/>
      <c r="D470"/>
      <c r="E470"/>
      <c r="F470"/>
      <c r="G470"/>
      <c r="H470"/>
      <c r="I470"/>
      <c r="J470"/>
    </row>
    <row r="471" spans="1:10" ht="16" x14ac:dyDescent="0.2">
      <c r="A471"/>
      <c r="B471"/>
      <c r="C471"/>
      <c r="D471"/>
      <c r="E471"/>
      <c r="F471"/>
      <c r="G471"/>
      <c r="H471"/>
      <c r="I471"/>
      <c r="J471"/>
    </row>
    <row r="472" spans="1:10" ht="16" x14ac:dyDescent="0.2">
      <c r="A472"/>
      <c r="B472"/>
      <c r="C472"/>
      <c r="D472"/>
      <c r="E472"/>
      <c r="F472"/>
      <c r="G472"/>
      <c r="H472"/>
      <c r="I472"/>
      <c r="J472"/>
    </row>
    <row r="473" spans="1:10" ht="16" x14ac:dyDescent="0.2">
      <c r="A473"/>
      <c r="B473"/>
      <c r="C473"/>
      <c r="D473"/>
      <c r="E473"/>
      <c r="F473"/>
      <c r="G473"/>
      <c r="H473"/>
      <c r="I473"/>
      <c r="J473"/>
    </row>
    <row r="474" spans="1:10" ht="16" x14ac:dyDescent="0.2">
      <c r="A474"/>
      <c r="B474"/>
      <c r="C474"/>
      <c r="D474"/>
      <c r="E474"/>
      <c r="F474"/>
      <c r="G474"/>
      <c r="H474"/>
      <c r="I474"/>
      <c r="J474"/>
    </row>
    <row r="475" spans="1:10" ht="16" x14ac:dyDescent="0.2">
      <c r="A475"/>
      <c r="B475"/>
      <c r="C475"/>
      <c r="D475"/>
      <c r="E475"/>
      <c r="F475"/>
      <c r="G475"/>
      <c r="H475"/>
      <c r="I475"/>
      <c r="J475"/>
    </row>
    <row r="476" spans="1:10" ht="16" x14ac:dyDescent="0.2">
      <c r="A476"/>
      <c r="B476"/>
      <c r="C476"/>
      <c r="D476"/>
      <c r="E476"/>
      <c r="F476"/>
      <c r="G476"/>
      <c r="H476"/>
      <c r="I476"/>
      <c r="J476"/>
    </row>
    <row r="477" spans="1:10" ht="16" x14ac:dyDescent="0.2">
      <c r="A477"/>
      <c r="B477"/>
      <c r="C477"/>
      <c r="D477"/>
      <c r="E477"/>
      <c r="F477"/>
      <c r="G477"/>
      <c r="H477"/>
      <c r="I477"/>
      <c r="J477"/>
    </row>
    <row r="478" spans="1:10" ht="16" x14ac:dyDescent="0.2">
      <c r="A478"/>
      <c r="B478"/>
      <c r="C478"/>
      <c r="D478"/>
      <c r="E478"/>
      <c r="F478"/>
      <c r="G478"/>
      <c r="H478"/>
      <c r="I478"/>
      <c r="J478"/>
    </row>
    <row r="479" spans="1:10" ht="16" x14ac:dyDescent="0.2">
      <c r="A479"/>
      <c r="B479"/>
      <c r="C479"/>
      <c r="D479"/>
      <c r="E479"/>
      <c r="F479"/>
      <c r="G479"/>
      <c r="H479"/>
      <c r="I479"/>
      <c r="J479"/>
    </row>
    <row r="480" spans="1:10" ht="16" x14ac:dyDescent="0.2">
      <c r="A480"/>
      <c r="B480"/>
      <c r="C480"/>
      <c r="D480"/>
      <c r="E480"/>
      <c r="F480"/>
      <c r="G480"/>
      <c r="H480"/>
      <c r="I480"/>
      <c r="J480"/>
    </row>
    <row r="481" spans="1:10" ht="16" x14ac:dyDescent="0.2">
      <c r="A481"/>
      <c r="B481"/>
      <c r="C481"/>
      <c r="D481"/>
      <c r="E481"/>
      <c r="F481"/>
      <c r="G481"/>
      <c r="H481"/>
      <c r="I481"/>
      <c r="J481"/>
    </row>
    <row r="482" spans="1:10" ht="16" x14ac:dyDescent="0.2">
      <c r="A482"/>
      <c r="B482"/>
      <c r="C482"/>
      <c r="D482"/>
      <c r="E482"/>
      <c r="F482"/>
      <c r="G482"/>
      <c r="H482"/>
      <c r="I482"/>
      <c r="J482"/>
    </row>
    <row r="483" spans="1:10" ht="16" x14ac:dyDescent="0.2">
      <c r="A483"/>
      <c r="B483"/>
      <c r="C483"/>
      <c r="D483"/>
      <c r="E483"/>
      <c r="F483"/>
      <c r="G483"/>
      <c r="H483"/>
      <c r="I483"/>
      <c r="J483"/>
    </row>
    <row r="484" spans="1:10" ht="16" x14ac:dyDescent="0.2">
      <c r="A484"/>
      <c r="B484"/>
      <c r="C484"/>
      <c r="D484"/>
      <c r="E484"/>
      <c r="F484"/>
      <c r="G484"/>
      <c r="H484"/>
      <c r="I484"/>
      <c r="J484"/>
    </row>
    <row r="485" spans="1:10" ht="16" x14ac:dyDescent="0.2">
      <c r="A485"/>
      <c r="B485"/>
      <c r="C485"/>
      <c r="D485"/>
      <c r="E485"/>
      <c r="F485"/>
      <c r="G485"/>
      <c r="H485"/>
      <c r="I485"/>
      <c r="J485"/>
    </row>
    <row r="486" spans="1:10" ht="16" x14ac:dyDescent="0.2">
      <c r="A486"/>
      <c r="B486"/>
      <c r="C486"/>
      <c r="D486"/>
      <c r="E486"/>
      <c r="F486"/>
      <c r="G486"/>
      <c r="H486"/>
      <c r="I486"/>
      <c r="J486"/>
    </row>
    <row r="487" spans="1:10" ht="16" x14ac:dyDescent="0.2">
      <c r="A487"/>
      <c r="B487"/>
      <c r="C487"/>
      <c r="D487"/>
      <c r="E487"/>
      <c r="F487"/>
      <c r="G487"/>
      <c r="H487"/>
      <c r="I487"/>
      <c r="J487"/>
    </row>
    <row r="488" spans="1:10" ht="16" x14ac:dyDescent="0.2">
      <c r="A488"/>
      <c r="B488"/>
      <c r="C488"/>
      <c r="D488"/>
      <c r="E488"/>
      <c r="F488"/>
      <c r="G488"/>
      <c r="H488"/>
      <c r="I488"/>
      <c r="J488"/>
    </row>
    <row r="489" spans="1:10" ht="16" x14ac:dyDescent="0.2">
      <c r="A489"/>
      <c r="B489"/>
      <c r="C489"/>
      <c r="D489"/>
      <c r="E489"/>
      <c r="F489"/>
      <c r="G489"/>
      <c r="H489"/>
      <c r="I489"/>
      <c r="J489"/>
    </row>
    <row r="490" spans="1:10" ht="16" x14ac:dyDescent="0.2">
      <c r="A490"/>
      <c r="B490"/>
      <c r="C490"/>
      <c r="D490"/>
      <c r="E490"/>
      <c r="F490"/>
      <c r="G490"/>
      <c r="H490"/>
      <c r="I490"/>
      <c r="J490"/>
    </row>
    <row r="491" spans="1:10" ht="16" x14ac:dyDescent="0.2">
      <c r="A491"/>
      <c r="B491"/>
      <c r="C491"/>
      <c r="D491"/>
      <c r="E491"/>
      <c r="F491"/>
      <c r="G491"/>
      <c r="H491"/>
      <c r="I491"/>
      <c r="J491"/>
    </row>
    <row r="492" spans="1:10" ht="16" x14ac:dyDescent="0.2">
      <c r="A492"/>
      <c r="B492"/>
      <c r="C492"/>
      <c r="D492"/>
      <c r="E492"/>
      <c r="F492"/>
      <c r="G492"/>
      <c r="H492"/>
      <c r="I492"/>
      <c r="J492"/>
    </row>
    <row r="493" spans="1:10" ht="16" x14ac:dyDescent="0.2">
      <c r="A493"/>
      <c r="B493"/>
      <c r="C493"/>
      <c r="D493"/>
      <c r="E493"/>
      <c r="F493"/>
      <c r="G493"/>
      <c r="H493"/>
      <c r="I493"/>
      <c r="J493"/>
    </row>
    <row r="494" spans="1:10" ht="16" x14ac:dyDescent="0.2">
      <c r="A494"/>
      <c r="B494"/>
      <c r="C494"/>
      <c r="D494"/>
      <c r="E494"/>
      <c r="F494"/>
      <c r="G494"/>
      <c r="H494"/>
      <c r="I494"/>
      <c r="J494"/>
    </row>
    <row r="495" spans="1:10" ht="16" x14ac:dyDescent="0.2">
      <c r="A495"/>
      <c r="B495"/>
      <c r="C495"/>
      <c r="D495"/>
      <c r="E495"/>
      <c r="F495"/>
      <c r="G495"/>
      <c r="H495"/>
      <c r="I495"/>
      <c r="J495"/>
    </row>
    <row r="496" spans="1:10" ht="16" x14ac:dyDescent="0.2">
      <c r="A496"/>
      <c r="B496"/>
      <c r="C496"/>
      <c r="D496"/>
      <c r="E496"/>
      <c r="F496"/>
      <c r="G496"/>
      <c r="H496"/>
      <c r="I496"/>
      <c r="J496"/>
    </row>
    <row r="497" spans="1:10" ht="16" x14ac:dyDescent="0.2">
      <c r="A497"/>
      <c r="B497"/>
      <c r="C497"/>
      <c r="D497"/>
      <c r="E497"/>
      <c r="F497"/>
      <c r="G497"/>
      <c r="H497"/>
      <c r="I497"/>
      <c r="J497"/>
    </row>
    <row r="498" spans="1:10" ht="16" x14ac:dyDescent="0.2">
      <c r="A498"/>
      <c r="B498"/>
      <c r="C498"/>
      <c r="D498"/>
      <c r="E498"/>
      <c r="F498"/>
      <c r="G498"/>
      <c r="H498"/>
      <c r="I498"/>
      <c r="J498"/>
    </row>
    <row r="499" spans="1:10" ht="16" x14ac:dyDescent="0.2">
      <c r="A499"/>
      <c r="B499"/>
      <c r="C499"/>
      <c r="D499"/>
      <c r="E499"/>
      <c r="F499"/>
      <c r="G499"/>
      <c r="H499"/>
      <c r="I499"/>
      <c r="J499"/>
    </row>
    <row r="500" spans="1:10" ht="16" x14ac:dyDescent="0.2">
      <c r="A500"/>
      <c r="B500"/>
      <c r="C500"/>
      <c r="D500"/>
      <c r="E500"/>
      <c r="F500"/>
      <c r="G500"/>
      <c r="H500"/>
      <c r="I500"/>
      <c r="J500"/>
    </row>
    <row r="501" spans="1:10" ht="16" x14ac:dyDescent="0.2">
      <c r="A501"/>
      <c r="B501"/>
      <c r="C501"/>
      <c r="D501"/>
      <c r="E501"/>
      <c r="F501"/>
      <c r="G501"/>
      <c r="H501"/>
      <c r="I501"/>
      <c r="J501"/>
    </row>
    <row r="502" spans="1:10" ht="16" x14ac:dyDescent="0.2">
      <c r="A502"/>
      <c r="B502"/>
      <c r="C502"/>
      <c r="D502"/>
      <c r="E502"/>
      <c r="F502"/>
      <c r="G502"/>
      <c r="H502"/>
      <c r="I502"/>
      <c r="J502"/>
    </row>
    <row r="503" spans="1:10" ht="16" x14ac:dyDescent="0.2">
      <c r="A503"/>
      <c r="B503"/>
      <c r="C503"/>
      <c r="D503"/>
      <c r="E503"/>
      <c r="F503"/>
      <c r="G503"/>
      <c r="H503"/>
      <c r="I503"/>
      <c r="J503"/>
    </row>
    <row r="504" spans="1:10" ht="16" x14ac:dyDescent="0.2">
      <c r="A504"/>
      <c r="B504"/>
      <c r="C504"/>
      <c r="D504"/>
      <c r="E504"/>
      <c r="F504"/>
      <c r="G504"/>
      <c r="H504"/>
      <c r="I504"/>
      <c r="J504"/>
    </row>
    <row r="505" spans="1:10" ht="16" x14ac:dyDescent="0.2">
      <c r="A505"/>
      <c r="B505"/>
      <c r="C505"/>
      <c r="D505"/>
      <c r="E505"/>
      <c r="F505"/>
      <c r="G505"/>
      <c r="H505"/>
      <c r="I505"/>
      <c r="J505"/>
    </row>
    <row r="506" spans="1:10" ht="16" x14ac:dyDescent="0.2">
      <c r="A506"/>
      <c r="B506"/>
      <c r="C506"/>
      <c r="D506"/>
      <c r="E506"/>
      <c r="F506"/>
      <c r="G506"/>
      <c r="H506"/>
      <c r="I506"/>
      <c r="J506"/>
    </row>
    <row r="507" spans="1:10" ht="16" x14ac:dyDescent="0.2">
      <c r="A507"/>
      <c r="B507"/>
      <c r="C507"/>
      <c r="D507"/>
      <c r="E507"/>
      <c r="F507"/>
      <c r="G507"/>
      <c r="H507"/>
      <c r="I507"/>
      <c r="J507"/>
    </row>
    <row r="508" spans="1:10" ht="16" x14ac:dyDescent="0.2">
      <c r="A508"/>
      <c r="B508"/>
      <c r="C508"/>
      <c r="D508"/>
      <c r="E508"/>
      <c r="F508"/>
      <c r="G508"/>
      <c r="H508"/>
      <c r="I508"/>
      <c r="J508"/>
    </row>
    <row r="509" spans="1:10" ht="16" x14ac:dyDescent="0.2">
      <c r="A509"/>
      <c r="B509"/>
      <c r="C509"/>
      <c r="D509"/>
      <c r="E509"/>
      <c r="F509"/>
      <c r="G509"/>
      <c r="H509"/>
      <c r="I509"/>
      <c r="J509"/>
    </row>
    <row r="510" spans="1:10" ht="16" x14ac:dyDescent="0.2">
      <c r="A510"/>
      <c r="B510"/>
      <c r="C510"/>
      <c r="D510"/>
      <c r="E510"/>
      <c r="F510"/>
      <c r="G510"/>
      <c r="H510"/>
      <c r="I510"/>
      <c r="J510"/>
    </row>
    <row r="511" spans="1:10" ht="16" x14ac:dyDescent="0.2">
      <c r="A511"/>
      <c r="B511"/>
      <c r="C511"/>
      <c r="D511"/>
      <c r="E511"/>
      <c r="F511"/>
      <c r="G511"/>
      <c r="H511"/>
      <c r="I511"/>
      <c r="J511"/>
    </row>
    <row r="512" spans="1:10" ht="16" x14ac:dyDescent="0.2">
      <c r="A512"/>
      <c r="B512"/>
      <c r="C512"/>
      <c r="D512"/>
      <c r="E512"/>
      <c r="F512"/>
      <c r="G512"/>
      <c r="H512"/>
      <c r="I512"/>
      <c r="J512"/>
    </row>
    <row r="513" spans="1:10" ht="16" x14ac:dyDescent="0.2">
      <c r="A513"/>
      <c r="B513"/>
      <c r="C513"/>
      <c r="D513"/>
      <c r="E513"/>
      <c r="F513"/>
      <c r="G513"/>
      <c r="H513"/>
      <c r="I513"/>
      <c r="J513"/>
    </row>
    <row r="514" spans="1:10" ht="16" x14ac:dyDescent="0.2">
      <c r="A514"/>
      <c r="B514"/>
      <c r="C514"/>
      <c r="D514"/>
      <c r="E514"/>
      <c r="F514"/>
      <c r="G514"/>
      <c r="H514"/>
      <c r="I514"/>
      <c r="J514"/>
    </row>
    <row r="515" spans="1:10" ht="16" x14ac:dyDescent="0.2">
      <c r="A515"/>
      <c r="B515"/>
      <c r="C515"/>
      <c r="D515"/>
      <c r="E515"/>
      <c r="F515"/>
      <c r="G515"/>
      <c r="H515"/>
      <c r="I515"/>
      <c r="J515"/>
    </row>
    <row r="516" spans="1:10" ht="16" x14ac:dyDescent="0.2">
      <c r="A516"/>
      <c r="B516"/>
      <c r="C516"/>
      <c r="D516"/>
      <c r="E516"/>
      <c r="F516"/>
      <c r="G516"/>
      <c r="H516"/>
      <c r="I516"/>
      <c r="J516"/>
    </row>
    <row r="517" spans="1:10" ht="16" x14ac:dyDescent="0.2">
      <c r="A517"/>
      <c r="B517"/>
      <c r="C517"/>
      <c r="D517"/>
      <c r="E517"/>
      <c r="F517"/>
      <c r="G517"/>
      <c r="H517"/>
      <c r="I517"/>
      <c r="J517"/>
    </row>
    <row r="518" spans="1:10" ht="16" x14ac:dyDescent="0.2">
      <c r="A518"/>
      <c r="B518"/>
      <c r="C518"/>
      <c r="D518"/>
      <c r="E518"/>
      <c r="F518"/>
      <c r="G518"/>
      <c r="H518"/>
      <c r="I518"/>
      <c r="J518"/>
    </row>
    <row r="519" spans="1:10" ht="16" x14ac:dyDescent="0.2">
      <c r="A519"/>
      <c r="B519"/>
      <c r="C519"/>
      <c r="D519"/>
      <c r="E519"/>
      <c r="F519"/>
      <c r="G519"/>
      <c r="H519"/>
      <c r="I519"/>
      <c r="J519"/>
    </row>
    <row r="520" spans="1:10" ht="16" x14ac:dyDescent="0.2">
      <c r="A520"/>
      <c r="B520"/>
      <c r="C520"/>
      <c r="D520"/>
      <c r="E520"/>
      <c r="F520"/>
      <c r="G520"/>
      <c r="H520"/>
      <c r="I520"/>
      <c r="J520"/>
    </row>
    <row r="521" spans="1:10" ht="16" x14ac:dyDescent="0.2">
      <c r="A521"/>
      <c r="B521"/>
      <c r="C521"/>
      <c r="D521"/>
      <c r="E521"/>
      <c r="F521"/>
      <c r="G521"/>
      <c r="H521"/>
      <c r="I521"/>
      <c r="J521"/>
    </row>
    <row r="522" spans="1:10" ht="16" x14ac:dyDescent="0.2">
      <c r="A522"/>
      <c r="B522"/>
      <c r="C522"/>
      <c r="D522"/>
      <c r="E522"/>
      <c r="F522"/>
      <c r="G522"/>
      <c r="H522"/>
      <c r="I522"/>
      <c r="J522"/>
    </row>
    <row r="523" spans="1:10" ht="16" x14ac:dyDescent="0.2">
      <c r="A523"/>
      <c r="B523"/>
      <c r="C523"/>
      <c r="D523"/>
      <c r="E523"/>
      <c r="F523"/>
      <c r="G523"/>
      <c r="H523"/>
      <c r="I523"/>
      <c r="J523"/>
    </row>
    <row r="524" spans="1:10" ht="16" x14ac:dyDescent="0.2">
      <c r="A524"/>
      <c r="B524"/>
      <c r="C524"/>
      <c r="D524"/>
      <c r="E524"/>
      <c r="F524"/>
      <c r="G524"/>
      <c r="H524"/>
      <c r="I524"/>
      <c r="J524"/>
    </row>
    <row r="525" spans="1:10" ht="16" x14ac:dyDescent="0.2">
      <c r="A525"/>
      <c r="B525"/>
      <c r="C525"/>
      <c r="D525"/>
      <c r="E525"/>
      <c r="F525"/>
      <c r="G525"/>
      <c r="H525"/>
      <c r="I525"/>
      <c r="J525"/>
    </row>
    <row r="526" spans="1:10" ht="16" x14ac:dyDescent="0.2">
      <c r="A526"/>
      <c r="B526"/>
      <c r="C526"/>
      <c r="D526"/>
      <c r="E526"/>
      <c r="F526"/>
      <c r="G526"/>
      <c r="H526"/>
      <c r="I526"/>
      <c r="J526"/>
    </row>
    <row r="527" spans="1:10" ht="16" x14ac:dyDescent="0.2">
      <c r="A527"/>
      <c r="B527"/>
      <c r="C527"/>
      <c r="D527"/>
      <c r="E527"/>
      <c r="F527"/>
      <c r="G527"/>
      <c r="H527"/>
      <c r="I527"/>
      <c r="J527"/>
    </row>
    <row r="528" spans="1:10" ht="16" x14ac:dyDescent="0.2">
      <c r="A528"/>
      <c r="B528"/>
      <c r="C528"/>
      <c r="D528"/>
      <c r="E528"/>
      <c r="F528"/>
      <c r="G528"/>
      <c r="H528"/>
      <c r="I528"/>
      <c r="J528"/>
    </row>
    <row r="529" spans="1:10" ht="16" x14ac:dyDescent="0.2">
      <c r="A529"/>
      <c r="B529"/>
      <c r="C529"/>
      <c r="D529"/>
      <c r="E529"/>
      <c r="F529"/>
      <c r="G529"/>
      <c r="H529"/>
      <c r="I529"/>
      <c r="J529"/>
    </row>
    <row r="530" spans="1:10" ht="16" x14ac:dyDescent="0.2">
      <c r="A530"/>
      <c r="B530"/>
      <c r="C530"/>
      <c r="D530"/>
      <c r="E530"/>
      <c r="F530"/>
      <c r="G530"/>
      <c r="H530"/>
      <c r="I530"/>
      <c r="J530"/>
    </row>
    <row r="531" spans="1:10" ht="16" x14ac:dyDescent="0.2">
      <c r="A531"/>
      <c r="B531"/>
      <c r="C531"/>
      <c r="D531"/>
      <c r="E531"/>
      <c r="F531"/>
      <c r="G531"/>
      <c r="H531"/>
      <c r="I531"/>
      <c r="J531"/>
    </row>
    <row r="532" spans="1:10" ht="16" x14ac:dyDescent="0.2">
      <c r="A532"/>
      <c r="B532"/>
      <c r="C532"/>
      <c r="D532"/>
      <c r="E532"/>
      <c r="F532"/>
      <c r="G532"/>
      <c r="H532"/>
      <c r="I532"/>
      <c r="J532"/>
    </row>
    <row r="533" spans="1:10" ht="16" x14ac:dyDescent="0.2">
      <c r="A533"/>
      <c r="B533"/>
      <c r="C533"/>
      <c r="D533"/>
      <c r="E533"/>
      <c r="F533"/>
      <c r="G533"/>
      <c r="H533"/>
      <c r="I533"/>
      <c r="J533"/>
    </row>
    <row r="534" spans="1:10" ht="16" x14ac:dyDescent="0.2">
      <c r="A534"/>
      <c r="B534"/>
      <c r="C534"/>
      <c r="D534"/>
      <c r="E534"/>
      <c r="F534"/>
      <c r="G534"/>
      <c r="H534"/>
      <c r="I534"/>
      <c r="J534"/>
    </row>
    <row r="535" spans="1:10" ht="16" x14ac:dyDescent="0.2">
      <c r="A535"/>
      <c r="B535"/>
      <c r="C535"/>
      <c r="D535"/>
      <c r="E535"/>
      <c r="F535"/>
      <c r="G535"/>
      <c r="H535"/>
      <c r="I535"/>
      <c r="J535"/>
    </row>
    <row r="536" spans="1:10" ht="16" x14ac:dyDescent="0.2">
      <c r="A536"/>
      <c r="B536"/>
      <c r="C536"/>
      <c r="D536"/>
      <c r="E536"/>
      <c r="F536"/>
      <c r="G536"/>
      <c r="H536"/>
      <c r="I536"/>
      <c r="J536"/>
    </row>
    <row r="537" spans="1:10" ht="16" x14ac:dyDescent="0.2">
      <c r="A537"/>
      <c r="B537"/>
      <c r="C537"/>
      <c r="D537"/>
      <c r="E537"/>
      <c r="F537"/>
      <c r="G537"/>
      <c r="H537"/>
      <c r="I537"/>
      <c r="J537"/>
    </row>
    <row r="538" spans="1:10" ht="16" x14ac:dyDescent="0.2">
      <c r="A538"/>
      <c r="B538"/>
      <c r="C538"/>
      <c r="D538"/>
      <c r="E538"/>
      <c r="F538"/>
      <c r="G538"/>
      <c r="H538"/>
      <c r="I538"/>
      <c r="J538"/>
    </row>
    <row r="539" spans="1:10" ht="16" x14ac:dyDescent="0.2">
      <c r="A539"/>
      <c r="B539"/>
      <c r="C539"/>
      <c r="D539"/>
      <c r="E539"/>
      <c r="F539"/>
      <c r="G539"/>
      <c r="H539"/>
      <c r="I539"/>
      <c r="J539"/>
    </row>
    <row r="540" spans="1:10" ht="16" x14ac:dyDescent="0.2">
      <c r="A540"/>
      <c r="B540"/>
      <c r="C540"/>
      <c r="D540"/>
      <c r="E540"/>
      <c r="F540"/>
      <c r="G540"/>
      <c r="H540"/>
      <c r="I540"/>
      <c r="J540"/>
    </row>
    <row r="541" spans="1:10" ht="16" x14ac:dyDescent="0.2">
      <c r="A541"/>
      <c r="B541"/>
      <c r="C541"/>
      <c r="D541"/>
      <c r="E541"/>
      <c r="F541"/>
      <c r="G541"/>
      <c r="H541"/>
      <c r="I541"/>
      <c r="J541"/>
    </row>
    <row r="542" spans="1:10" ht="16" x14ac:dyDescent="0.2">
      <c r="A542"/>
      <c r="B542"/>
      <c r="C542"/>
      <c r="D542"/>
      <c r="E542"/>
      <c r="F542"/>
      <c r="G542"/>
      <c r="H542"/>
      <c r="I542"/>
      <c r="J542"/>
    </row>
    <row r="543" spans="1:10" ht="16" x14ac:dyDescent="0.2">
      <c r="A543"/>
      <c r="B543"/>
      <c r="C543"/>
      <c r="D543"/>
      <c r="E543"/>
      <c r="F543"/>
      <c r="G543"/>
      <c r="H543"/>
      <c r="I543"/>
      <c r="J543"/>
    </row>
    <row r="544" spans="1:10" ht="16" x14ac:dyDescent="0.2">
      <c r="A544"/>
      <c r="B544"/>
      <c r="C544"/>
      <c r="D544"/>
      <c r="E544"/>
      <c r="F544"/>
      <c r="G544"/>
      <c r="H544"/>
      <c r="I544"/>
      <c r="J544"/>
    </row>
    <row r="545" spans="1:10" ht="16" x14ac:dyDescent="0.2">
      <c r="A545"/>
      <c r="B545"/>
      <c r="C545"/>
      <c r="D545"/>
      <c r="E545"/>
      <c r="F545"/>
      <c r="G545"/>
      <c r="H545"/>
      <c r="I545"/>
      <c r="J545"/>
    </row>
    <row r="546" spans="1:10" ht="16" x14ac:dyDescent="0.2">
      <c r="A546"/>
      <c r="B546"/>
      <c r="C546"/>
      <c r="D546"/>
      <c r="E546"/>
      <c r="F546"/>
      <c r="G546"/>
      <c r="H546"/>
      <c r="I546"/>
      <c r="J546"/>
    </row>
    <row r="547" spans="1:10" ht="16" x14ac:dyDescent="0.2">
      <c r="A547"/>
      <c r="B547"/>
      <c r="C547"/>
      <c r="D547"/>
      <c r="E547"/>
      <c r="F547"/>
      <c r="G547"/>
      <c r="H547"/>
      <c r="I547"/>
      <c r="J547"/>
    </row>
    <row r="548" spans="1:10" ht="16" x14ac:dyDescent="0.2">
      <c r="A548"/>
      <c r="B548"/>
      <c r="C548"/>
      <c r="D548"/>
      <c r="E548"/>
      <c r="F548"/>
      <c r="G548"/>
      <c r="H548"/>
      <c r="I548"/>
      <c r="J548"/>
    </row>
    <row r="549" spans="1:10" ht="16" x14ac:dyDescent="0.2">
      <c r="A549"/>
      <c r="B549"/>
      <c r="C549"/>
      <c r="D549"/>
      <c r="E549"/>
      <c r="F549"/>
      <c r="G549"/>
      <c r="H549"/>
      <c r="I549"/>
      <c r="J549"/>
    </row>
    <row r="550" spans="1:10" ht="16" x14ac:dyDescent="0.2">
      <c r="A550"/>
      <c r="B550"/>
      <c r="C550"/>
      <c r="D550"/>
      <c r="E550"/>
      <c r="F550"/>
      <c r="G550"/>
      <c r="H550"/>
      <c r="I550"/>
      <c r="J550"/>
    </row>
    <row r="551" spans="1:10" ht="16" x14ac:dyDescent="0.2">
      <c r="A551"/>
      <c r="B551"/>
      <c r="C551"/>
      <c r="D551"/>
      <c r="E551"/>
      <c r="F551"/>
      <c r="G551"/>
      <c r="H551"/>
      <c r="I551"/>
      <c r="J551"/>
    </row>
    <row r="552" spans="1:10" ht="16" x14ac:dyDescent="0.2">
      <c r="A552"/>
      <c r="B552"/>
      <c r="C552"/>
      <c r="D552"/>
      <c r="E552"/>
      <c r="F552"/>
      <c r="G552"/>
      <c r="H552"/>
      <c r="I552"/>
      <c r="J552"/>
    </row>
    <row r="553" spans="1:10" ht="16" x14ac:dyDescent="0.2">
      <c r="A553"/>
      <c r="B553"/>
      <c r="C553"/>
      <c r="D553"/>
      <c r="E553"/>
      <c r="F553"/>
      <c r="G553"/>
      <c r="H553"/>
      <c r="I553"/>
      <c r="J553"/>
    </row>
    <row r="554" spans="1:10" ht="16" x14ac:dyDescent="0.2">
      <c r="A554"/>
      <c r="B554"/>
      <c r="C554"/>
      <c r="D554"/>
      <c r="E554"/>
      <c r="F554"/>
      <c r="G554"/>
      <c r="H554"/>
      <c r="I554"/>
      <c r="J554"/>
    </row>
    <row r="555" spans="1:10" ht="16" x14ac:dyDescent="0.2">
      <c r="A555"/>
      <c r="B555"/>
      <c r="C555"/>
      <c r="D555"/>
      <c r="E555"/>
      <c r="F555"/>
      <c r="G555"/>
      <c r="H555"/>
      <c r="I555"/>
      <c r="J555"/>
    </row>
    <row r="556" spans="1:10" ht="16" x14ac:dyDescent="0.2">
      <c r="A556"/>
      <c r="B556"/>
      <c r="C556"/>
      <c r="D556"/>
      <c r="E556"/>
      <c r="F556"/>
      <c r="G556"/>
      <c r="H556"/>
      <c r="I556"/>
      <c r="J556"/>
    </row>
    <row r="557" spans="1:10" ht="16" x14ac:dyDescent="0.2">
      <c r="A557"/>
      <c r="B557"/>
      <c r="C557"/>
      <c r="D557"/>
      <c r="E557"/>
      <c r="F557"/>
      <c r="G557"/>
      <c r="H557"/>
      <c r="I557"/>
      <c r="J557"/>
    </row>
    <row r="558" spans="1:10" ht="16" x14ac:dyDescent="0.2">
      <c r="A558"/>
      <c r="B558"/>
      <c r="C558"/>
      <c r="D558"/>
      <c r="E558"/>
      <c r="F558"/>
      <c r="G558"/>
      <c r="H558"/>
      <c r="I558"/>
      <c r="J558"/>
    </row>
    <row r="559" spans="1:10" ht="16" x14ac:dyDescent="0.2">
      <c r="A559"/>
      <c r="B559"/>
      <c r="C559"/>
      <c r="D559"/>
      <c r="E559"/>
      <c r="F559"/>
      <c r="G559"/>
      <c r="H559"/>
      <c r="I559"/>
      <c r="J559"/>
    </row>
    <row r="560" spans="1:10" ht="16" x14ac:dyDescent="0.2">
      <c r="A560"/>
      <c r="B560"/>
      <c r="C560"/>
      <c r="D560"/>
      <c r="E560"/>
      <c r="F560"/>
      <c r="G560"/>
      <c r="H560"/>
      <c r="I560"/>
      <c r="J560"/>
    </row>
    <row r="561" spans="1:10" ht="16" x14ac:dyDescent="0.2">
      <c r="A561"/>
      <c r="B561"/>
      <c r="C561"/>
      <c r="D561"/>
      <c r="E561"/>
      <c r="F561"/>
      <c r="G561"/>
      <c r="H561"/>
      <c r="I561"/>
      <c r="J561"/>
    </row>
    <row r="562" spans="1:10" ht="16" x14ac:dyDescent="0.2">
      <c r="A562"/>
      <c r="B562"/>
      <c r="C562"/>
      <c r="D562"/>
      <c r="E562"/>
      <c r="F562"/>
      <c r="G562"/>
      <c r="H562"/>
      <c r="I562"/>
      <c r="J562"/>
    </row>
    <row r="563" spans="1:10" ht="16" x14ac:dyDescent="0.2">
      <c r="A563"/>
      <c r="B563"/>
      <c r="C563"/>
      <c r="D563"/>
      <c r="E563"/>
      <c r="F563"/>
      <c r="G563"/>
      <c r="H563"/>
      <c r="I563"/>
      <c r="J563"/>
    </row>
    <row r="564" spans="1:10" ht="16" x14ac:dyDescent="0.2">
      <c r="A564"/>
      <c r="B564"/>
      <c r="C564"/>
      <c r="D564"/>
      <c r="E564"/>
      <c r="F564"/>
      <c r="G564"/>
      <c r="H564"/>
      <c r="I564"/>
      <c r="J564"/>
    </row>
    <row r="565" spans="1:10" ht="16" x14ac:dyDescent="0.2">
      <c r="A565"/>
      <c r="B565"/>
      <c r="C565"/>
      <c r="D565"/>
      <c r="E565"/>
      <c r="F565"/>
      <c r="G565"/>
      <c r="H565"/>
      <c r="I565"/>
      <c r="J565"/>
    </row>
    <row r="566" spans="1:10" ht="16" x14ac:dyDescent="0.2">
      <c r="A566"/>
      <c r="B566"/>
      <c r="C566"/>
      <c r="D566"/>
      <c r="E566"/>
      <c r="F566"/>
      <c r="G566"/>
      <c r="H566"/>
      <c r="I566"/>
      <c r="J566"/>
    </row>
    <row r="567" spans="1:10" ht="16" x14ac:dyDescent="0.2">
      <c r="A567"/>
      <c r="B567"/>
      <c r="C567"/>
      <c r="D567"/>
      <c r="E567"/>
      <c r="F567"/>
      <c r="G567"/>
      <c r="H567"/>
      <c r="I567"/>
      <c r="J567"/>
    </row>
    <row r="568" spans="1:10" ht="16" x14ac:dyDescent="0.2">
      <c r="A568"/>
      <c r="B568"/>
      <c r="C568"/>
      <c r="D568"/>
      <c r="E568"/>
      <c r="F568"/>
      <c r="G568"/>
      <c r="H568"/>
      <c r="I568"/>
      <c r="J568"/>
    </row>
    <row r="569" spans="1:10" ht="16" x14ac:dyDescent="0.2">
      <c r="A569"/>
      <c r="B569"/>
      <c r="C569"/>
      <c r="D569"/>
      <c r="E569"/>
      <c r="F569"/>
      <c r="G569"/>
      <c r="H569"/>
      <c r="I569"/>
      <c r="J569"/>
    </row>
    <row r="570" spans="1:10" ht="16" x14ac:dyDescent="0.2">
      <c r="A570"/>
      <c r="B570"/>
      <c r="C570"/>
      <c r="D570"/>
      <c r="E570"/>
      <c r="F570"/>
      <c r="G570"/>
      <c r="H570"/>
      <c r="I570"/>
      <c r="J570"/>
    </row>
    <row r="571" spans="1:10" ht="16" x14ac:dyDescent="0.2">
      <c r="A571"/>
      <c r="B571"/>
      <c r="C571"/>
      <c r="D571"/>
      <c r="E571"/>
      <c r="F571"/>
      <c r="G571"/>
      <c r="H571"/>
      <c r="I571"/>
      <c r="J571"/>
    </row>
    <row r="572" spans="1:10" ht="16" x14ac:dyDescent="0.2">
      <c r="A572"/>
      <c r="B572"/>
      <c r="C572"/>
      <c r="D572"/>
      <c r="E572"/>
      <c r="F572"/>
      <c r="G572"/>
      <c r="H572"/>
      <c r="I572"/>
      <c r="J572"/>
    </row>
    <row r="573" spans="1:10" ht="16" x14ac:dyDescent="0.2">
      <c r="A573"/>
      <c r="B573"/>
      <c r="C573"/>
      <c r="D573"/>
      <c r="E573"/>
      <c r="F573"/>
      <c r="G573"/>
      <c r="H573"/>
      <c r="I573"/>
      <c r="J573"/>
    </row>
    <row r="574" spans="1:10" ht="16" x14ac:dyDescent="0.2">
      <c r="A574"/>
      <c r="B574"/>
      <c r="C574"/>
      <c r="D574"/>
      <c r="E574"/>
      <c r="F574"/>
      <c r="G574"/>
      <c r="H574"/>
      <c r="I574"/>
      <c r="J574"/>
    </row>
    <row r="575" spans="1:10" ht="16" x14ac:dyDescent="0.2">
      <c r="A575"/>
      <c r="B575"/>
      <c r="C575"/>
      <c r="D575"/>
      <c r="E575"/>
      <c r="F575"/>
      <c r="G575"/>
      <c r="H575"/>
      <c r="I575"/>
      <c r="J575"/>
    </row>
    <row r="576" spans="1:10" ht="16" x14ac:dyDescent="0.2">
      <c r="A576"/>
      <c r="B576"/>
      <c r="C576"/>
      <c r="D576"/>
      <c r="E576"/>
      <c r="F576"/>
      <c r="G576"/>
      <c r="H576"/>
      <c r="I576"/>
      <c r="J576"/>
    </row>
    <row r="577" spans="1:10" ht="16" x14ac:dyDescent="0.2">
      <c r="A577"/>
      <c r="B577"/>
      <c r="C577"/>
      <c r="D577"/>
      <c r="E577"/>
      <c r="F577"/>
      <c r="G577"/>
      <c r="H577"/>
      <c r="I577"/>
      <c r="J577"/>
    </row>
    <row r="578" spans="1:10" ht="16" x14ac:dyDescent="0.2">
      <c r="A578"/>
      <c r="B578"/>
      <c r="C578"/>
      <c r="D578"/>
      <c r="E578"/>
      <c r="F578"/>
      <c r="G578"/>
      <c r="H578"/>
      <c r="I578"/>
      <c r="J578"/>
    </row>
    <row r="579" spans="1:10" ht="16" x14ac:dyDescent="0.2">
      <c r="A579"/>
      <c r="B579"/>
      <c r="C579"/>
      <c r="D579"/>
      <c r="E579"/>
      <c r="F579"/>
      <c r="G579"/>
      <c r="H579"/>
      <c r="I579"/>
      <c r="J579"/>
    </row>
    <row r="580" spans="1:10" ht="16" x14ac:dyDescent="0.2">
      <c r="A580"/>
      <c r="B580"/>
      <c r="C580"/>
      <c r="D580"/>
      <c r="E580"/>
      <c r="F580"/>
      <c r="G580"/>
      <c r="H580"/>
      <c r="I580"/>
      <c r="J580"/>
    </row>
    <row r="581" spans="1:10" ht="16" x14ac:dyDescent="0.2">
      <c r="A581"/>
      <c r="B581"/>
      <c r="C581"/>
      <c r="D581"/>
      <c r="E581"/>
      <c r="F581"/>
      <c r="G581"/>
      <c r="H581"/>
      <c r="I581"/>
      <c r="J581"/>
    </row>
    <row r="582" spans="1:10" ht="16" x14ac:dyDescent="0.2">
      <c r="A582"/>
      <c r="B582"/>
      <c r="C582"/>
      <c r="D582"/>
      <c r="E582"/>
      <c r="F582"/>
      <c r="G582"/>
      <c r="H582"/>
      <c r="I582"/>
      <c r="J582"/>
    </row>
    <row r="583" spans="1:10" ht="16" x14ac:dyDescent="0.2">
      <c r="A583"/>
      <c r="B583"/>
      <c r="C583"/>
      <c r="D583"/>
      <c r="E583"/>
      <c r="F583"/>
      <c r="G583"/>
      <c r="H583"/>
      <c r="I583"/>
      <c r="J583"/>
    </row>
    <row r="584" spans="1:10" ht="16" x14ac:dyDescent="0.2">
      <c r="A584"/>
      <c r="B584"/>
      <c r="C584"/>
      <c r="D584"/>
      <c r="E584"/>
      <c r="F584"/>
      <c r="G584"/>
      <c r="H584"/>
      <c r="I584"/>
      <c r="J584"/>
    </row>
    <row r="585" spans="1:10" ht="16" x14ac:dyDescent="0.2">
      <c r="A585"/>
      <c r="B585"/>
      <c r="C585"/>
      <c r="D585"/>
      <c r="E585"/>
      <c r="F585"/>
      <c r="G585"/>
      <c r="H585"/>
      <c r="I585"/>
      <c r="J585"/>
    </row>
    <row r="586" spans="1:10" ht="16" x14ac:dyDescent="0.2">
      <c r="A586"/>
      <c r="B586"/>
      <c r="C586"/>
      <c r="D586"/>
      <c r="E586"/>
      <c r="F586"/>
      <c r="G586"/>
      <c r="H586"/>
      <c r="I586"/>
      <c r="J586"/>
    </row>
    <row r="587" spans="1:10" ht="16" x14ac:dyDescent="0.2">
      <c r="A587"/>
      <c r="B587"/>
      <c r="C587"/>
      <c r="D587"/>
      <c r="E587"/>
      <c r="F587"/>
      <c r="G587"/>
      <c r="H587"/>
      <c r="I587"/>
      <c r="J587"/>
    </row>
    <row r="588" spans="1:10" ht="16" x14ac:dyDescent="0.2">
      <c r="A588"/>
      <c r="B588"/>
      <c r="C588"/>
      <c r="D588"/>
      <c r="E588"/>
      <c r="F588"/>
      <c r="G588"/>
      <c r="H588"/>
      <c r="I588"/>
      <c r="J588"/>
    </row>
    <row r="589" spans="1:10" ht="16" x14ac:dyDescent="0.2">
      <c r="A589"/>
      <c r="B589"/>
      <c r="C589"/>
      <c r="D589"/>
      <c r="E589"/>
      <c r="F589"/>
      <c r="G589"/>
      <c r="H589"/>
      <c r="I589"/>
      <c r="J589"/>
    </row>
    <row r="590" spans="1:10" ht="16" x14ac:dyDescent="0.2">
      <c r="A590"/>
      <c r="B590"/>
      <c r="C590"/>
      <c r="D590"/>
      <c r="E590"/>
      <c r="F590"/>
      <c r="G590"/>
      <c r="H590"/>
      <c r="I590"/>
      <c r="J590"/>
    </row>
    <row r="591" spans="1:10" ht="16" x14ac:dyDescent="0.2">
      <c r="A591"/>
      <c r="B591"/>
      <c r="C591"/>
      <c r="D591"/>
      <c r="E591"/>
      <c r="F591"/>
      <c r="G591"/>
      <c r="H591"/>
      <c r="I591"/>
      <c r="J591"/>
    </row>
    <row r="592" spans="1:10" ht="16" x14ac:dyDescent="0.2">
      <c r="A592"/>
      <c r="B592"/>
      <c r="C592"/>
      <c r="D592"/>
      <c r="E592"/>
      <c r="F592"/>
      <c r="G592"/>
      <c r="H592"/>
      <c r="I592"/>
      <c r="J592"/>
    </row>
    <row r="593" spans="1:10" ht="16" x14ac:dyDescent="0.2">
      <c r="A593"/>
      <c r="B593"/>
      <c r="C593"/>
      <c r="D593"/>
      <c r="E593"/>
      <c r="F593"/>
      <c r="G593"/>
      <c r="H593"/>
      <c r="I593"/>
      <c r="J593"/>
    </row>
    <row r="594" spans="1:10" ht="16" x14ac:dyDescent="0.2">
      <c r="A594"/>
      <c r="B594"/>
      <c r="C594"/>
      <c r="D594"/>
      <c r="E594"/>
      <c r="F594"/>
      <c r="G594"/>
      <c r="H594"/>
      <c r="I594"/>
      <c r="J594"/>
    </row>
    <row r="595" spans="1:10" ht="16" x14ac:dyDescent="0.2">
      <c r="A595"/>
      <c r="B595"/>
      <c r="C595"/>
      <c r="D595"/>
      <c r="E595"/>
      <c r="F595"/>
      <c r="G595"/>
      <c r="H595"/>
      <c r="I595"/>
      <c r="J595"/>
    </row>
    <row r="596" spans="1:10" ht="16" x14ac:dyDescent="0.2">
      <c r="A596"/>
      <c r="B596"/>
      <c r="C596"/>
      <c r="D596"/>
      <c r="E596"/>
      <c r="F596"/>
      <c r="G596"/>
      <c r="H596"/>
      <c r="I596"/>
      <c r="J596"/>
    </row>
    <row r="597" spans="1:10" ht="16" x14ac:dyDescent="0.2">
      <c r="A597"/>
      <c r="B597"/>
      <c r="C597"/>
      <c r="D597"/>
      <c r="E597"/>
      <c r="F597"/>
      <c r="G597"/>
      <c r="H597"/>
      <c r="I597"/>
      <c r="J597"/>
    </row>
    <row r="598" spans="1:10" ht="16" x14ac:dyDescent="0.2">
      <c r="A598"/>
      <c r="B598"/>
      <c r="C598"/>
      <c r="D598"/>
      <c r="E598"/>
      <c r="F598"/>
      <c r="G598"/>
      <c r="H598"/>
      <c r="I598"/>
      <c r="J598"/>
    </row>
    <row r="599" spans="1:10" ht="16" x14ac:dyDescent="0.2">
      <c r="A599"/>
      <c r="B599"/>
      <c r="C599"/>
      <c r="D599"/>
      <c r="E599"/>
      <c r="F599"/>
      <c r="G599"/>
      <c r="H599"/>
      <c r="I599"/>
      <c r="J599"/>
    </row>
    <row r="600" spans="1:10" ht="16" x14ac:dyDescent="0.2">
      <c r="A600"/>
      <c r="B600"/>
      <c r="C600"/>
      <c r="D600"/>
      <c r="E600"/>
      <c r="F600"/>
      <c r="G600"/>
      <c r="H600"/>
      <c r="I600"/>
      <c r="J600"/>
    </row>
    <row r="601" spans="1:10" ht="16" x14ac:dyDescent="0.2">
      <c r="A601"/>
      <c r="B601"/>
      <c r="C601"/>
      <c r="D601"/>
      <c r="E601"/>
      <c r="F601"/>
      <c r="G601"/>
      <c r="H601"/>
      <c r="I601"/>
      <c r="J601"/>
    </row>
    <row r="602" spans="1:10" ht="16" x14ac:dyDescent="0.2">
      <c r="A602"/>
      <c r="B602"/>
      <c r="C602"/>
      <c r="D602"/>
      <c r="E602"/>
      <c r="F602"/>
      <c r="G602"/>
      <c r="H602"/>
      <c r="I602"/>
      <c r="J602"/>
    </row>
    <row r="603" spans="1:10" ht="16" x14ac:dyDescent="0.2">
      <c r="A603"/>
      <c r="B603"/>
      <c r="C603"/>
      <c r="D603"/>
      <c r="E603"/>
      <c r="F603"/>
      <c r="G603"/>
      <c r="H603"/>
      <c r="I603"/>
      <c r="J603"/>
    </row>
    <row r="604" spans="1:10" ht="16" x14ac:dyDescent="0.2">
      <c r="A604"/>
      <c r="B604"/>
      <c r="C604"/>
      <c r="D604"/>
      <c r="E604"/>
      <c r="F604"/>
      <c r="G604"/>
      <c r="H604"/>
      <c r="I604"/>
      <c r="J604"/>
    </row>
    <row r="605" spans="1:10" ht="16" x14ac:dyDescent="0.2">
      <c r="A605"/>
      <c r="B605"/>
      <c r="C605"/>
      <c r="D605"/>
      <c r="E605"/>
      <c r="F605"/>
      <c r="G605"/>
      <c r="H605"/>
      <c r="I605"/>
      <c r="J605"/>
    </row>
    <row r="606" spans="1:10" ht="16" x14ac:dyDescent="0.2">
      <c r="A606"/>
      <c r="B606"/>
      <c r="C606"/>
      <c r="D606"/>
      <c r="E606"/>
      <c r="F606"/>
      <c r="G606"/>
      <c r="H606"/>
      <c r="I606"/>
      <c r="J606"/>
    </row>
    <row r="607" spans="1:10" ht="16" x14ac:dyDescent="0.2">
      <c r="A607"/>
      <c r="B607"/>
      <c r="C607"/>
      <c r="D607"/>
      <c r="E607"/>
      <c r="F607"/>
      <c r="G607"/>
      <c r="H607"/>
      <c r="I607"/>
      <c r="J607"/>
    </row>
    <row r="608" spans="1:10" ht="16" x14ac:dyDescent="0.2">
      <c r="A608"/>
      <c r="B608"/>
      <c r="C608"/>
      <c r="D608"/>
      <c r="E608"/>
      <c r="F608"/>
      <c r="G608"/>
      <c r="H608"/>
      <c r="I608"/>
      <c r="J608"/>
    </row>
    <row r="609" spans="1:10" ht="16" x14ac:dyDescent="0.2">
      <c r="A609"/>
      <c r="B609"/>
      <c r="C609"/>
      <c r="D609"/>
      <c r="E609"/>
      <c r="F609"/>
      <c r="G609"/>
      <c r="H609"/>
      <c r="I609"/>
      <c r="J609"/>
    </row>
    <row r="610" spans="1:10" ht="16" x14ac:dyDescent="0.2">
      <c r="A610"/>
      <c r="B610"/>
      <c r="C610"/>
      <c r="D610"/>
      <c r="E610"/>
      <c r="F610"/>
      <c r="G610"/>
      <c r="H610"/>
      <c r="I610"/>
      <c r="J610"/>
    </row>
    <row r="611" spans="1:10" ht="16" x14ac:dyDescent="0.2">
      <c r="A611"/>
      <c r="B611"/>
      <c r="C611"/>
      <c r="D611"/>
      <c r="E611"/>
      <c r="F611"/>
      <c r="G611"/>
      <c r="H611"/>
      <c r="I611"/>
      <c r="J611"/>
    </row>
    <row r="612" spans="1:10" ht="16" x14ac:dyDescent="0.2">
      <c r="A612"/>
      <c r="B612"/>
      <c r="C612"/>
      <c r="D612"/>
      <c r="E612"/>
      <c r="F612"/>
      <c r="G612"/>
      <c r="H612"/>
      <c r="I612"/>
      <c r="J612"/>
    </row>
    <row r="613" spans="1:10" ht="16" x14ac:dyDescent="0.2">
      <c r="A613"/>
      <c r="B613"/>
      <c r="C613"/>
      <c r="D613"/>
      <c r="E613"/>
      <c r="F613"/>
      <c r="G613"/>
      <c r="H613"/>
      <c r="I613"/>
      <c r="J613"/>
    </row>
    <row r="614" spans="1:10" ht="16" x14ac:dyDescent="0.2">
      <c r="A614"/>
      <c r="B614"/>
      <c r="C614"/>
      <c r="D614"/>
      <c r="E614"/>
      <c r="F614"/>
      <c r="G614"/>
      <c r="H614"/>
      <c r="I614"/>
      <c r="J614"/>
    </row>
    <row r="615" spans="1:10" ht="16" x14ac:dyDescent="0.2">
      <c r="A615"/>
      <c r="B615"/>
      <c r="C615"/>
      <c r="D615"/>
      <c r="E615"/>
      <c r="F615"/>
      <c r="G615"/>
      <c r="H615"/>
      <c r="I615"/>
      <c r="J615"/>
    </row>
    <row r="616" spans="1:10" ht="16" x14ac:dyDescent="0.2">
      <c r="A616"/>
      <c r="B616"/>
      <c r="C616"/>
      <c r="D616"/>
      <c r="E616"/>
      <c r="F616"/>
      <c r="G616"/>
      <c r="H616"/>
      <c r="I616"/>
      <c r="J616"/>
    </row>
    <row r="617" spans="1:10" ht="16" x14ac:dyDescent="0.2">
      <c r="A617"/>
      <c r="B617"/>
      <c r="C617"/>
      <c r="D617"/>
      <c r="E617"/>
      <c r="F617"/>
      <c r="G617"/>
      <c r="H617"/>
      <c r="I617"/>
      <c r="J617"/>
    </row>
    <row r="618" spans="1:10" ht="16" x14ac:dyDescent="0.2">
      <c r="A618"/>
      <c r="B618"/>
      <c r="C618"/>
      <c r="D618"/>
      <c r="E618"/>
      <c r="F618"/>
      <c r="G618"/>
      <c r="H618"/>
      <c r="I618"/>
      <c r="J618"/>
    </row>
    <row r="619" spans="1:10" ht="16" x14ac:dyDescent="0.2">
      <c r="A619"/>
      <c r="B619"/>
      <c r="C619"/>
      <c r="D619"/>
      <c r="E619"/>
      <c r="F619"/>
      <c r="G619"/>
      <c r="H619"/>
      <c r="I619"/>
      <c r="J619"/>
    </row>
    <row r="620" spans="1:10" ht="16" x14ac:dyDescent="0.2">
      <c r="A620"/>
      <c r="B620"/>
      <c r="C620"/>
      <c r="D620"/>
      <c r="E620"/>
      <c r="F620"/>
      <c r="G620"/>
      <c r="H620"/>
      <c r="I620"/>
      <c r="J620"/>
    </row>
    <row r="621" spans="1:10" ht="16" x14ac:dyDescent="0.2">
      <c r="A621"/>
      <c r="B621"/>
      <c r="C621"/>
      <c r="D621"/>
      <c r="E621"/>
      <c r="F621"/>
      <c r="G621"/>
      <c r="H621"/>
      <c r="I621"/>
      <c r="J621"/>
    </row>
    <row r="622" spans="1:10" ht="16" x14ac:dyDescent="0.2">
      <c r="A622"/>
      <c r="B622"/>
      <c r="C622"/>
      <c r="D622"/>
      <c r="E622"/>
      <c r="F622"/>
      <c r="G622"/>
      <c r="H622"/>
      <c r="I622"/>
      <c r="J622"/>
    </row>
    <row r="623" spans="1:10" ht="16" x14ac:dyDescent="0.2">
      <c r="A623"/>
      <c r="B623"/>
      <c r="C623"/>
      <c r="D623"/>
      <c r="E623"/>
      <c r="F623"/>
      <c r="G623"/>
      <c r="H623"/>
      <c r="I623"/>
      <c r="J623"/>
    </row>
    <row r="624" spans="1:10" ht="16" x14ac:dyDescent="0.2">
      <c r="A624"/>
      <c r="B624"/>
      <c r="C624"/>
      <c r="D624"/>
      <c r="E624"/>
      <c r="F624"/>
      <c r="G624"/>
      <c r="H624"/>
      <c r="I624"/>
      <c r="J624"/>
    </row>
    <row r="625" spans="1:10" ht="16" x14ac:dyDescent="0.2">
      <c r="A625"/>
      <c r="B625"/>
      <c r="C625"/>
      <c r="D625"/>
      <c r="E625"/>
      <c r="F625"/>
      <c r="G625"/>
      <c r="H625"/>
      <c r="I625"/>
      <c r="J625"/>
    </row>
    <row r="626" spans="1:10" ht="16" x14ac:dyDescent="0.2">
      <c r="A626"/>
      <c r="B626"/>
      <c r="C626"/>
      <c r="D626"/>
      <c r="E626"/>
      <c r="F626"/>
      <c r="G626"/>
      <c r="H626"/>
      <c r="I626"/>
      <c r="J626"/>
    </row>
    <row r="627" spans="1:10" ht="16" x14ac:dyDescent="0.2">
      <c r="A627"/>
      <c r="B627"/>
      <c r="C627"/>
      <c r="D627"/>
      <c r="E627"/>
      <c r="F627"/>
      <c r="G627"/>
      <c r="H627"/>
      <c r="I627"/>
      <c r="J627"/>
    </row>
    <row r="628" spans="1:10" ht="16" x14ac:dyDescent="0.2">
      <c r="A628"/>
      <c r="B628"/>
      <c r="C628"/>
      <c r="D628"/>
      <c r="E628"/>
      <c r="F628"/>
      <c r="G628"/>
      <c r="H628"/>
      <c r="I628"/>
      <c r="J628"/>
    </row>
    <row r="629" spans="1:10" ht="16" x14ac:dyDescent="0.2">
      <c r="A629"/>
      <c r="B629"/>
      <c r="C629"/>
      <c r="D629"/>
      <c r="E629"/>
      <c r="F629"/>
      <c r="G629"/>
      <c r="H629"/>
      <c r="I629"/>
      <c r="J629"/>
    </row>
    <row r="630" spans="1:10" ht="16" x14ac:dyDescent="0.2">
      <c r="A630"/>
      <c r="B630"/>
      <c r="C630"/>
      <c r="D630"/>
      <c r="E630"/>
      <c r="F630"/>
      <c r="G630"/>
      <c r="H630"/>
      <c r="I630"/>
      <c r="J630"/>
    </row>
    <row r="631" spans="1:10" ht="16" x14ac:dyDescent="0.2">
      <c r="A631"/>
      <c r="B631"/>
      <c r="C631"/>
      <c r="D631"/>
      <c r="E631"/>
      <c r="F631"/>
      <c r="G631"/>
      <c r="H631"/>
      <c r="I631"/>
      <c r="J631"/>
    </row>
    <row r="632" spans="1:10" ht="16" x14ac:dyDescent="0.2">
      <c r="A632"/>
      <c r="B632"/>
      <c r="C632"/>
      <c r="D632"/>
      <c r="E632"/>
      <c r="F632"/>
      <c r="G632"/>
      <c r="H632"/>
      <c r="I632"/>
      <c r="J632"/>
    </row>
    <row r="633" spans="1:10" ht="16" x14ac:dyDescent="0.2">
      <c r="A633"/>
      <c r="B633"/>
      <c r="C633"/>
      <c r="D633"/>
      <c r="E633"/>
      <c r="F633"/>
      <c r="G633"/>
      <c r="H633"/>
      <c r="I633"/>
      <c r="J633"/>
    </row>
    <row r="634" spans="1:10" ht="16" x14ac:dyDescent="0.2">
      <c r="A634"/>
      <c r="B634"/>
      <c r="C634"/>
      <c r="D634"/>
      <c r="E634"/>
      <c r="F634"/>
      <c r="G634"/>
      <c r="H634"/>
      <c r="I634"/>
      <c r="J634"/>
    </row>
    <row r="635" spans="1:10" ht="16" x14ac:dyDescent="0.2">
      <c r="A635"/>
      <c r="B635"/>
      <c r="C635"/>
      <c r="D635"/>
      <c r="E635"/>
      <c r="F635"/>
      <c r="G635"/>
      <c r="H635"/>
      <c r="I635"/>
      <c r="J635"/>
    </row>
    <row r="636" spans="1:10" ht="16" x14ac:dyDescent="0.2">
      <c r="A636"/>
      <c r="B636"/>
      <c r="C636"/>
      <c r="D636"/>
      <c r="E636"/>
      <c r="F636"/>
      <c r="G636"/>
      <c r="H636"/>
      <c r="I636"/>
      <c r="J636"/>
    </row>
    <row r="637" spans="1:10" ht="16" x14ac:dyDescent="0.2">
      <c r="A637"/>
      <c r="B637"/>
      <c r="C637"/>
      <c r="D637"/>
      <c r="E637"/>
      <c r="F637"/>
      <c r="G637"/>
      <c r="H637"/>
      <c r="I637"/>
      <c r="J637"/>
    </row>
    <row r="638" spans="1:10" ht="16" x14ac:dyDescent="0.2">
      <c r="A638"/>
      <c r="B638"/>
      <c r="C638"/>
      <c r="D638"/>
      <c r="E638"/>
      <c r="F638"/>
      <c r="G638"/>
      <c r="H638"/>
      <c r="I638"/>
      <c r="J638"/>
    </row>
    <row r="639" spans="1:10" ht="16" x14ac:dyDescent="0.2">
      <c r="A639"/>
      <c r="B639"/>
      <c r="C639"/>
      <c r="D639"/>
      <c r="E639"/>
      <c r="F639"/>
      <c r="G639"/>
      <c r="H639"/>
      <c r="I639"/>
      <c r="J639"/>
    </row>
    <row r="640" spans="1:10" ht="16" x14ac:dyDescent="0.2">
      <c r="A640"/>
      <c r="B640"/>
      <c r="C640"/>
      <c r="D640"/>
      <c r="E640"/>
      <c r="F640"/>
      <c r="G640"/>
      <c r="H640"/>
      <c r="I640"/>
      <c r="J640"/>
    </row>
    <row r="641" spans="1:10" ht="16" x14ac:dyDescent="0.2">
      <c r="A641"/>
      <c r="B641"/>
      <c r="C641"/>
      <c r="D641"/>
      <c r="E641"/>
      <c r="F641"/>
      <c r="G641"/>
      <c r="H641"/>
      <c r="I641"/>
      <c r="J641"/>
    </row>
    <row r="642" spans="1:10" ht="16" x14ac:dyDescent="0.2">
      <c r="A642"/>
      <c r="B642"/>
      <c r="C642"/>
      <c r="D642"/>
      <c r="E642"/>
      <c r="F642"/>
      <c r="G642"/>
      <c r="H642"/>
      <c r="I642"/>
      <c r="J642"/>
    </row>
    <row r="643" spans="1:10" ht="16" x14ac:dyDescent="0.2">
      <c r="A643"/>
      <c r="B643"/>
      <c r="C643"/>
      <c r="D643"/>
      <c r="E643"/>
      <c r="F643"/>
      <c r="G643"/>
      <c r="H643"/>
      <c r="I643"/>
      <c r="J643"/>
    </row>
    <row r="644" spans="1:10" ht="16" x14ac:dyDescent="0.2">
      <c r="A644"/>
      <c r="B644"/>
      <c r="C644"/>
      <c r="D644"/>
      <c r="E644"/>
      <c r="F644"/>
      <c r="G644"/>
      <c r="H644"/>
      <c r="I644"/>
      <c r="J644"/>
    </row>
    <row r="645" spans="1:10" ht="16" x14ac:dyDescent="0.2">
      <c r="A645"/>
      <c r="B645"/>
      <c r="C645"/>
      <c r="D645"/>
      <c r="E645"/>
      <c r="F645"/>
      <c r="G645"/>
      <c r="H645"/>
      <c r="I645"/>
      <c r="J645"/>
    </row>
    <row r="646" spans="1:10" ht="16" x14ac:dyDescent="0.2">
      <c r="A646"/>
      <c r="B646"/>
      <c r="C646"/>
      <c r="D646"/>
      <c r="E646"/>
      <c r="F646"/>
      <c r="G646"/>
      <c r="H646"/>
      <c r="I646"/>
      <c r="J646"/>
    </row>
    <row r="647" spans="1:10" ht="16" x14ac:dyDescent="0.2">
      <c r="A647"/>
      <c r="B647"/>
      <c r="C647"/>
      <c r="D647"/>
      <c r="E647"/>
      <c r="F647"/>
      <c r="G647"/>
      <c r="H647"/>
      <c r="I647"/>
      <c r="J647"/>
    </row>
    <row r="648" spans="1:10" ht="16" x14ac:dyDescent="0.2">
      <c r="A648"/>
      <c r="B648"/>
      <c r="C648"/>
      <c r="D648"/>
      <c r="E648"/>
      <c r="F648"/>
      <c r="G648"/>
      <c r="H648"/>
      <c r="I648"/>
      <c r="J648"/>
    </row>
    <row r="649" spans="1:10" ht="16" x14ac:dyDescent="0.2">
      <c r="A649"/>
      <c r="B649"/>
      <c r="C649"/>
      <c r="D649"/>
      <c r="E649"/>
      <c r="F649"/>
      <c r="G649"/>
      <c r="H649"/>
      <c r="I649"/>
      <c r="J649"/>
    </row>
    <row r="650" spans="1:10" ht="16" x14ac:dyDescent="0.2">
      <c r="A650"/>
      <c r="B650"/>
      <c r="C650"/>
      <c r="D650"/>
      <c r="E650"/>
      <c r="F650"/>
      <c r="G650"/>
      <c r="H650"/>
      <c r="I650"/>
      <c r="J650"/>
    </row>
    <row r="651" spans="1:10" ht="16" x14ac:dyDescent="0.2">
      <c r="A651"/>
      <c r="B651"/>
      <c r="C651"/>
      <c r="D651"/>
      <c r="E651"/>
      <c r="F651"/>
      <c r="G651"/>
      <c r="H651"/>
      <c r="I651"/>
      <c r="J651"/>
    </row>
    <row r="652" spans="1:10" ht="16" x14ac:dyDescent="0.2">
      <c r="A652"/>
      <c r="B652"/>
      <c r="C652"/>
      <c r="D652"/>
      <c r="E652"/>
      <c r="F652"/>
      <c r="G652"/>
      <c r="H652"/>
      <c r="I652"/>
      <c r="J652"/>
    </row>
    <row r="653" spans="1:10" ht="16" x14ac:dyDescent="0.2">
      <c r="A653"/>
      <c r="B653"/>
      <c r="C653"/>
      <c r="D653"/>
      <c r="E653"/>
      <c r="F653"/>
      <c r="G653"/>
      <c r="H653"/>
      <c r="I653"/>
      <c r="J653"/>
    </row>
    <row r="654" spans="1:10" ht="16" x14ac:dyDescent="0.2">
      <c r="A654"/>
      <c r="B654"/>
      <c r="C654"/>
      <c r="D654"/>
      <c r="E654"/>
      <c r="F654"/>
      <c r="G654"/>
      <c r="H654"/>
      <c r="I654"/>
      <c r="J654"/>
    </row>
    <row r="655" spans="1:10" ht="16" x14ac:dyDescent="0.2">
      <c r="A655"/>
      <c r="B655"/>
      <c r="C655"/>
      <c r="D655"/>
      <c r="E655"/>
      <c r="F655"/>
      <c r="G655"/>
      <c r="H655"/>
      <c r="I655"/>
      <c r="J655"/>
    </row>
    <row r="656" spans="1:10" ht="16" x14ac:dyDescent="0.2">
      <c r="A656"/>
      <c r="B656"/>
      <c r="C656"/>
      <c r="D656"/>
      <c r="E656"/>
      <c r="F656"/>
      <c r="G656"/>
      <c r="H656"/>
      <c r="I656"/>
      <c r="J656"/>
    </row>
    <row r="657" spans="1:10" ht="16" x14ac:dyDescent="0.2">
      <c r="A657"/>
      <c r="B657"/>
      <c r="C657"/>
      <c r="D657"/>
      <c r="E657"/>
      <c r="F657"/>
      <c r="G657"/>
      <c r="H657"/>
      <c r="I657"/>
      <c r="J657"/>
    </row>
    <row r="658" spans="1:10" ht="16" x14ac:dyDescent="0.2">
      <c r="A658"/>
      <c r="B658"/>
      <c r="C658"/>
      <c r="D658"/>
      <c r="E658"/>
      <c r="F658"/>
      <c r="G658"/>
      <c r="H658"/>
      <c r="I658"/>
      <c r="J658"/>
    </row>
    <row r="659" spans="1:10" ht="16" x14ac:dyDescent="0.2">
      <c r="A659"/>
      <c r="B659"/>
      <c r="C659"/>
      <c r="D659"/>
      <c r="E659"/>
      <c r="F659"/>
      <c r="G659"/>
      <c r="H659"/>
      <c r="I659"/>
      <c r="J659"/>
    </row>
    <row r="660" spans="1:10" ht="16" x14ac:dyDescent="0.2">
      <c r="A660"/>
      <c r="B660"/>
      <c r="C660"/>
      <c r="D660"/>
      <c r="E660"/>
      <c r="F660"/>
      <c r="G660"/>
      <c r="H660"/>
      <c r="I660"/>
      <c r="J660"/>
    </row>
    <row r="661" spans="1:10" ht="16" x14ac:dyDescent="0.2">
      <c r="A661"/>
      <c r="B661"/>
      <c r="C661"/>
      <c r="D661"/>
      <c r="E661"/>
      <c r="F661"/>
      <c r="G661"/>
      <c r="H661"/>
      <c r="I661"/>
      <c r="J661"/>
    </row>
    <row r="662" spans="1:10" ht="16" x14ac:dyDescent="0.2">
      <c r="A662"/>
      <c r="B662"/>
      <c r="C662"/>
      <c r="D662"/>
      <c r="E662"/>
      <c r="F662"/>
      <c r="G662"/>
      <c r="H662"/>
      <c r="I662"/>
      <c r="J662"/>
    </row>
    <row r="663" spans="1:10" ht="16" x14ac:dyDescent="0.2">
      <c r="A663"/>
      <c r="B663"/>
      <c r="C663"/>
      <c r="D663"/>
      <c r="E663"/>
      <c r="F663"/>
      <c r="G663"/>
      <c r="H663"/>
      <c r="I663"/>
      <c r="J663"/>
    </row>
    <row r="664" spans="1:10" ht="16" x14ac:dyDescent="0.2">
      <c r="A664"/>
      <c r="B664"/>
      <c r="C664"/>
      <c r="D664"/>
      <c r="E664"/>
      <c r="F664"/>
      <c r="G664"/>
      <c r="H664"/>
      <c r="I664"/>
      <c r="J664"/>
    </row>
    <row r="665" spans="1:10" ht="16" x14ac:dyDescent="0.2">
      <c r="A665"/>
      <c r="B665"/>
      <c r="C665"/>
      <c r="D665"/>
      <c r="E665"/>
      <c r="F665"/>
      <c r="G665"/>
      <c r="H665"/>
      <c r="I665"/>
      <c r="J665"/>
    </row>
    <row r="666" spans="1:10" ht="16" x14ac:dyDescent="0.2">
      <c r="A666"/>
      <c r="B666"/>
      <c r="C666"/>
      <c r="D666"/>
      <c r="E666"/>
      <c r="F666"/>
      <c r="G666"/>
      <c r="H666"/>
      <c r="I666"/>
      <c r="J666"/>
    </row>
    <row r="667" spans="1:10" ht="16" x14ac:dyDescent="0.2">
      <c r="A667"/>
      <c r="B667"/>
      <c r="C667"/>
      <c r="D667"/>
      <c r="E667"/>
      <c r="F667"/>
      <c r="G667"/>
      <c r="H667"/>
      <c r="I667"/>
      <c r="J667"/>
    </row>
    <row r="668" spans="1:10" ht="16" x14ac:dyDescent="0.2">
      <c r="A668"/>
      <c r="B668"/>
      <c r="C668"/>
      <c r="D668"/>
      <c r="E668"/>
      <c r="F668"/>
      <c r="G668"/>
      <c r="H668"/>
      <c r="I668"/>
      <c r="J668"/>
    </row>
    <row r="669" spans="1:10" ht="16" x14ac:dyDescent="0.2">
      <c r="A669"/>
      <c r="B669"/>
      <c r="C669"/>
      <c r="D669"/>
      <c r="E669"/>
      <c r="F669"/>
      <c r="G669"/>
      <c r="H669"/>
      <c r="I669"/>
      <c r="J669"/>
    </row>
    <row r="670" spans="1:10" ht="16" x14ac:dyDescent="0.2">
      <c r="A670"/>
      <c r="B670"/>
      <c r="C670"/>
      <c r="D670"/>
      <c r="E670"/>
      <c r="F670"/>
      <c r="G670"/>
      <c r="H670"/>
      <c r="I670"/>
      <c r="J670"/>
    </row>
    <row r="671" spans="1:10" ht="16" x14ac:dyDescent="0.2">
      <c r="A671"/>
      <c r="B671"/>
      <c r="C671"/>
      <c r="D671"/>
      <c r="E671"/>
      <c r="F671"/>
      <c r="G671"/>
      <c r="H671"/>
      <c r="I671"/>
      <c r="J671"/>
    </row>
    <row r="672" spans="1:10" ht="16" x14ac:dyDescent="0.2">
      <c r="A672"/>
      <c r="B672"/>
      <c r="C672"/>
      <c r="D672"/>
      <c r="E672"/>
      <c r="F672"/>
      <c r="G672"/>
      <c r="H672"/>
      <c r="I672"/>
      <c r="J672"/>
    </row>
    <row r="673" spans="1:10" ht="16" x14ac:dyDescent="0.2">
      <c r="A673"/>
      <c r="B673"/>
      <c r="C673"/>
      <c r="D673"/>
      <c r="E673"/>
      <c r="F673"/>
      <c r="G673"/>
      <c r="H673"/>
      <c r="I673"/>
      <c r="J673"/>
    </row>
    <row r="674" spans="1:10" ht="16" x14ac:dyDescent="0.2">
      <c r="A674"/>
      <c r="B674"/>
      <c r="C674"/>
      <c r="D674"/>
      <c r="E674"/>
      <c r="F674"/>
      <c r="G674"/>
      <c r="H674"/>
      <c r="I674"/>
      <c r="J674"/>
    </row>
    <row r="675" spans="1:10" ht="16" x14ac:dyDescent="0.2">
      <c r="A675"/>
      <c r="B675"/>
      <c r="C675"/>
      <c r="D675"/>
      <c r="E675"/>
      <c r="F675"/>
      <c r="G675"/>
      <c r="H675"/>
      <c r="I675"/>
      <c r="J675"/>
    </row>
    <row r="676" spans="1:10" ht="16" x14ac:dyDescent="0.2">
      <c r="A676"/>
      <c r="B676"/>
      <c r="C676"/>
      <c r="D676"/>
      <c r="E676"/>
      <c r="F676"/>
      <c r="G676"/>
      <c r="H676"/>
      <c r="I676"/>
      <c r="J676"/>
    </row>
    <row r="677" spans="1:10" ht="16" x14ac:dyDescent="0.2">
      <c r="A677"/>
      <c r="B677"/>
      <c r="C677"/>
      <c r="D677"/>
      <c r="E677"/>
      <c r="F677"/>
      <c r="G677"/>
      <c r="H677"/>
      <c r="I677"/>
      <c r="J677"/>
    </row>
    <row r="678" spans="1:10" ht="16" x14ac:dyDescent="0.2">
      <c r="A678"/>
      <c r="B678"/>
      <c r="C678"/>
      <c r="D678"/>
      <c r="E678"/>
      <c r="F678"/>
      <c r="G678"/>
      <c r="H678"/>
      <c r="I678"/>
      <c r="J678"/>
    </row>
    <row r="679" spans="1:10" ht="16" x14ac:dyDescent="0.2">
      <c r="A679"/>
      <c r="B679"/>
      <c r="C679"/>
      <c r="D679"/>
      <c r="E679"/>
      <c r="F679"/>
      <c r="G679"/>
      <c r="H679"/>
      <c r="I679"/>
      <c r="J679"/>
    </row>
    <row r="680" spans="1:10" ht="16" x14ac:dyDescent="0.2">
      <c r="A680"/>
      <c r="B680"/>
      <c r="C680"/>
      <c r="D680"/>
      <c r="E680"/>
      <c r="F680"/>
      <c r="G680"/>
      <c r="H680"/>
      <c r="I680"/>
      <c r="J680"/>
    </row>
    <row r="681" spans="1:10" ht="16" x14ac:dyDescent="0.2">
      <c r="A681"/>
      <c r="B681"/>
      <c r="C681"/>
      <c r="D681"/>
      <c r="E681"/>
      <c r="F681"/>
      <c r="G681"/>
      <c r="H681"/>
      <c r="I681"/>
      <c r="J681"/>
    </row>
    <row r="682" spans="1:10" ht="16" x14ac:dyDescent="0.2">
      <c r="A682"/>
      <c r="B682"/>
      <c r="C682"/>
      <c r="D682"/>
      <c r="E682"/>
      <c r="F682"/>
      <c r="G682"/>
      <c r="H682"/>
      <c r="I682"/>
      <c r="J682"/>
    </row>
    <row r="683" spans="1:10" ht="16" x14ac:dyDescent="0.2">
      <c r="A683"/>
      <c r="B683"/>
      <c r="C683"/>
      <c r="D683"/>
      <c r="E683"/>
      <c r="F683"/>
      <c r="G683"/>
      <c r="H683"/>
      <c r="I683"/>
      <c r="J683"/>
    </row>
    <row r="684" spans="1:10" ht="16" x14ac:dyDescent="0.2">
      <c r="A684"/>
      <c r="B684"/>
      <c r="C684"/>
      <c r="D684"/>
      <c r="E684"/>
      <c r="F684"/>
      <c r="G684"/>
      <c r="H684"/>
      <c r="I684"/>
      <c r="J684"/>
    </row>
    <row r="685" spans="1:10" ht="16" x14ac:dyDescent="0.2">
      <c r="A685"/>
      <c r="B685"/>
      <c r="C685"/>
      <c r="D685"/>
      <c r="E685"/>
      <c r="F685"/>
      <c r="G685"/>
      <c r="H685"/>
      <c r="I685"/>
      <c r="J685"/>
    </row>
    <row r="686" spans="1:10" ht="16" x14ac:dyDescent="0.2">
      <c r="A686"/>
      <c r="B686"/>
      <c r="C686"/>
      <c r="D686"/>
      <c r="E686"/>
      <c r="F686"/>
      <c r="G686"/>
      <c r="H686"/>
      <c r="I686"/>
      <c r="J686"/>
    </row>
    <row r="687" spans="1:10" ht="16" x14ac:dyDescent="0.2">
      <c r="A687"/>
      <c r="B687"/>
      <c r="C687"/>
      <c r="D687"/>
      <c r="E687"/>
      <c r="F687"/>
      <c r="G687"/>
      <c r="H687"/>
      <c r="I687"/>
      <c r="J687"/>
    </row>
    <row r="688" spans="1:10" ht="16" x14ac:dyDescent="0.2">
      <c r="A688"/>
      <c r="B688"/>
      <c r="C688"/>
      <c r="D688"/>
      <c r="E688"/>
      <c r="F688"/>
      <c r="G688"/>
      <c r="H688"/>
      <c r="I688"/>
      <c r="J688"/>
    </row>
    <row r="689" spans="1:10" ht="16" x14ac:dyDescent="0.2">
      <c r="A689"/>
      <c r="B689"/>
      <c r="C689"/>
      <c r="D689"/>
      <c r="E689"/>
      <c r="F689"/>
      <c r="G689"/>
      <c r="H689"/>
      <c r="I689"/>
      <c r="J689"/>
    </row>
    <row r="690" spans="1:10" ht="16" x14ac:dyDescent="0.2">
      <c r="A690"/>
      <c r="B690"/>
      <c r="C690"/>
      <c r="D690"/>
      <c r="E690"/>
      <c r="F690"/>
      <c r="G690"/>
      <c r="H690"/>
      <c r="I690"/>
      <c r="J690"/>
    </row>
    <row r="691" spans="1:10" ht="16" x14ac:dyDescent="0.2">
      <c r="A691"/>
      <c r="B691"/>
      <c r="C691"/>
      <c r="D691"/>
      <c r="E691"/>
      <c r="F691"/>
      <c r="G691"/>
      <c r="H691"/>
      <c r="I691"/>
      <c r="J691"/>
    </row>
    <row r="692" spans="1:10" ht="16" x14ac:dyDescent="0.2">
      <c r="A692"/>
      <c r="B692"/>
      <c r="C692"/>
      <c r="D692"/>
      <c r="E692"/>
      <c r="F692"/>
      <c r="G692"/>
      <c r="H692"/>
      <c r="I692"/>
      <c r="J692"/>
    </row>
    <row r="693" spans="1:10" ht="16" x14ac:dyDescent="0.2">
      <c r="A693"/>
      <c r="B693"/>
      <c r="C693"/>
      <c r="D693"/>
      <c r="E693"/>
      <c r="F693"/>
      <c r="G693"/>
      <c r="H693"/>
      <c r="I693"/>
      <c r="J693"/>
    </row>
    <row r="694" spans="1:10" ht="16" x14ac:dyDescent="0.2">
      <c r="A694"/>
      <c r="B694"/>
      <c r="C694"/>
      <c r="D694"/>
      <c r="E694"/>
      <c r="F694"/>
      <c r="G694"/>
      <c r="H694"/>
      <c r="I694"/>
      <c r="J694"/>
    </row>
    <row r="695" spans="1:10" ht="16" x14ac:dyDescent="0.2">
      <c r="A695"/>
      <c r="B695"/>
      <c r="C695"/>
      <c r="D695"/>
      <c r="E695"/>
      <c r="F695"/>
      <c r="G695"/>
      <c r="H695"/>
      <c r="I695"/>
      <c r="J695"/>
    </row>
    <row r="696" spans="1:10" ht="16" x14ac:dyDescent="0.2">
      <c r="A696"/>
      <c r="B696"/>
      <c r="C696"/>
      <c r="D696"/>
      <c r="E696"/>
      <c r="F696"/>
      <c r="G696"/>
      <c r="H696"/>
      <c r="I696"/>
      <c r="J696"/>
    </row>
    <row r="697" spans="1:10" ht="16" x14ac:dyDescent="0.2">
      <c r="A697"/>
      <c r="B697"/>
      <c r="C697"/>
      <c r="D697"/>
      <c r="E697"/>
      <c r="F697"/>
      <c r="G697"/>
      <c r="H697"/>
      <c r="I697"/>
      <c r="J697"/>
    </row>
    <row r="698" spans="1:10" ht="16" x14ac:dyDescent="0.2">
      <c r="A698"/>
      <c r="B698"/>
      <c r="C698"/>
      <c r="D698"/>
      <c r="E698"/>
      <c r="F698"/>
      <c r="G698"/>
      <c r="H698"/>
      <c r="I698"/>
      <c r="J698"/>
    </row>
    <row r="699" spans="1:10" ht="16" x14ac:dyDescent="0.2">
      <c r="A699"/>
      <c r="B699"/>
      <c r="C699"/>
      <c r="D699"/>
      <c r="E699"/>
      <c r="F699"/>
      <c r="G699"/>
      <c r="H699"/>
      <c r="I699"/>
      <c r="J699"/>
    </row>
    <row r="700" spans="1:10" ht="16" x14ac:dyDescent="0.2">
      <c r="A700"/>
      <c r="B700"/>
      <c r="C700"/>
      <c r="D700"/>
      <c r="E700"/>
      <c r="F700"/>
      <c r="G700"/>
      <c r="H700"/>
      <c r="I700"/>
      <c r="J700"/>
    </row>
    <row r="701" spans="1:10" ht="16" x14ac:dyDescent="0.2">
      <c r="A701"/>
      <c r="B701"/>
      <c r="C701"/>
      <c r="D701"/>
      <c r="E701"/>
      <c r="F701"/>
      <c r="G701"/>
      <c r="H701"/>
      <c r="I701"/>
      <c r="J701"/>
    </row>
    <row r="702" spans="1:10" ht="16" x14ac:dyDescent="0.2">
      <c r="A702"/>
      <c r="B702"/>
      <c r="C702"/>
      <c r="D702"/>
      <c r="E702"/>
      <c r="F702"/>
      <c r="G702"/>
      <c r="H702"/>
      <c r="I702"/>
      <c r="J702"/>
    </row>
    <row r="703" spans="1:10" ht="16" x14ac:dyDescent="0.2">
      <c r="A703"/>
      <c r="B703"/>
      <c r="C703"/>
      <c r="D703"/>
      <c r="E703"/>
      <c r="F703"/>
      <c r="G703"/>
      <c r="H703"/>
      <c r="I703"/>
      <c r="J703"/>
    </row>
    <row r="704" spans="1:10" ht="16" x14ac:dyDescent="0.2">
      <c r="A704"/>
      <c r="B704"/>
      <c r="C704"/>
      <c r="D704"/>
      <c r="E704"/>
      <c r="F704"/>
      <c r="G704"/>
      <c r="H704"/>
      <c r="I704"/>
      <c r="J704"/>
    </row>
    <row r="705" spans="1:10" ht="16" x14ac:dyDescent="0.2">
      <c r="A705"/>
      <c r="B705"/>
      <c r="C705"/>
      <c r="D705"/>
      <c r="E705"/>
      <c r="F705"/>
      <c r="G705"/>
      <c r="H705"/>
      <c r="I705"/>
      <c r="J705"/>
    </row>
    <row r="706" spans="1:10" ht="16" x14ac:dyDescent="0.2">
      <c r="A706"/>
      <c r="B706"/>
      <c r="C706"/>
      <c r="D706"/>
      <c r="E706"/>
      <c r="F706"/>
      <c r="G706"/>
      <c r="H706"/>
      <c r="I706"/>
      <c r="J706"/>
    </row>
    <row r="707" spans="1:10" ht="16" x14ac:dyDescent="0.2">
      <c r="A707"/>
      <c r="B707"/>
      <c r="C707"/>
      <c r="D707"/>
      <c r="E707"/>
      <c r="F707"/>
      <c r="G707"/>
      <c r="H707"/>
      <c r="I707"/>
      <c r="J707"/>
    </row>
    <row r="708" spans="1:10" ht="16" x14ac:dyDescent="0.2">
      <c r="A708"/>
      <c r="B708"/>
      <c r="C708"/>
      <c r="D708"/>
      <c r="E708"/>
      <c r="F708"/>
      <c r="G708"/>
      <c r="H708"/>
      <c r="I708"/>
      <c r="J708"/>
    </row>
    <row r="709" spans="1:10" ht="16" x14ac:dyDescent="0.2">
      <c r="A709"/>
      <c r="B709"/>
      <c r="C709"/>
      <c r="D709"/>
      <c r="E709"/>
      <c r="F709"/>
      <c r="G709"/>
      <c r="H709"/>
      <c r="I709"/>
      <c r="J709"/>
    </row>
    <row r="710" spans="1:10" ht="16" x14ac:dyDescent="0.2">
      <c r="A710"/>
      <c r="B710"/>
      <c r="C710"/>
      <c r="D710"/>
      <c r="E710"/>
      <c r="F710"/>
      <c r="G710"/>
      <c r="H710"/>
      <c r="I710"/>
      <c r="J710"/>
    </row>
    <row r="711" spans="1:10" ht="16" x14ac:dyDescent="0.2">
      <c r="A711"/>
      <c r="B711"/>
      <c r="C711"/>
      <c r="D711"/>
      <c r="E711"/>
      <c r="F711"/>
      <c r="G711"/>
      <c r="H711"/>
      <c r="I711"/>
      <c r="J711"/>
    </row>
    <row r="712" spans="1:10" ht="16" x14ac:dyDescent="0.2">
      <c r="A712"/>
      <c r="B712"/>
      <c r="C712"/>
      <c r="D712"/>
      <c r="E712"/>
      <c r="F712"/>
      <c r="G712"/>
      <c r="H712"/>
      <c r="I712"/>
      <c r="J712"/>
    </row>
    <row r="713" spans="1:10" ht="16" x14ac:dyDescent="0.2">
      <c r="A713"/>
      <c r="B713"/>
      <c r="C713"/>
      <c r="D713"/>
      <c r="E713"/>
      <c r="F713"/>
      <c r="G713"/>
      <c r="H713"/>
      <c r="I713"/>
      <c r="J713"/>
    </row>
    <row r="714" spans="1:10" ht="16" x14ac:dyDescent="0.2">
      <c r="A714"/>
      <c r="B714"/>
      <c r="C714"/>
      <c r="D714"/>
      <c r="E714"/>
      <c r="F714"/>
      <c r="G714"/>
      <c r="H714"/>
      <c r="I714"/>
      <c r="J714"/>
    </row>
    <row r="715" spans="1:10" ht="16" x14ac:dyDescent="0.2">
      <c r="A715"/>
      <c r="B715"/>
      <c r="C715"/>
      <c r="D715"/>
      <c r="E715"/>
      <c r="F715"/>
      <c r="G715"/>
      <c r="H715"/>
      <c r="I715"/>
      <c r="J715"/>
    </row>
    <row r="716" spans="1:10" ht="16" x14ac:dyDescent="0.2">
      <c r="A716"/>
      <c r="B716"/>
      <c r="C716"/>
      <c r="D716"/>
      <c r="E716"/>
      <c r="F716"/>
      <c r="G716"/>
      <c r="H716"/>
      <c r="I716"/>
      <c r="J716"/>
    </row>
    <row r="717" spans="1:10" ht="16" x14ac:dyDescent="0.2">
      <c r="A717"/>
      <c r="B717"/>
      <c r="C717"/>
      <c r="D717"/>
      <c r="E717"/>
      <c r="F717"/>
      <c r="G717"/>
      <c r="H717"/>
      <c r="I717"/>
      <c r="J717"/>
    </row>
    <row r="718" spans="1:10" ht="16" x14ac:dyDescent="0.2">
      <c r="A718"/>
      <c r="B718"/>
      <c r="C718"/>
      <c r="D718"/>
      <c r="E718"/>
      <c r="F718"/>
      <c r="G718"/>
      <c r="H718"/>
      <c r="I718"/>
      <c r="J718"/>
    </row>
    <row r="719" spans="1:10" ht="16" x14ac:dyDescent="0.2">
      <c r="A719"/>
      <c r="B719"/>
      <c r="C719"/>
      <c r="D719"/>
      <c r="E719"/>
      <c r="F719"/>
      <c r="G719"/>
      <c r="H719"/>
      <c r="I719"/>
      <c r="J719"/>
    </row>
    <row r="720" spans="1:10" ht="16" x14ac:dyDescent="0.2">
      <c r="A720"/>
      <c r="B720"/>
      <c r="C720"/>
      <c r="D720"/>
      <c r="E720"/>
      <c r="F720"/>
      <c r="G720"/>
      <c r="H720"/>
      <c r="I720"/>
      <c r="J720"/>
    </row>
    <row r="721" spans="1:10" ht="16" x14ac:dyDescent="0.2">
      <c r="A721"/>
      <c r="B721"/>
      <c r="C721"/>
      <c r="D721"/>
      <c r="E721"/>
      <c r="F721"/>
      <c r="G721"/>
      <c r="H721"/>
      <c r="I721"/>
      <c r="J721"/>
    </row>
    <row r="722" spans="1:10" ht="16" x14ac:dyDescent="0.2">
      <c r="A722"/>
      <c r="B722"/>
      <c r="C722"/>
      <c r="D722"/>
      <c r="E722"/>
      <c r="F722"/>
      <c r="G722"/>
      <c r="H722"/>
      <c r="I722"/>
      <c r="J722"/>
    </row>
    <row r="723" spans="1:10" ht="16" x14ac:dyDescent="0.2">
      <c r="A723"/>
      <c r="B723"/>
      <c r="C723"/>
      <c r="D723"/>
      <c r="E723"/>
      <c r="F723"/>
      <c r="G723"/>
      <c r="H723"/>
      <c r="I723"/>
      <c r="J723"/>
    </row>
    <row r="724" spans="1:10" ht="16" x14ac:dyDescent="0.2">
      <c r="A724"/>
      <c r="B724"/>
      <c r="C724"/>
      <c r="D724"/>
      <c r="E724"/>
      <c r="F724"/>
      <c r="G724"/>
      <c r="H724"/>
      <c r="I724"/>
      <c r="J724"/>
    </row>
    <row r="725" spans="1:10" ht="16" x14ac:dyDescent="0.2">
      <c r="A725"/>
      <c r="B725"/>
      <c r="C725"/>
      <c r="D725"/>
      <c r="E725"/>
      <c r="F725"/>
      <c r="G725"/>
      <c r="H725"/>
      <c r="I725"/>
      <c r="J725"/>
    </row>
    <row r="726" spans="1:10" ht="16" x14ac:dyDescent="0.2">
      <c r="A726"/>
      <c r="B726"/>
      <c r="C726"/>
      <c r="D726"/>
      <c r="E726"/>
      <c r="F726"/>
      <c r="G726"/>
      <c r="H726"/>
      <c r="I726"/>
      <c r="J726"/>
    </row>
    <row r="727" spans="1:10" ht="16" x14ac:dyDescent="0.2">
      <c r="A727"/>
      <c r="B727"/>
      <c r="C727"/>
      <c r="D727"/>
      <c r="E727"/>
      <c r="F727"/>
      <c r="G727"/>
      <c r="H727"/>
      <c r="I727"/>
      <c r="J727"/>
    </row>
    <row r="728" spans="1:10" ht="16" x14ac:dyDescent="0.2">
      <c r="A728"/>
      <c r="B728"/>
      <c r="C728"/>
      <c r="D728"/>
      <c r="E728"/>
      <c r="F728"/>
      <c r="G728"/>
      <c r="H728"/>
      <c r="I728"/>
      <c r="J728"/>
    </row>
    <row r="729" spans="1:10" ht="16" x14ac:dyDescent="0.2">
      <c r="A729"/>
      <c r="B729"/>
      <c r="C729"/>
      <c r="D729"/>
      <c r="E729"/>
      <c r="F729"/>
      <c r="G729"/>
      <c r="H729"/>
      <c r="I729"/>
      <c r="J729"/>
    </row>
    <row r="730" spans="1:10" ht="16" x14ac:dyDescent="0.2">
      <c r="A730"/>
      <c r="B730"/>
      <c r="C730"/>
      <c r="D730"/>
      <c r="E730"/>
      <c r="F730"/>
      <c r="G730"/>
      <c r="H730"/>
      <c r="I730"/>
      <c r="J730"/>
    </row>
    <row r="731" spans="1:10" ht="16" x14ac:dyDescent="0.2">
      <c r="A731"/>
      <c r="B731"/>
      <c r="C731"/>
      <c r="D731"/>
      <c r="E731"/>
      <c r="F731"/>
      <c r="G731"/>
      <c r="H731"/>
      <c r="I731"/>
      <c r="J731"/>
    </row>
    <row r="732" spans="1:10" ht="16" x14ac:dyDescent="0.2">
      <c r="A732"/>
      <c r="B732"/>
      <c r="C732"/>
      <c r="D732"/>
      <c r="E732"/>
      <c r="F732"/>
      <c r="G732"/>
      <c r="H732"/>
      <c r="I732"/>
      <c r="J732"/>
    </row>
    <row r="733" spans="1:10" ht="16" x14ac:dyDescent="0.2">
      <c r="A733"/>
      <c r="B733"/>
      <c r="C733"/>
      <c r="D733"/>
      <c r="E733"/>
      <c r="F733"/>
      <c r="G733"/>
      <c r="H733"/>
      <c r="I733"/>
      <c r="J733"/>
    </row>
    <row r="734" spans="1:10" ht="16" x14ac:dyDescent="0.2">
      <c r="A734"/>
      <c r="B734"/>
      <c r="C734"/>
      <c r="D734"/>
      <c r="E734"/>
      <c r="F734"/>
      <c r="G734"/>
      <c r="H734"/>
      <c r="I734"/>
      <c r="J734"/>
    </row>
    <row r="735" spans="1:10" ht="16" x14ac:dyDescent="0.2">
      <c r="A735"/>
      <c r="B735"/>
      <c r="C735"/>
      <c r="D735"/>
      <c r="E735"/>
      <c r="F735"/>
      <c r="G735"/>
      <c r="H735"/>
      <c r="I735"/>
      <c r="J735"/>
    </row>
    <row r="736" spans="1:10" ht="16" x14ac:dyDescent="0.2">
      <c r="A736"/>
      <c r="B736"/>
      <c r="C736"/>
      <c r="D736"/>
      <c r="E736"/>
      <c r="F736"/>
      <c r="G736"/>
      <c r="H736"/>
      <c r="I736"/>
      <c r="J736"/>
    </row>
    <row r="737" spans="1:10" ht="16" x14ac:dyDescent="0.2">
      <c r="A737"/>
      <c r="B737"/>
      <c r="C737"/>
      <c r="D737"/>
      <c r="E737"/>
      <c r="F737"/>
      <c r="G737"/>
      <c r="H737"/>
      <c r="I737"/>
      <c r="J737"/>
    </row>
    <row r="738" spans="1:10" ht="16" x14ac:dyDescent="0.2">
      <c r="A738"/>
      <c r="B738"/>
      <c r="C738"/>
      <c r="D738"/>
      <c r="E738"/>
      <c r="F738"/>
      <c r="G738"/>
      <c r="H738"/>
      <c r="I738"/>
      <c r="J738"/>
    </row>
    <row r="739" spans="1:10" ht="16" x14ac:dyDescent="0.2">
      <c r="A739"/>
      <c r="B739"/>
      <c r="C739"/>
      <c r="D739"/>
      <c r="E739"/>
      <c r="F739"/>
      <c r="G739"/>
      <c r="H739"/>
      <c r="I739"/>
      <c r="J739"/>
    </row>
    <row r="740" spans="1:10" ht="16" x14ac:dyDescent="0.2">
      <c r="A740"/>
      <c r="B740"/>
      <c r="C740"/>
      <c r="D740"/>
      <c r="E740"/>
      <c r="F740"/>
      <c r="G740"/>
      <c r="H740"/>
      <c r="I740"/>
      <c r="J740"/>
    </row>
    <row r="741" spans="1:10" ht="16" x14ac:dyDescent="0.2">
      <c r="A741"/>
      <c r="B741"/>
      <c r="C741"/>
      <c r="D741"/>
      <c r="E741"/>
      <c r="F741"/>
      <c r="G741"/>
      <c r="H741"/>
      <c r="I741"/>
      <c r="J741"/>
    </row>
    <row r="742" spans="1:10" ht="16" x14ac:dyDescent="0.2">
      <c r="A742"/>
      <c r="B742"/>
      <c r="C742"/>
      <c r="D742"/>
      <c r="E742"/>
      <c r="F742"/>
      <c r="G742"/>
      <c r="H742"/>
      <c r="I742"/>
      <c r="J742"/>
    </row>
    <row r="743" spans="1:10" ht="16" x14ac:dyDescent="0.2">
      <c r="A743"/>
      <c r="B743"/>
      <c r="C743"/>
      <c r="D743"/>
      <c r="E743"/>
      <c r="F743"/>
      <c r="G743"/>
      <c r="H743"/>
      <c r="I743"/>
      <c r="J743"/>
    </row>
    <row r="744" spans="1:10" ht="16" x14ac:dyDescent="0.2">
      <c r="A744"/>
      <c r="B744"/>
      <c r="C744"/>
      <c r="D744"/>
      <c r="E744"/>
      <c r="F744"/>
      <c r="G744"/>
      <c r="H744"/>
      <c r="I744"/>
      <c r="J744"/>
    </row>
    <row r="745" spans="1:10" ht="16" x14ac:dyDescent="0.2">
      <c r="A745"/>
      <c r="B745"/>
      <c r="C745"/>
      <c r="D745"/>
      <c r="E745"/>
      <c r="F745"/>
      <c r="G745"/>
      <c r="H745"/>
      <c r="I745"/>
      <c r="J745"/>
    </row>
    <row r="746" spans="1:10" ht="16" x14ac:dyDescent="0.2">
      <c r="A746"/>
      <c r="B746"/>
      <c r="C746"/>
      <c r="D746"/>
      <c r="E746"/>
      <c r="F746"/>
      <c r="G746"/>
      <c r="H746"/>
      <c r="I746"/>
      <c r="J746"/>
    </row>
    <row r="747" spans="1:10" ht="16" x14ac:dyDescent="0.2">
      <c r="A747"/>
      <c r="B747"/>
      <c r="C747"/>
      <c r="D747"/>
      <c r="E747"/>
      <c r="F747"/>
      <c r="G747"/>
      <c r="H747"/>
      <c r="I747"/>
      <c r="J747"/>
    </row>
    <row r="748" spans="1:10" ht="16" x14ac:dyDescent="0.2">
      <c r="A748"/>
      <c r="B748"/>
      <c r="C748"/>
      <c r="D748"/>
      <c r="E748"/>
      <c r="F748"/>
      <c r="G748"/>
      <c r="H748"/>
      <c r="I748"/>
      <c r="J748"/>
    </row>
    <row r="749" spans="1:10" ht="16" x14ac:dyDescent="0.2">
      <c r="A749"/>
      <c r="B749"/>
      <c r="C749"/>
      <c r="D749"/>
      <c r="E749"/>
      <c r="F749"/>
      <c r="G749"/>
      <c r="H749"/>
      <c r="I749"/>
      <c r="J749"/>
    </row>
    <row r="750" spans="1:10" ht="16" x14ac:dyDescent="0.2">
      <c r="A750"/>
      <c r="B750"/>
      <c r="C750"/>
      <c r="D750"/>
      <c r="E750"/>
      <c r="F750"/>
      <c r="G750"/>
      <c r="H750"/>
      <c r="I750"/>
      <c r="J750"/>
    </row>
    <row r="751" spans="1:10" ht="16" x14ac:dyDescent="0.2">
      <c r="A751"/>
      <c r="B751"/>
      <c r="C751"/>
      <c r="D751"/>
      <c r="E751"/>
      <c r="F751"/>
      <c r="G751"/>
      <c r="H751"/>
      <c r="I751"/>
      <c r="J751"/>
    </row>
    <row r="752" spans="1:10" ht="16" x14ac:dyDescent="0.2">
      <c r="A752"/>
      <c r="B752"/>
      <c r="C752"/>
      <c r="D752"/>
      <c r="E752"/>
      <c r="F752"/>
      <c r="G752"/>
      <c r="H752"/>
      <c r="I752"/>
      <c r="J752"/>
    </row>
    <row r="753" spans="1:10" ht="16" x14ac:dyDescent="0.2">
      <c r="A753"/>
      <c r="B753"/>
      <c r="C753"/>
      <c r="D753"/>
      <c r="E753"/>
      <c r="F753"/>
      <c r="G753"/>
      <c r="H753"/>
      <c r="I753"/>
      <c r="J753"/>
    </row>
    <row r="754" spans="1:10" ht="16" x14ac:dyDescent="0.2">
      <c r="A754"/>
      <c r="B754"/>
      <c r="C754"/>
      <c r="D754"/>
      <c r="E754"/>
      <c r="F754"/>
      <c r="G754"/>
      <c r="H754"/>
      <c r="I754"/>
      <c r="J754"/>
    </row>
    <row r="755" spans="1:10" ht="16" x14ac:dyDescent="0.2">
      <c r="A755"/>
      <c r="B755"/>
      <c r="C755"/>
      <c r="D755"/>
      <c r="E755"/>
      <c r="F755"/>
      <c r="G755"/>
      <c r="H755"/>
      <c r="I755"/>
      <c r="J755"/>
    </row>
    <row r="756" spans="1:10" ht="16" x14ac:dyDescent="0.2">
      <c r="A756"/>
      <c r="B756"/>
      <c r="C756"/>
      <c r="D756"/>
      <c r="E756"/>
      <c r="F756"/>
      <c r="G756"/>
      <c r="H756"/>
      <c r="I756"/>
      <c r="J756"/>
    </row>
    <row r="757" spans="1:10" ht="16" x14ac:dyDescent="0.2">
      <c r="A757"/>
      <c r="B757"/>
      <c r="C757"/>
      <c r="D757"/>
      <c r="E757"/>
      <c r="F757"/>
      <c r="G757"/>
      <c r="H757"/>
      <c r="I757"/>
      <c r="J757"/>
    </row>
    <row r="758" spans="1:10" ht="16" x14ac:dyDescent="0.2">
      <c r="A758"/>
      <c r="B758"/>
      <c r="C758"/>
      <c r="D758"/>
      <c r="E758"/>
      <c r="F758"/>
      <c r="G758"/>
      <c r="H758"/>
      <c r="I758"/>
      <c r="J758"/>
    </row>
    <row r="759" spans="1:10" ht="16" x14ac:dyDescent="0.2">
      <c r="A759"/>
      <c r="B759"/>
      <c r="C759"/>
      <c r="D759"/>
      <c r="E759"/>
      <c r="F759"/>
      <c r="G759"/>
      <c r="H759"/>
      <c r="I759"/>
      <c r="J759"/>
    </row>
    <row r="760" spans="1:10" ht="16" x14ac:dyDescent="0.2">
      <c r="A760"/>
      <c r="B760"/>
      <c r="C760"/>
      <c r="D760"/>
      <c r="E760"/>
      <c r="F760"/>
      <c r="G760"/>
      <c r="H760"/>
      <c r="I760"/>
      <c r="J760"/>
    </row>
    <row r="761" spans="1:10" ht="16" x14ac:dyDescent="0.2">
      <c r="A761"/>
      <c r="B761"/>
      <c r="C761"/>
      <c r="D761"/>
      <c r="E761"/>
      <c r="F761"/>
      <c r="G761"/>
      <c r="H761"/>
      <c r="I761"/>
      <c r="J761"/>
    </row>
    <row r="762" spans="1:10" ht="16" x14ac:dyDescent="0.2">
      <c r="A762"/>
      <c r="B762"/>
      <c r="C762"/>
      <c r="D762"/>
      <c r="E762"/>
      <c r="F762"/>
      <c r="G762"/>
      <c r="H762"/>
      <c r="I762"/>
      <c r="J762"/>
    </row>
    <row r="763" spans="1:10" ht="16" x14ac:dyDescent="0.2">
      <c r="A763"/>
      <c r="B763"/>
      <c r="C763"/>
      <c r="D763"/>
      <c r="E763"/>
      <c r="F763"/>
      <c r="G763"/>
      <c r="H763"/>
      <c r="I763"/>
      <c r="J763"/>
    </row>
    <row r="764" spans="1:10" ht="16" x14ac:dyDescent="0.2">
      <c r="A764"/>
      <c r="B764"/>
      <c r="C764"/>
      <c r="D764"/>
      <c r="E764"/>
      <c r="F764"/>
      <c r="G764"/>
      <c r="H764"/>
      <c r="I764"/>
      <c r="J764"/>
    </row>
    <row r="765" spans="1:10" ht="16" x14ac:dyDescent="0.2">
      <c r="A765"/>
      <c r="B765"/>
      <c r="C765"/>
      <c r="D765"/>
      <c r="E765"/>
      <c r="F765"/>
      <c r="G765"/>
      <c r="H765"/>
      <c r="I765"/>
      <c r="J765"/>
    </row>
    <row r="766" spans="1:10" ht="16" x14ac:dyDescent="0.2">
      <c r="A766"/>
      <c r="B766"/>
      <c r="C766"/>
      <c r="D766"/>
      <c r="E766"/>
      <c r="F766"/>
      <c r="G766"/>
      <c r="H766"/>
      <c r="I766"/>
      <c r="J766"/>
    </row>
    <row r="767" spans="1:10" ht="16" x14ac:dyDescent="0.2">
      <c r="A767"/>
      <c r="B767"/>
      <c r="C767"/>
      <c r="D767"/>
      <c r="E767"/>
      <c r="F767"/>
      <c r="G767"/>
      <c r="H767"/>
      <c r="I767"/>
      <c r="J767"/>
    </row>
    <row r="768" spans="1:10" ht="16" x14ac:dyDescent="0.2">
      <c r="A768"/>
      <c r="B768"/>
      <c r="C768"/>
      <c r="D768"/>
      <c r="E768"/>
      <c r="F768"/>
      <c r="G768"/>
      <c r="H768"/>
      <c r="I768"/>
      <c r="J768"/>
    </row>
    <row r="769" spans="1:10" ht="16" x14ac:dyDescent="0.2">
      <c r="A769"/>
      <c r="B769"/>
      <c r="C769"/>
      <c r="D769"/>
      <c r="E769"/>
      <c r="F769"/>
      <c r="G769"/>
      <c r="H769"/>
      <c r="I769"/>
      <c r="J769"/>
    </row>
    <row r="770" spans="1:10" ht="16" x14ac:dyDescent="0.2">
      <c r="A770"/>
      <c r="B770"/>
      <c r="C770"/>
      <c r="D770"/>
      <c r="E770"/>
      <c r="F770"/>
      <c r="G770"/>
      <c r="H770"/>
      <c r="I770"/>
      <c r="J770"/>
    </row>
    <row r="771" spans="1:10" ht="16" x14ac:dyDescent="0.2">
      <c r="A771"/>
      <c r="B771"/>
      <c r="C771"/>
      <c r="D771"/>
      <c r="E771"/>
      <c r="F771"/>
      <c r="G771"/>
      <c r="H771"/>
      <c r="I771"/>
      <c r="J771"/>
    </row>
    <row r="772" spans="1:10" ht="16" x14ac:dyDescent="0.2">
      <c r="A772"/>
      <c r="B772"/>
      <c r="C772"/>
      <c r="D772"/>
      <c r="E772"/>
      <c r="F772"/>
      <c r="G772"/>
      <c r="H772"/>
      <c r="I772"/>
      <c r="J772"/>
    </row>
    <row r="773" spans="1:10" ht="16" x14ac:dyDescent="0.2">
      <c r="A773"/>
      <c r="B773"/>
      <c r="C773"/>
      <c r="D773"/>
      <c r="E773"/>
      <c r="F773"/>
      <c r="G773"/>
      <c r="H773"/>
      <c r="I773"/>
      <c r="J773"/>
    </row>
    <row r="774" spans="1:10" ht="16" x14ac:dyDescent="0.2">
      <c r="A774"/>
      <c r="B774"/>
      <c r="C774"/>
      <c r="D774"/>
      <c r="E774"/>
      <c r="F774"/>
      <c r="G774"/>
      <c r="H774"/>
      <c r="I774"/>
      <c r="J774"/>
    </row>
    <row r="775" spans="1:10" ht="16" x14ac:dyDescent="0.2">
      <c r="A775"/>
      <c r="B775"/>
      <c r="C775"/>
      <c r="D775"/>
      <c r="E775"/>
      <c r="F775"/>
      <c r="G775"/>
      <c r="H775"/>
      <c r="I775"/>
      <c r="J775"/>
    </row>
    <row r="776" spans="1:10" ht="16" x14ac:dyDescent="0.2">
      <c r="A776"/>
      <c r="B776"/>
      <c r="C776"/>
      <c r="D776"/>
      <c r="E776"/>
      <c r="F776"/>
      <c r="G776"/>
      <c r="H776"/>
      <c r="I776"/>
      <c r="J776"/>
    </row>
    <row r="777" spans="1:10" ht="16" x14ac:dyDescent="0.2">
      <c r="A777"/>
      <c r="B777"/>
      <c r="C777"/>
      <c r="D777"/>
      <c r="E777"/>
      <c r="F777"/>
      <c r="G777"/>
      <c r="H777"/>
      <c r="I777"/>
      <c r="J777"/>
    </row>
    <row r="778" spans="1:10" ht="16" x14ac:dyDescent="0.2">
      <c r="A778"/>
      <c r="B778"/>
      <c r="C778"/>
      <c r="D778"/>
      <c r="E778"/>
      <c r="F778"/>
      <c r="G778"/>
      <c r="H778"/>
      <c r="I778"/>
      <c r="J778"/>
    </row>
    <row r="779" spans="1:10" ht="16" x14ac:dyDescent="0.2">
      <c r="A779"/>
      <c r="B779"/>
      <c r="C779"/>
      <c r="D779"/>
      <c r="E779"/>
      <c r="F779"/>
      <c r="G779"/>
      <c r="H779"/>
      <c r="I779"/>
      <c r="J779"/>
    </row>
    <row r="780" spans="1:10" ht="16" x14ac:dyDescent="0.2">
      <c r="A780"/>
      <c r="B780"/>
      <c r="C780"/>
      <c r="D780"/>
      <c r="E780"/>
      <c r="F780"/>
      <c r="G780"/>
      <c r="H780"/>
      <c r="I780"/>
      <c r="J780"/>
    </row>
    <row r="781" spans="1:10" ht="16" x14ac:dyDescent="0.2">
      <c r="A781"/>
      <c r="B781"/>
      <c r="C781"/>
      <c r="D781"/>
      <c r="E781"/>
      <c r="F781"/>
      <c r="G781"/>
      <c r="H781"/>
      <c r="I781"/>
      <c r="J781"/>
    </row>
    <row r="782" spans="1:10" ht="16" x14ac:dyDescent="0.2">
      <c r="A782"/>
      <c r="B782"/>
      <c r="C782"/>
      <c r="D782"/>
      <c r="E782"/>
      <c r="F782"/>
      <c r="G782"/>
      <c r="H782"/>
      <c r="I782"/>
      <c r="J782"/>
    </row>
    <row r="783" spans="1:10" ht="16" x14ac:dyDescent="0.2">
      <c r="A783"/>
      <c r="B783"/>
      <c r="C783"/>
      <c r="D783"/>
      <c r="E783"/>
      <c r="F783"/>
      <c r="G783"/>
      <c r="H783"/>
      <c r="I783"/>
      <c r="J783"/>
    </row>
    <row r="784" spans="1:10" ht="16" x14ac:dyDescent="0.2">
      <c r="A784"/>
      <c r="B784"/>
      <c r="C784"/>
      <c r="D784"/>
      <c r="E784"/>
      <c r="F784"/>
      <c r="G784"/>
      <c r="H784"/>
      <c r="I784"/>
      <c r="J784"/>
    </row>
    <row r="785" spans="1:10" ht="16" x14ac:dyDescent="0.2">
      <c r="A785"/>
      <c r="B785"/>
      <c r="C785"/>
      <c r="D785"/>
      <c r="E785"/>
      <c r="F785"/>
      <c r="G785"/>
      <c r="H785"/>
      <c r="I785"/>
      <c r="J785"/>
    </row>
    <row r="786" spans="1:10" ht="16" x14ac:dyDescent="0.2">
      <c r="A786"/>
      <c r="B786"/>
      <c r="C786"/>
      <c r="D786"/>
      <c r="E786"/>
      <c r="F786"/>
      <c r="G786"/>
      <c r="H786"/>
      <c r="I786"/>
      <c r="J786"/>
    </row>
    <row r="787" spans="1:10" ht="16" x14ac:dyDescent="0.2">
      <c r="A787"/>
      <c r="B787"/>
      <c r="C787"/>
      <c r="D787"/>
      <c r="E787"/>
      <c r="F787"/>
      <c r="G787"/>
      <c r="H787"/>
      <c r="I787"/>
      <c r="J787"/>
    </row>
    <row r="788" spans="1:10" ht="16" x14ac:dyDescent="0.2">
      <c r="A788"/>
      <c r="B788"/>
      <c r="C788"/>
      <c r="D788"/>
      <c r="E788"/>
      <c r="F788"/>
      <c r="G788"/>
      <c r="H788"/>
      <c r="I788"/>
      <c r="J788"/>
    </row>
    <row r="789" spans="1:10" ht="16" x14ac:dyDescent="0.2">
      <c r="A789"/>
      <c r="B789"/>
      <c r="C789"/>
      <c r="D789"/>
      <c r="E789"/>
      <c r="F789"/>
      <c r="G789"/>
      <c r="H789"/>
      <c r="I789"/>
      <c r="J789"/>
    </row>
    <row r="790" spans="1:10" ht="16" x14ac:dyDescent="0.2">
      <c r="A790"/>
      <c r="B790"/>
      <c r="C790"/>
      <c r="D790"/>
      <c r="E790"/>
      <c r="F790"/>
      <c r="G790"/>
      <c r="H790"/>
      <c r="I790"/>
      <c r="J790"/>
    </row>
    <row r="791" spans="1:10" ht="16" x14ac:dyDescent="0.2">
      <c r="A791"/>
      <c r="B791"/>
      <c r="C791"/>
      <c r="D791"/>
      <c r="E791"/>
      <c r="F791"/>
      <c r="G791"/>
      <c r="H791"/>
      <c r="I791"/>
      <c r="J791"/>
    </row>
    <row r="792" spans="1:10" ht="16" x14ac:dyDescent="0.2">
      <c r="A792"/>
      <c r="B792"/>
      <c r="C792"/>
      <c r="D792"/>
      <c r="E792"/>
      <c r="F792"/>
      <c r="G792"/>
      <c r="H792"/>
      <c r="I792"/>
      <c r="J792"/>
    </row>
    <row r="793" spans="1:10" ht="16" x14ac:dyDescent="0.2">
      <c r="A793"/>
      <c r="B793"/>
      <c r="C793"/>
      <c r="D793"/>
      <c r="E793"/>
      <c r="F793"/>
      <c r="G793"/>
      <c r="H793"/>
      <c r="I793"/>
      <c r="J793"/>
    </row>
    <row r="794" spans="1:10" ht="16" x14ac:dyDescent="0.2">
      <c r="A794"/>
      <c r="B794"/>
      <c r="C794"/>
      <c r="D794"/>
      <c r="E794"/>
      <c r="F794"/>
      <c r="G794"/>
      <c r="H794"/>
      <c r="I794"/>
      <c r="J794"/>
    </row>
    <row r="795" spans="1:10" ht="16" x14ac:dyDescent="0.2">
      <c r="A795"/>
      <c r="B795"/>
      <c r="C795"/>
      <c r="D795"/>
      <c r="E795"/>
      <c r="F795"/>
      <c r="G795"/>
      <c r="H795"/>
      <c r="I795"/>
      <c r="J795"/>
    </row>
    <row r="796" spans="1:10" ht="16" x14ac:dyDescent="0.2">
      <c r="A796"/>
      <c r="B796"/>
      <c r="C796"/>
      <c r="D796"/>
      <c r="E796"/>
      <c r="F796"/>
      <c r="G796"/>
      <c r="H796"/>
      <c r="I796"/>
      <c r="J796"/>
    </row>
    <row r="797" spans="1:10" ht="16" x14ac:dyDescent="0.2">
      <c r="A797"/>
      <c r="B797"/>
      <c r="C797"/>
      <c r="D797"/>
      <c r="E797"/>
      <c r="F797"/>
      <c r="G797"/>
      <c r="H797"/>
      <c r="I797"/>
      <c r="J797"/>
    </row>
    <row r="798" spans="1:10" ht="16" x14ac:dyDescent="0.2">
      <c r="A798"/>
      <c r="B798"/>
      <c r="C798"/>
      <c r="D798"/>
      <c r="E798"/>
      <c r="F798"/>
      <c r="G798"/>
      <c r="H798"/>
      <c r="I798"/>
      <c r="J798"/>
    </row>
    <row r="799" spans="1:10" ht="16" x14ac:dyDescent="0.2">
      <c r="A799"/>
      <c r="B799"/>
      <c r="C799"/>
      <c r="D799"/>
      <c r="E799"/>
      <c r="F799"/>
      <c r="G799"/>
      <c r="H799"/>
      <c r="I799"/>
      <c r="J799"/>
    </row>
    <row r="800" spans="1:10" ht="16" x14ac:dyDescent="0.2">
      <c r="A800"/>
      <c r="B800"/>
      <c r="C800"/>
      <c r="D800"/>
      <c r="E800"/>
      <c r="F800"/>
      <c r="G800"/>
      <c r="H800"/>
      <c r="I800"/>
      <c r="J800"/>
    </row>
    <row r="801" spans="1:10" ht="16" x14ac:dyDescent="0.2">
      <c r="A801"/>
      <c r="B801"/>
      <c r="C801"/>
      <c r="D801"/>
      <c r="E801"/>
      <c r="F801"/>
      <c r="G801"/>
      <c r="H801"/>
      <c r="I801"/>
      <c r="J801"/>
    </row>
    <row r="802" spans="1:10" ht="16" x14ac:dyDescent="0.2">
      <c r="A802"/>
      <c r="B802"/>
      <c r="C802"/>
      <c r="D802"/>
      <c r="E802"/>
      <c r="F802"/>
      <c r="G802"/>
      <c r="H802"/>
      <c r="I802"/>
      <c r="J802"/>
    </row>
    <row r="803" spans="1:10" ht="16" x14ac:dyDescent="0.2">
      <c r="A803"/>
      <c r="B803"/>
      <c r="C803"/>
      <c r="D803"/>
      <c r="E803"/>
      <c r="F803"/>
      <c r="G803"/>
      <c r="H803"/>
      <c r="I803"/>
      <c r="J803"/>
    </row>
    <row r="804" spans="1:10" ht="16" x14ac:dyDescent="0.2">
      <c r="A804"/>
      <c r="B804"/>
      <c r="C804"/>
      <c r="D804"/>
      <c r="E804"/>
      <c r="F804"/>
      <c r="G804"/>
      <c r="H804"/>
      <c r="I804"/>
      <c r="J804"/>
    </row>
    <row r="805" spans="1:10" ht="16" x14ac:dyDescent="0.2">
      <c r="A805"/>
      <c r="B805"/>
      <c r="C805"/>
      <c r="D805"/>
      <c r="E805"/>
      <c r="F805"/>
      <c r="G805"/>
      <c r="H805"/>
      <c r="I805"/>
      <c r="J805"/>
    </row>
    <row r="806" spans="1:10" ht="16" x14ac:dyDescent="0.2">
      <c r="A806"/>
      <c r="B806"/>
      <c r="C806"/>
      <c r="D806"/>
      <c r="E806"/>
      <c r="F806"/>
      <c r="G806"/>
      <c r="H806"/>
      <c r="I806"/>
      <c r="J806"/>
    </row>
    <row r="807" spans="1:10" ht="16" x14ac:dyDescent="0.2">
      <c r="A807"/>
      <c r="B807"/>
      <c r="C807"/>
      <c r="D807"/>
      <c r="E807"/>
      <c r="F807"/>
      <c r="G807"/>
      <c r="H807"/>
      <c r="I807"/>
      <c r="J807"/>
    </row>
    <row r="808" spans="1:10" ht="16" x14ac:dyDescent="0.2">
      <c r="A808"/>
      <c r="B808"/>
      <c r="C808"/>
      <c r="D808"/>
      <c r="E808"/>
      <c r="F808"/>
      <c r="G808"/>
      <c r="H808"/>
      <c r="I808"/>
      <c r="J808"/>
    </row>
    <row r="809" spans="1:10" ht="16" x14ac:dyDescent="0.2">
      <c r="A809"/>
      <c r="B809"/>
      <c r="C809"/>
      <c r="D809"/>
      <c r="E809"/>
      <c r="F809"/>
      <c r="G809"/>
      <c r="H809"/>
      <c r="I809"/>
      <c r="J809"/>
    </row>
    <row r="810" spans="1:10" ht="16" x14ac:dyDescent="0.2">
      <c r="A810"/>
      <c r="B810"/>
      <c r="C810"/>
      <c r="D810"/>
      <c r="E810"/>
      <c r="F810"/>
      <c r="G810"/>
      <c r="H810"/>
      <c r="I810"/>
      <c r="J810"/>
    </row>
    <row r="811" spans="1:10" ht="16" x14ac:dyDescent="0.2">
      <c r="A811"/>
      <c r="B811"/>
      <c r="C811"/>
      <c r="D811"/>
      <c r="E811"/>
      <c r="F811"/>
      <c r="G811"/>
      <c r="H811"/>
      <c r="I811"/>
      <c r="J811"/>
    </row>
    <row r="812" spans="1:10" ht="16" x14ac:dyDescent="0.2">
      <c r="A812"/>
      <c r="B812"/>
      <c r="C812"/>
      <c r="D812"/>
      <c r="E812"/>
      <c r="F812"/>
      <c r="G812"/>
      <c r="H812"/>
      <c r="I812"/>
      <c r="J812"/>
    </row>
    <row r="813" spans="1:10" ht="16" x14ac:dyDescent="0.2">
      <c r="A813"/>
      <c r="B813"/>
      <c r="C813"/>
      <c r="D813"/>
      <c r="E813"/>
      <c r="F813"/>
      <c r="G813"/>
      <c r="H813"/>
      <c r="I813"/>
      <c r="J813"/>
    </row>
    <row r="814" spans="1:10" ht="16" x14ac:dyDescent="0.2">
      <c r="A814"/>
      <c r="B814"/>
      <c r="C814"/>
      <c r="D814"/>
      <c r="E814"/>
      <c r="F814"/>
      <c r="G814"/>
      <c r="H814"/>
      <c r="I814"/>
      <c r="J814"/>
    </row>
    <row r="815" spans="1:10" ht="16" x14ac:dyDescent="0.2">
      <c r="A815"/>
      <c r="B815"/>
      <c r="C815"/>
      <c r="D815"/>
      <c r="E815"/>
      <c r="F815"/>
      <c r="G815"/>
      <c r="H815"/>
      <c r="I815"/>
      <c r="J815"/>
    </row>
    <row r="816" spans="1:10" ht="16" x14ac:dyDescent="0.2">
      <c r="A816"/>
      <c r="B816"/>
      <c r="C816"/>
      <c r="D816"/>
      <c r="E816"/>
      <c r="F816"/>
      <c r="G816"/>
      <c r="H816"/>
      <c r="I816"/>
      <c r="J816"/>
    </row>
    <row r="817" spans="1:10" ht="16" x14ac:dyDescent="0.2">
      <c r="A817"/>
      <c r="B817"/>
      <c r="C817"/>
      <c r="D817"/>
      <c r="E817"/>
      <c r="F817"/>
      <c r="G817"/>
      <c r="H817"/>
      <c r="I817"/>
      <c r="J817"/>
    </row>
    <row r="818" spans="1:10" ht="16" x14ac:dyDescent="0.2">
      <c r="A818"/>
      <c r="B818"/>
      <c r="C818"/>
      <c r="D818"/>
      <c r="E818"/>
      <c r="F818"/>
      <c r="G818"/>
      <c r="H818"/>
      <c r="I818"/>
      <c r="J818"/>
    </row>
    <row r="819" spans="1:10" ht="16" x14ac:dyDescent="0.2">
      <c r="A819"/>
      <c r="B819"/>
      <c r="C819"/>
      <c r="D819"/>
      <c r="E819"/>
      <c r="F819"/>
      <c r="G819"/>
      <c r="H819"/>
      <c r="I819"/>
      <c r="J819"/>
    </row>
    <row r="820" spans="1:10" ht="16" x14ac:dyDescent="0.2">
      <c r="A820"/>
      <c r="B820"/>
      <c r="C820"/>
      <c r="D820"/>
      <c r="E820"/>
      <c r="F820"/>
      <c r="G820"/>
      <c r="H820"/>
      <c r="I820"/>
      <c r="J820"/>
    </row>
    <row r="821" spans="1:10" ht="16" x14ac:dyDescent="0.2">
      <c r="A821"/>
      <c r="B821"/>
      <c r="C821"/>
      <c r="D821"/>
      <c r="E821"/>
      <c r="F821"/>
      <c r="G821"/>
      <c r="H821"/>
      <c r="I821"/>
      <c r="J821"/>
    </row>
    <row r="822" spans="1:10" ht="16" x14ac:dyDescent="0.2">
      <c r="A822"/>
      <c r="B822"/>
      <c r="C822"/>
      <c r="D822"/>
      <c r="E822"/>
      <c r="F822"/>
      <c r="G822"/>
      <c r="H822"/>
      <c r="I822"/>
      <c r="J822"/>
    </row>
    <row r="823" spans="1:10" ht="16" x14ac:dyDescent="0.2">
      <c r="A823"/>
      <c r="B823"/>
      <c r="C823"/>
      <c r="D823"/>
      <c r="E823"/>
      <c r="F823"/>
      <c r="G823"/>
      <c r="H823"/>
      <c r="I823"/>
      <c r="J823"/>
    </row>
    <row r="824" spans="1:10" ht="16" x14ac:dyDescent="0.2">
      <c r="A824"/>
      <c r="B824"/>
      <c r="C824"/>
      <c r="D824"/>
      <c r="E824"/>
      <c r="F824"/>
      <c r="G824"/>
      <c r="H824"/>
      <c r="I824"/>
      <c r="J824"/>
    </row>
    <row r="825" spans="1:10" ht="16" x14ac:dyDescent="0.2">
      <c r="A825"/>
      <c r="B825"/>
      <c r="C825"/>
      <c r="D825"/>
      <c r="E825"/>
      <c r="F825"/>
      <c r="G825"/>
      <c r="H825"/>
      <c r="I825"/>
      <c r="J825"/>
    </row>
    <row r="826" spans="1:10" ht="16" x14ac:dyDescent="0.2">
      <c r="A826"/>
      <c r="B826"/>
      <c r="C826"/>
      <c r="D826"/>
      <c r="E826"/>
      <c r="F826"/>
      <c r="G826"/>
      <c r="H826"/>
      <c r="I826"/>
      <c r="J826"/>
    </row>
    <row r="827" spans="1:10" ht="16" x14ac:dyDescent="0.2">
      <c r="A827"/>
      <c r="B827"/>
      <c r="C827"/>
      <c r="D827"/>
      <c r="E827"/>
      <c r="F827"/>
      <c r="G827"/>
      <c r="H827"/>
      <c r="I827"/>
      <c r="J827"/>
    </row>
    <row r="828" spans="1:10" ht="16" x14ac:dyDescent="0.2">
      <c r="A828"/>
      <c r="B828"/>
      <c r="C828"/>
      <c r="D828"/>
      <c r="E828"/>
      <c r="F828"/>
      <c r="G828"/>
      <c r="H828"/>
      <c r="I828"/>
      <c r="J828"/>
    </row>
    <row r="829" spans="1:10" ht="16" x14ac:dyDescent="0.2">
      <c r="A829"/>
      <c r="B829"/>
      <c r="C829"/>
      <c r="D829"/>
      <c r="E829"/>
      <c r="F829"/>
      <c r="G829"/>
      <c r="H829"/>
      <c r="I829"/>
      <c r="J829"/>
    </row>
    <row r="830" spans="1:10" ht="16" x14ac:dyDescent="0.2">
      <c r="A830"/>
      <c r="B830"/>
      <c r="C830"/>
      <c r="D830"/>
      <c r="E830"/>
      <c r="F830"/>
      <c r="G830"/>
      <c r="H830"/>
      <c r="I830"/>
      <c r="J830"/>
    </row>
    <row r="831" spans="1:10" ht="16" x14ac:dyDescent="0.2">
      <c r="A831"/>
      <c r="B831"/>
      <c r="C831"/>
      <c r="D831"/>
      <c r="E831"/>
      <c r="F831"/>
      <c r="G831"/>
      <c r="H831"/>
      <c r="I831"/>
      <c r="J831"/>
    </row>
    <row r="832" spans="1:10" ht="16" x14ac:dyDescent="0.2">
      <c r="A832"/>
      <c r="B832"/>
      <c r="C832"/>
      <c r="D832"/>
      <c r="E832"/>
      <c r="F832"/>
      <c r="G832"/>
      <c r="H832"/>
      <c r="I832"/>
      <c r="J832"/>
    </row>
    <row r="833" spans="1:10" ht="16" x14ac:dyDescent="0.2">
      <c r="A833"/>
      <c r="B833"/>
      <c r="C833"/>
      <c r="D833"/>
      <c r="E833"/>
      <c r="F833"/>
      <c r="G833"/>
      <c r="H833"/>
      <c r="I833"/>
      <c r="J833"/>
    </row>
    <row r="834" spans="1:10" ht="16" x14ac:dyDescent="0.2">
      <c r="A834"/>
      <c r="B834"/>
      <c r="C834"/>
      <c r="D834"/>
      <c r="E834"/>
      <c r="F834"/>
      <c r="G834"/>
      <c r="H834"/>
      <c r="I834"/>
      <c r="J834"/>
    </row>
    <row r="835" spans="1:10" ht="16" x14ac:dyDescent="0.2">
      <c r="A835"/>
      <c r="B835"/>
      <c r="C835"/>
      <c r="D835"/>
      <c r="E835"/>
      <c r="F835"/>
      <c r="G835"/>
      <c r="H835"/>
      <c r="I835"/>
      <c r="J835"/>
    </row>
    <row r="836" spans="1:10" ht="16" x14ac:dyDescent="0.2">
      <c r="A836"/>
      <c r="B836"/>
      <c r="C836"/>
      <c r="D836"/>
      <c r="E836"/>
      <c r="F836"/>
      <c r="G836"/>
      <c r="H836"/>
      <c r="I836"/>
      <c r="J836"/>
    </row>
    <row r="837" spans="1:10" ht="16" x14ac:dyDescent="0.2">
      <c r="A837"/>
      <c r="B837"/>
      <c r="C837"/>
      <c r="D837"/>
      <c r="E837"/>
      <c r="F837"/>
      <c r="G837"/>
      <c r="H837"/>
      <c r="I837"/>
      <c r="J837"/>
    </row>
    <row r="838" spans="1:10" ht="16" x14ac:dyDescent="0.2">
      <c r="A838"/>
      <c r="B838"/>
      <c r="C838"/>
      <c r="D838"/>
      <c r="E838"/>
      <c r="F838"/>
      <c r="G838"/>
      <c r="H838"/>
      <c r="I838"/>
      <c r="J838"/>
    </row>
    <row r="839" spans="1:10" ht="16" x14ac:dyDescent="0.2">
      <c r="A839"/>
      <c r="B839"/>
      <c r="C839"/>
      <c r="D839"/>
      <c r="E839"/>
      <c r="F839"/>
      <c r="G839"/>
      <c r="H839"/>
      <c r="I839"/>
      <c r="J839"/>
    </row>
    <row r="840" spans="1:10" ht="16" x14ac:dyDescent="0.2">
      <c r="A840"/>
      <c r="B840"/>
      <c r="C840"/>
      <c r="D840"/>
      <c r="E840"/>
      <c r="F840"/>
      <c r="G840"/>
      <c r="H840"/>
      <c r="I840"/>
      <c r="J840"/>
    </row>
    <row r="841" spans="1:10" ht="16" x14ac:dyDescent="0.2">
      <c r="A841"/>
      <c r="B841"/>
      <c r="C841"/>
      <c r="D841"/>
      <c r="E841"/>
      <c r="F841"/>
      <c r="G841"/>
      <c r="H841"/>
      <c r="I841"/>
      <c r="J841"/>
    </row>
    <row r="842" spans="1:10" ht="16" x14ac:dyDescent="0.2">
      <c r="A842"/>
      <c r="B842"/>
      <c r="C842"/>
      <c r="D842"/>
      <c r="E842"/>
      <c r="F842"/>
      <c r="G842"/>
      <c r="H842"/>
      <c r="I842"/>
      <c r="J842"/>
    </row>
    <row r="843" spans="1:10" ht="16" x14ac:dyDescent="0.2">
      <c r="A843"/>
      <c r="B843"/>
      <c r="C843"/>
      <c r="D843"/>
      <c r="E843"/>
      <c r="F843"/>
      <c r="G843"/>
      <c r="H843"/>
      <c r="I843"/>
      <c r="J843"/>
    </row>
    <row r="844" spans="1:10" ht="16" x14ac:dyDescent="0.2">
      <c r="A844"/>
      <c r="B844"/>
      <c r="C844"/>
      <c r="D844"/>
      <c r="E844"/>
      <c r="F844"/>
      <c r="G844"/>
      <c r="H844"/>
      <c r="I844"/>
      <c r="J844"/>
    </row>
    <row r="845" spans="1:10" ht="16" x14ac:dyDescent="0.2">
      <c r="A845"/>
      <c r="B845"/>
      <c r="C845"/>
      <c r="D845"/>
      <c r="E845"/>
      <c r="F845"/>
      <c r="G845"/>
      <c r="H845"/>
      <c r="I845"/>
      <c r="J845"/>
    </row>
    <row r="846" spans="1:10" ht="16" x14ac:dyDescent="0.2">
      <c r="A846"/>
      <c r="B846"/>
      <c r="C846"/>
      <c r="D846"/>
      <c r="E846"/>
      <c r="F846"/>
      <c r="G846"/>
      <c r="H846"/>
      <c r="I846"/>
      <c r="J846"/>
    </row>
    <row r="847" spans="1:10" ht="16" x14ac:dyDescent="0.2">
      <c r="A847"/>
      <c r="B847"/>
      <c r="C847"/>
      <c r="D847"/>
      <c r="E847"/>
      <c r="F847"/>
      <c r="G847"/>
      <c r="H847"/>
      <c r="I847"/>
      <c r="J847"/>
    </row>
    <row r="848" spans="1:10" ht="16" x14ac:dyDescent="0.2">
      <c r="A848"/>
      <c r="B848"/>
      <c r="C848"/>
      <c r="D848"/>
      <c r="E848"/>
      <c r="F848"/>
      <c r="G848"/>
      <c r="H848"/>
      <c r="I848"/>
      <c r="J848"/>
    </row>
    <row r="849" spans="1:10" ht="16" x14ac:dyDescent="0.2">
      <c r="A849"/>
      <c r="B849"/>
      <c r="C849"/>
      <c r="D849"/>
      <c r="E849"/>
      <c r="F849"/>
      <c r="G849"/>
      <c r="H849"/>
      <c r="I849"/>
      <c r="J849"/>
    </row>
    <row r="850" spans="1:10" ht="16" x14ac:dyDescent="0.2">
      <c r="A850"/>
      <c r="B850"/>
      <c r="C850"/>
      <c r="D850"/>
      <c r="E850"/>
      <c r="F850"/>
      <c r="G850"/>
      <c r="H850"/>
      <c r="I850"/>
      <c r="J850"/>
    </row>
    <row r="851" spans="1:10" ht="16" x14ac:dyDescent="0.2">
      <c r="A851"/>
      <c r="B851"/>
      <c r="C851"/>
      <c r="D851"/>
      <c r="E851"/>
      <c r="F851"/>
      <c r="G851"/>
      <c r="H851"/>
      <c r="I851"/>
      <c r="J851"/>
    </row>
    <row r="852" spans="1:10" ht="16" x14ac:dyDescent="0.2">
      <c r="A852"/>
      <c r="B852"/>
      <c r="C852"/>
      <c r="D852"/>
      <c r="E852"/>
      <c r="F852"/>
      <c r="G852"/>
      <c r="H852"/>
      <c r="I852"/>
      <c r="J852"/>
    </row>
    <row r="853" spans="1:10" ht="16" x14ac:dyDescent="0.2">
      <c r="A853"/>
      <c r="B853"/>
      <c r="C853"/>
      <c r="D853"/>
      <c r="E853"/>
      <c r="F853"/>
      <c r="G853"/>
      <c r="H853"/>
      <c r="I853"/>
      <c r="J853"/>
    </row>
    <row r="854" spans="1:10" ht="16" x14ac:dyDescent="0.2">
      <c r="A854"/>
      <c r="B854"/>
      <c r="C854"/>
      <c r="D854"/>
      <c r="E854"/>
      <c r="F854"/>
      <c r="G854"/>
      <c r="H854"/>
      <c r="I854"/>
      <c r="J854"/>
    </row>
    <row r="855" spans="1:10" ht="16" x14ac:dyDescent="0.2">
      <c r="A855"/>
      <c r="B855"/>
      <c r="C855"/>
      <c r="D855"/>
      <c r="E855"/>
      <c r="F855"/>
      <c r="G855"/>
      <c r="H855"/>
      <c r="I855"/>
      <c r="J855"/>
    </row>
    <row r="856" spans="1:10" ht="16" x14ac:dyDescent="0.2">
      <c r="A856"/>
      <c r="B856"/>
      <c r="C856"/>
      <c r="D856"/>
      <c r="E856"/>
      <c r="F856"/>
      <c r="G856"/>
      <c r="H856"/>
      <c r="I856"/>
      <c r="J856"/>
    </row>
    <row r="857" spans="1:10" ht="16" x14ac:dyDescent="0.2">
      <c r="A857"/>
      <c r="B857"/>
      <c r="C857"/>
      <c r="D857"/>
      <c r="E857"/>
      <c r="F857"/>
      <c r="G857"/>
      <c r="H857"/>
      <c r="I857"/>
      <c r="J857"/>
    </row>
    <row r="858" spans="1:10" ht="16" x14ac:dyDescent="0.2">
      <c r="A858"/>
      <c r="B858"/>
      <c r="C858"/>
      <c r="D858"/>
      <c r="E858"/>
      <c r="F858"/>
      <c r="G858"/>
      <c r="H858"/>
      <c r="I858"/>
      <c r="J858"/>
    </row>
    <row r="859" spans="1:10" ht="16" x14ac:dyDescent="0.2">
      <c r="A859"/>
      <c r="B859"/>
      <c r="C859"/>
      <c r="D859"/>
      <c r="E859"/>
      <c r="F859"/>
      <c r="G859"/>
      <c r="H859"/>
      <c r="I859"/>
      <c r="J859"/>
    </row>
    <row r="860" spans="1:10" ht="16" x14ac:dyDescent="0.2">
      <c r="A860"/>
      <c r="B860"/>
      <c r="C860"/>
      <c r="D860"/>
      <c r="E860"/>
      <c r="F860"/>
      <c r="G860"/>
      <c r="H860"/>
      <c r="I860"/>
      <c r="J860"/>
    </row>
    <row r="861" spans="1:10" ht="16" x14ac:dyDescent="0.2">
      <c r="A861"/>
      <c r="B861"/>
      <c r="C861"/>
      <c r="D861"/>
      <c r="E861"/>
      <c r="F861"/>
      <c r="G861"/>
      <c r="H861"/>
      <c r="I861"/>
      <c r="J861"/>
    </row>
    <row r="862" spans="1:10" ht="16" x14ac:dyDescent="0.2">
      <c r="A862"/>
      <c r="B862"/>
      <c r="C862"/>
      <c r="D862"/>
      <c r="E862"/>
      <c r="F862"/>
      <c r="G862"/>
      <c r="H862"/>
      <c r="I862"/>
      <c r="J862"/>
    </row>
    <row r="863" spans="1:10" ht="16" x14ac:dyDescent="0.2">
      <c r="A863"/>
      <c r="B863"/>
      <c r="C863"/>
      <c r="D863"/>
      <c r="E863"/>
      <c r="F863"/>
      <c r="G863"/>
      <c r="H863"/>
      <c r="I863"/>
      <c r="J863"/>
    </row>
    <row r="864" spans="1:10" ht="16" x14ac:dyDescent="0.2">
      <c r="A864"/>
      <c r="B864"/>
      <c r="C864"/>
      <c r="D864"/>
      <c r="E864"/>
      <c r="F864"/>
      <c r="G864"/>
      <c r="H864"/>
      <c r="I864"/>
      <c r="J864"/>
    </row>
    <row r="865" spans="1:10" ht="16" x14ac:dyDescent="0.2">
      <c r="A865"/>
      <c r="B865"/>
      <c r="C865"/>
      <c r="D865"/>
      <c r="E865"/>
      <c r="F865"/>
      <c r="G865"/>
      <c r="H865"/>
      <c r="I865"/>
      <c r="J865"/>
    </row>
    <row r="866" spans="1:10" ht="16" x14ac:dyDescent="0.2">
      <c r="A866"/>
      <c r="B866"/>
      <c r="C866"/>
      <c r="D866"/>
      <c r="E866"/>
      <c r="F866"/>
      <c r="G866"/>
      <c r="H866"/>
      <c r="I866"/>
      <c r="J866"/>
    </row>
    <row r="867" spans="1:10" ht="16" x14ac:dyDescent="0.2">
      <c r="A867"/>
      <c r="B867"/>
      <c r="C867"/>
      <c r="D867"/>
      <c r="E867"/>
      <c r="F867"/>
      <c r="G867"/>
      <c r="H867"/>
      <c r="I867"/>
      <c r="J867"/>
    </row>
    <row r="868" spans="1:10" ht="16" x14ac:dyDescent="0.2">
      <c r="A868"/>
      <c r="B868"/>
      <c r="C868"/>
      <c r="D868"/>
      <c r="E868"/>
      <c r="F868"/>
      <c r="G868"/>
      <c r="H868"/>
      <c r="I868"/>
      <c r="J868"/>
    </row>
    <row r="869" spans="1:10" ht="16" x14ac:dyDescent="0.2">
      <c r="A869"/>
      <c r="B869"/>
      <c r="C869"/>
      <c r="D869"/>
      <c r="E869"/>
      <c r="F869"/>
      <c r="G869"/>
      <c r="H869"/>
      <c r="I869"/>
      <c r="J869"/>
    </row>
    <row r="870" spans="1:10" ht="16" x14ac:dyDescent="0.2">
      <c r="A870"/>
      <c r="B870"/>
      <c r="C870"/>
      <c r="D870"/>
      <c r="E870"/>
      <c r="F870"/>
      <c r="G870"/>
      <c r="H870"/>
      <c r="I870"/>
      <c r="J870"/>
    </row>
    <row r="871" spans="1:10" ht="16" x14ac:dyDescent="0.2">
      <c r="A871"/>
      <c r="B871"/>
      <c r="C871"/>
      <c r="D871"/>
      <c r="E871"/>
      <c r="F871"/>
      <c r="G871"/>
      <c r="H871"/>
      <c r="I871"/>
      <c r="J871"/>
    </row>
    <row r="872" spans="1:10" ht="16" x14ac:dyDescent="0.2">
      <c r="A872"/>
      <c r="B872"/>
      <c r="C872"/>
      <c r="D872"/>
      <c r="E872"/>
      <c r="F872"/>
      <c r="G872"/>
      <c r="H872"/>
      <c r="I872"/>
      <c r="J872"/>
    </row>
    <row r="873" spans="1:10" ht="16" x14ac:dyDescent="0.2">
      <c r="A873"/>
      <c r="B873"/>
      <c r="C873"/>
      <c r="D873"/>
      <c r="E873"/>
      <c r="F873"/>
      <c r="G873"/>
      <c r="H873"/>
      <c r="I873"/>
      <c r="J873"/>
    </row>
    <row r="874" spans="1:10" ht="16" x14ac:dyDescent="0.2">
      <c r="A874"/>
      <c r="B874"/>
      <c r="C874"/>
      <c r="D874"/>
      <c r="E874"/>
      <c r="F874"/>
      <c r="G874"/>
      <c r="H874"/>
      <c r="I874"/>
      <c r="J874"/>
    </row>
    <row r="875" spans="1:10" ht="16" x14ac:dyDescent="0.2">
      <c r="A875"/>
      <c r="B875"/>
      <c r="C875"/>
      <c r="D875"/>
      <c r="E875"/>
      <c r="F875"/>
      <c r="G875"/>
      <c r="H875"/>
      <c r="I875"/>
      <c r="J875"/>
    </row>
    <row r="876" spans="1:10" ht="16" x14ac:dyDescent="0.2">
      <c r="A876"/>
      <c r="B876"/>
      <c r="C876"/>
      <c r="D876"/>
      <c r="E876"/>
      <c r="F876"/>
      <c r="G876"/>
      <c r="H876"/>
      <c r="I876"/>
      <c r="J876"/>
    </row>
    <row r="877" spans="1:10" ht="16" x14ac:dyDescent="0.2">
      <c r="A877"/>
      <c r="B877"/>
      <c r="C877"/>
      <c r="D877"/>
      <c r="E877"/>
      <c r="F877"/>
      <c r="G877"/>
      <c r="H877"/>
      <c r="I877"/>
      <c r="J877"/>
    </row>
    <row r="878" spans="1:10" ht="16" x14ac:dyDescent="0.2">
      <c r="A878"/>
      <c r="B878"/>
      <c r="C878"/>
      <c r="D878"/>
      <c r="E878"/>
      <c r="F878"/>
      <c r="G878"/>
      <c r="H878"/>
      <c r="I878"/>
      <c r="J878"/>
    </row>
    <row r="879" spans="1:10" ht="16" x14ac:dyDescent="0.2">
      <c r="A879"/>
      <c r="B879"/>
      <c r="C879"/>
      <c r="D879"/>
      <c r="E879"/>
      <c r="F879"/>
      <c r="G879"/>
      <c r="H879"/>
      <c r="I879"/>
      <c r="J879"/>
    </row>
    <row r="880" spans="1:10" ht="16" x14ac:dyDescent="0.2">
      <c r="A880"/>
      <c r="B880"/>
      <c r="C880"/>
      <c r="D880"/>
      <c r="E880"/>
      <c r="F880"/>
      <c r="G880"/>
      <c r="H880"/>
      <c r="I880"/>
      <c r="J880"/>
    </row>
    <row r="881" spans="1:10" ht="16" x14ac:dyDescent="0.2">
      <c r="A881"/>
      <c r="B881"/>
      <c r="C881"/>
      <c r="D881"/>
      <c r="E881"/>
      <c r="F881"/>
      <c r="G881"/>
      <c r="H881"/>
      <c r="I881"/>
      <c r="J881"/>
    </row>
    <row r="882" spans="1:10" ht="16" x14ac:dyDescent="0.2">
      <c r="A882"/>
      <c r="B882"/>
      <c r="C882"/>
      <c r="D882"/>
      <c r="E882"/>
      <c r="F882"/>
      <c r="G882"/>
      <c r="H882"/>
      <c r="I882"/>
      <c r="J882"/>
    </row>
    <row r="883" spans="1:10" ht="16" x14ac:dyDescent="0.2">
      <c r="A883"/>
      <c r="B883"/>
      <c r="C883"/>
      <c r="D883"/>
      <c r="E883"/>
      <c r="F883"/>
      <c r="G883"/>
      <c r="H883"/>
      <c r="I883"/>
      <c r="J883"/>
    </row>
    <row r="884" spans="1:10" ht="16" x14ac:dyDescent="0.2">
      <c r="A884"/>
      <c r="B884"/>
      <c r="C884"/>
      <c r="D884"/>
      <c r="E884"/>
      <c r="F884"/>
      <c r="G884"/>
      <c r="H884"/>
      <c r="I884"/>
      <c r="J884"/>
    </row>
    <row r="885" spans="1:10" ht="16" x14ac:dyDescent="0.2">
      <c r="A885"/>
      <c r="B885"/>
      <c r="C885"/>
      <c r="D885"/>
      <c r="E885"/>
      <c r="F885"/>
      <c r="G885"/>
      <c r="H885"/>
      <c r="I885"/>
      <c r="J885"/>
    </row>
    <row r="886" spans="1:10" ht="16" x14ac:dyDescent="0.2">
      <c r="A886"/>
      <c r="B886"/>
      <c r="C886"/>
      <c r="D886"/>
      <c r="E886"/>
      <c r="F886"/>
      <c r="G886"/>
      <c r="H886"/>
      <c r="I886"/>
      <c r="J886"/>
    </row>
    <row r="887" spans="1:10" ht="16" x14ac:dyDescent="0.2">
      <c r="A887"/>
      <c r="B887"/>
      <c r="C887"/>
      <c r="D887"/>
      <c r="E887"/>
      <c r="F887"/>
      <c r="G887"/>
      <c r="H887"/>
      <c r="I887"/>
      <c r="J887"/>
    </row>
    <row r="888" spans="1:10" ht="16" x14ac:dyDescent="0.2">
      <c r="A888"/>
      <c r="B888"/>
      <c r="C888"/>
      <c r="D888"/>
      <c r="E888"/>
      <c r="F888"/>
      <c r="G888"/>
      <c r="H888"/>
      <c r="I888"/>
      <c r="J888"/>
    </row>
    <row r="889" spans="1:10" ht="16" x14ac:dyDescent="0.2">
      <c r="A889"/>
      <c r="B889"/>
      <c r="C889"/>
      <c r="D889"/>
      <c r="E889"/>
      <c r="F889"/>
      <c r="G889"/>
      <c r="H889"/>
      <c r="I889"/>
      <c r="J889"/>
    </row>
    <row r="890" spans="1:10" ht="16" x14ac:dyDescent="0.2">
      <c r="A890"/>
      <c r="B890"/>
      <c r="C890"/>
      <c r="D890"/>
      <c r="E890"/>
      <c r="F890"/>
      <c r="G890"/>
      <c r="H890"/>
      <c r="I890"/>
      <c r="J890"/>
    </row>
    <row r="891" spans="1:10" ht="16" x14ac:dyDescent="0.2">
      <c r="A891"/>
      <c r="B891"/>
      <c r="C891"/>
      <c r="D891"/>
      <c r="E891"/>
      <c r="F891"/>
      <c r="G891"/>
      <c r="H891"/>
      <c r="I891"/>
      <c r="J891"/>
    </row>
    <row r="892" spans="1:10" ht="16" x14ac:dyDescent="0.2">
      <c r="A892"/>
      <c r="B892"/>
      <c r="C892"/>
      <c r="D892"/>
      <c r="E892"/>
      <c r="F892"/>
      <c r="G892"/>
      <c r="H892"/>
      <c r="I892"/>
      <c r="J892"/>
    </row>
    <row r="893" spans="1:10" ht="16" x14ac:dyDescent="0.2">
      <c r="A893"/>
      <c r="B893"/>
      <c r="C893"/>
      <c r="D893"/>
      <c r="E893"/>
      <c r="F893"/>
      <c r="G893"/>
      <c r="H893"/>
      <c r="I893"/>
      <c r="J893"/>
    </row>
    <row r="894" spans="1:10" ht="16" x14ac:dyDescent="0.2">
      <c r="A894"/>
      <c r="B894"/>
      <c r="C894"/>
      <c r="D894"/>
      <c r="E894"/>
      <c r="F894"/>
      <c r="G894"/>
      <c r="H894"/>
      <c r="I894"/>
      <c r="J894"/>
    </row>
    <row r="895" spans="1:10" ht="16" x14ac:dyDescent="0.2">
      <c r="A895"/>
      <c r="B895"/>
      <c r="C895"/>
      <c r="D895"/>
      <c r="E895"/>
      <c r="F895"/>
      <c r="G895"/>
      <c r="H895"/>
      <c r="I895"/>
      <c r="J895"/>
    </row>
    <row r="896" spans="1:10" ht="16" x14ac:dyDescent="0.2">
      <c r="A896"/>
      <c r="B896"/>
      <c r="C896"/>
      <c r="D896"/>
      <c r="E896"/>
      <c r="F896"/>
      <c r="G896"/>
      <c r="H896"/>
      <c r="I896"/>
      <c r="J896"/>
    </row>
    <row r="897" spans="1:10" ht="16" x14ac:dyDescent="0.2">
      <c r="A897"/>
      <c r="B897"/>
      <c r="C897"/>
      <c r="D897"/>
      <c r="E897"/>
      <c r="F897"/>
      <c r="G897"/>
      <c r="H897"/>
      <c r="I897"/>
      <c r="J897"/>
    </row>
    <row r="898" spans="1:10" ht="16" x14ac:dyDescent="0.2">
      <c r="A898"/>
      <c r="B898"/>
      <c r="C898"/>
      <c r="D898"/>
      <c r="E898"/>
      <c r="F898"/>
      <c r="G898"/>
      <c r="H898"/>
      <c r="I898"/>
      <c r="J898"/>
    </row>
    <row r="899" spans="1:10" ht="16" x14ac:dyDescent="0.2">
      <c r="A899"/>
      <c r="B899"/>
      <c r="C899"/>
      <c r="D899"/>
      <c r="E899"/>
      <c r="F899"/>
      <c r="G899"/>
      <c r="H899"/>
      <c r="I899"/>
      <c r="J899"/>
    </row>
    <row r="900" spans="1:10" ht="16" x14ac:dyDescent="0.2">
      <c r="A900"/>
      <c r="B900"/>
      <c r="C900"/>
      <c r="D900"/>
      <c r="E900"/>
      <c r="F900"/>
      <c r="G900"/>
      <c r="H900"/>
      <c r="I900"/>
      <c r="J900"/>
    </row>
    <row r="901" spans="1:10" ht="16" x14ac:dyDescent="0.2">
      <c r="A901"/>
      <c r="B901"/>
      <c r="C901"/>
      <c r="D901"/>
      <c r="E901"/>
      <c r="F901"/>
      <c r="G901"/>
      <c r="H901"/>
      <c r="I901"/>
      <c r="J901"/>
    </row>
    <row r="902" spans="1:10" ht="16" x14ac:dyDescent="0.2">
      <c r="A902"/>
      <c r="B902"/>
      <c r="C902"/>
      <c r="D902"/>
      <c r="E902"/>
      <c r="F902"/>
      <c r="G902"/>
      <c r="H902"/>
      <c r="I902"/>
      <c r="J902"/>
    </row>
    <row r="903" spans="1:10" ht="16" x14ac:dyDescent="0.2">
      <c r="A903"/>
      <c r="B903"/>
      <c r="C903"/>
      <c r="D903"/>
      <c r="E903"/>
      <c r="F903"/>
      <c r="G903"/>
      <c r="H903"/>
      <c r="I903"/>
      <c r="J903"/>
    </row>
    <row r="904" spans="1:10" ht="16" x14ac:dyDescent="0.2">
      <c r="A904"/>
      <c r="B904"/>
      <c r="C904"/>
      <c r="D904"/>
      <c r="E904"/>
      <c r="F904"/>
      <c r="G904"/>
      <c r="H904"/>
      <c r="I904"/>
      <c r="J904"/>
    </row>
    <row r="905" spans="1:10" ht="16" x14ac:dyDescent="0.2">
      <c r="A905"/>
      <c r="B905"/>
      <c r="C905"/>
      <c r="D905"/>
      <c r="E905"/>
      <c r="F905"/>
      <c r="G905"/>
      <c r="H905"/>
      <c r="I905"/>
      <c r="J905"/>
    </row>
    <row r="906" spans="1:10" ht="16" x14ac:dyDescent="0.2">
      <c r="A906"/>
      <c r="B906"/>
      <c r="C906"/>
      <c r="D906"/>
      <c r="E906"/>
      <c r="F906"/>
      <c r="G906"/>
      <c r="H906"/>
      <c r="I906"/>
      <c r="J906"/>
    </row>
    <row r="907" spans="1:10" ht="16" x14ac:dyDescent="0.2">
      <c r="A907"/>
      <c r="B907"/>
      <c r="C907"/>
      <c r="D907"/>
      <c r="E907"/>
      <c r="F907"/>
      <c r="G907"/>
      <c r="H907"/>
      <c r="I907"/>
      <c r="J907"/>
    </row>
    <row r="908" spans="1:10" ht="16" x14ac:dyDescent="0.2">
      <c r="A908"/>
      <c r="B908"/>
      <c r="C908"/>
      <c r="D908"/>
      <c r="E908"/>
      <c r="F908"/>
      <c r="G908"/>
      <c r="H908"/>
      <c r="I908"/>
      <c r="J908"/>
    </row>
    <row r="909" spans="1:10" ht="16" x14ac:dyDescent="0.2">
      <c r="A909"/>
      <c r="B909"/>
      <c r="C909"/>
      <c r="D909"/>
      <c r="E909"/>
      <c r="F909"/>
      <c r="G909"/>
      <c r="H909"/>
      <c r="I909"/>
      <c r="J909"/>
    </row>
    <row r="910" spans="1:10" ht="16" x14ac:dyDescent="0.2">
      <c r="A910"/>
      <c r="B910"/>
      <c r="C910"/>
      <c r="D910"/>
      <c r="E910"/>
      <c r="F910"/>
      <c r="G910"/>
      <c r="H910"/>
      <c r="I910"/>
      <c r="J910"/>
    </row>
    <row r="911" spans="1:10" ht="16" x14ac:dyDescent="0.2">
      <c r="A911"/>
      <c r="B911"/>
      <c r="C911"/>
      <c r="D911"/>
      <c r="E911"/>
      <c r="F911"/>
      <c r="G911"/>
      <c r="H911"/>
      <c r="I911"/>
      <c r="J911"/>
    </row>
    <row r="912" spans="1:10" ht="16" x14ac:dyDescent="0.2">
      <c r="A912"/>
      <c r="B912"/>
      <c r="C912"/>
      <c r="D912"/>
      <c r="E912"/>
      <c r="F912"/>
      <c r="G912"/>
      <c r="H912"/>
      <c r="I912"/>
      <c r="J912"/>
    </row>
    <row r="913" spans="1:10" ht="16" x14ac:dyDescent="0.2">
      <c r="A913"/>
      <c r="B913"/>
      <c r="C913"/>
      <c r="D913"/>
      <c r="E913"/>
      <c r="F913"/>
      <c r="G913"/>
      <c r="H913"/>
      <c r="I913"/>
      <c r="J913"/>
    </row>
    <row r="914" spans="1:10" ht="16" x14ac:dyDescent="0.2">
      <c r="A914"/>
      <c r="B914"/>
      <c r="C914"/>
      <c r="D914"/>
      <c r="E914"/>
      <c r="F914"/>
      <c r="G914"/>
      <c r="H914"/>
      <c r="I914"/>
      <c r="J914"/>
    </row>
    <row r="915" spans="1:10" ht="16" x14ac:dyDescent="0.2">
      <c r="A915"/>
      <c r="B915"/>
      <c r="C915"/>
      <c r="D915"/>
      <c r="E915"/>
      <c r="F915"/>
      <c r="G915"/>
      <c r="H915"/>
      <c r="I915"/>
      <c r="J915"/>
    </row>
    <row r="916" spans="1:10" ht="16" x14ac:dyDescent="0.2">
      <c r="A916"/>
      <c r="B916"/>
      <c r="C916"/>
      <c r="D916"/>
      <c r="E916"/>
      <c r="F916"/>
      <c r="G916"/>
      <c r="H916"/>
      <c r="I916"/>
      <c r="J916"/>
    </row>
    <row r="917" spans="1:10" ht="16" x14ac:dyDescent="0.2">
      <c r="A917"/>
      <c r="B917"/>
      <c r="C917"/>
      <c r="D917"/>
      <c r="E917"/>
      <c r="F917"/>
      <c r="G917"/>
      <c r="H917"/>
      <c r="I917"/>
      <c r="J917"/>
    </row>
    <row r="918" spans="1:10" ht="16" x14ac:dyDescent="0.2">
      <c r="A918"/>
      <c r="B918"/>
      <c r="C918"/>
      <c r="D918"/>
      <c r="E918"/>
      <c r="F918"/>
      <c r="G918"/>
      <c r="H918"/>
      <c r="I918"/>
      <c r="J918"/>
    </row>
    <row r="919" spans="1:10" ht="16" x14ac:dyDescent="0.2">
      <c r="A919"/>
      <c r="B919"/>
      <c r="C919"/>
      <c r="D919"/>
      <c r="E919"/>
      <c r="F919"/>
      <c r="G919"/>
      <c r="H919"/>
      <c r="I919"/>
      <c r="J919"/>
    </row>
    <row r="920" spans="1:10" ht="16" x14ac:dyDescent="0.2">
      <c r="A920"/>
      <c r="B920"/>
      <c r="C920"/>
      <c r="D920"/>
      <c r="E920"/>
      <c r="F920"/>
      <c r="G920"/>
      <c r="H920"/>
      <c r="I920"/>
      <c r="J920"/>
    </row>
    <row r="921" spans="1:10" ht="16" x14ac:dyDescent="0.2">
      <c r="A921"/>
      <c r="B921"/>
      <c r="C921"/>
      <c r="D921"/>
      <c r="E921"/>
      <c r="F921"/>
      <c r="G921"/>
      <c r="H921"/>
      <c r="I921"/>
      <c r="J921"/>
    </row>
    <row r="922" spans="1:10" ht="16" x14ac:dyDescent="0.2">
      <c r="A922"/>
      <c r="B922"/>
      <c r="C922"/>
      <c r="D922"/>
      <c r="E922"/>
      <c r="F922"/>
      <c r="G922"/>
      <c r="H922"/>
      <c r="I922"/>
      <c r="J922"/>
    </row>
    <row r="923" spans="1:10" ht="16" x14ac:dyDescent="0.2">
      <c r="A923"/>
      <c r="B923"/>
      <c r="C923"/>
      <c r="D923"/>
      <c r="E923"/>
      <c r="F923"/>
      <c r="G923"/>
      <c r="H923"/>
      <c r="I923"/>
      <c r="J923"/>
    </row>
    <row r="924" spans="1:10" ht="16" x14ac:dyDescent="0.2">
      <c r="A924"/>
      <c r="B924"/>
      <c r="C924"/>
      <c r="D924"/>
      <c r="E924"/>
      <c r="F924"/>
      <c r="G924"/>
      <c r="H924"/>
      <c r="I924"/>
      <c r="J924"/>
    </row>
    <row r="925" spans="1:10" ht="16" x14ac:dyDescent="0.2">
      <c r="A925"/>
      <c r="B925"/>
      <c r="C925"/>
      <c r="D925"/>
      <c r="E925"/>
      <c r="F925"/>
      <c r="G925"/>
      <c r="H925"/>
      <c r="I925"/>
      <c r="J925"/>
    </row>
    <row r="926" spans="1:10" ht="16" x14ac:dyDescent="0.2">
      <c r="A926"/>
      <c r="B926"/>
      <c r="C926"/>
      <c r="D926"/>
      <c r="E926"/>
      <c r="F926"/>
      <c r="G926"/>
      <c r="H926"/>
      <c r="I926"/>
      <c r="J926"/>
    </row>
    <row r="927" spans="1:10" ht="16" x14ac:dyDescent="0.2">
      <c r="A927"/>
      <c r="B927"/>
      <c r="C927"/>
      <c r="D927"/>
      <c r="E927"/>
      <c r="F927"/>
      <c r="G927"/>
      <c r="H927"/>
      <c r="I927"/>
      <c r="J927"/>
    </row>
    <row r="928" spans="1:10" ht="16" x14ac:dyDescent="0.2">
      <c r="A928"/>
      <c r="B928"/>
      <c r="C928"/>
      <c r="D928"/>
      <c r="E928"/>
      <c r="F928"/>
      <c r="G928"/>
      <c r="H928"/>
      <c r="I928"/>
      <c r="J928"/>
    </row>
    <row r="929" spans="1:10" ht="16" x14ac:dyDescent="0.2">
      <c r="A929"/>
      <c r="B929"/>
      <c r="C929"/>
      <c r="D929"/>
      <c r="E929"/>
      <c r="F929"/>
      <c r="G929"/>
      <c r="H929"/>
      <c r="I929"/>
      <c r="J929"/>
    </row>
    <row r="930" spans="1:10" ht="16" x14ac:dyDescent="0.2">
      <c r="A930"/>
      <c r="B930"/>
      <c r="C930"/>
      <c r="D930"/>
      <c r="E930"/>
      <c r="F930"/>
      <c r="G930"/>
      <c r="H930"/>
      <c r="I930"/>
      <c r="J930"/>
    </row>
    <row r="931" spans="1:10" ht="16" x14ac:dyDescent="0.2">
      <c r="A931"/>
      <c r="B931"/>
      <c r="C931"/>
      <c r="D931"/>
      <c r="E931"/>
      <c r="F931"/>
      <c r="G931"/>
      <c r="H931"/>
      <c r="I931"/>
      <c r="J931"/>
    </row>
    <row r="932" spans="1:10" ht="16" x14ac:dyDescent="0.2">
      <c r="A932"/>
      <c r="B932"/>
      <c r="C932"/>
      <c r="D932"/>
      <c r="E932"/>
      <c r="F932"/>
      <c r="G932"/>
      <c r="H932"/>
      <c r="I932"/>
      <c r="J932"/>
    </row>
    <row r="933" spans="1:10" ht="16" x14ac:dyDescent="0.2">
      <c r="A933"/>
      <c r="B933"/>
      <c r="C933"/>
      <c r="D933"/>
      <c r="E933"/>
      <c r="F933"/>
      <c r="G933"/>
      <c r="H933"/>
      <c r="I933"/>
      <c r="J933"/>
    </row>
    <row r="934" spans="1:10" ht="16" x14ac:dyDescent="0.2">
      <c r="A934"/>
      <c r="B934"/>
      <c r="C934"/>
      <c r="D934"/>
      <c r="E934"/>
      <c r="F934"/>
      <c r="G934"/>
      <c r="H934"/>
      <c r="I934"/>
      <c r="J934"/>
    </row>
    <row r="935" spans="1:10" ht="16" x14ac:dyDescent="0.2">
      <c r="A935"/>
      <c r="B935"/>
      <c r="C935"/>
      <c r="D935"/>
      <c r="E935"/>
      <c r="F935"/>
      <c r="G935"/>
      <c r="H935"/>
      <c r="I935"/>
      <c r="J935"/>
    </row>
    <row r="936" spans="1:10" ht="16" x14ac:dyDescent="0.2">
      <c r="A936"/>
      <c r="B936"/>
      <c r="C936"/>
      <c r="D936"/>
      <c r="E936"/>
      <c r="F936"/>
      <c r="G936"/>
      <c r="H936"/>
      <c r="I936"/>
      <c r="J936"/>
    </row>
    <row r="937" spans="1:10" ht="16" x14ac:dyDescent="0.2">
      <c r="A937"/>
      <c r="B937"/>
      <c r="C937"/>
      <c r="D937"/>
      <c r="E937"/>
      <c r="F937"/>
      <c r="G937"/>
      <c r="H937"/>
      <c r="I937"/>
      <c r="J937"/>
    </row>
    <row r="938" spans="1:10" ht="16" x14ac:dyDescent="0.2">
      <c r="A938"/>
      <c r="B938"/>
      <c r="C938"/>
      <c r="D938"/>
      <c r="E938"/>
      <c r="F938"/>
      <c r="G938"/>
      <c r="H938"/>
      <c r="I938"/>
      <c r="J938"/>
    </row>
    <row r="939" spans="1:10" ht="16" x14ac:dyDescent="0.2">
      <c r="A939"/>
      <c r="B939"/>
      <c r="C939"/>
      <c r="D939"/>
      <c r="E939"/>
      <c r="F939"/>
      <c r="G939"/>
      <c r="H939"/>
      <c r="I939"/>
      <c r="J939"/>
    </row>
    <row r="940" spans="1:10" ht="16" x14ac:dyDescent="0.2">
      <c r="A940"/>
      <c r="B940"/>
      <c r="C940"/>
      <c r="D940"/>
      <c r="E940"/>
      <c r="F940"/>
      <c r="G940"/>
      <c r="H940"/>
      <c r="I940"/>
      <c r="J940"/>
    </row>
    <row r="941" spans="1:10" ht="16" x14ac:dyDescent="0.2">
      <c r="A941"/>
      <c r="B941"/>
      <c r="C941"/>
      <c r="D941"/>
      <c r="E941"/>
      <c r="F941"/>
      <c r="G941"/>
      <c r="H941"/>
      <c r="I941"/>
      <c r="J941"/>
    </row>
    <row r="942" spans="1:10" ht="16" x14ac:dyDescent="0.2">
      <c r="A942"/>
      <c r="B942"/>
      <c r="C942"/>
      <c r="D942"/>
      <c r="E942"/>
      <c r="F942"/>
      <c r="G942"/>
      <c r="H942"/>
      <c r="I942"/>
      <c r="J942"/>
    </row>
    <row r="943" spans="1:10" ht="16" x14ac:dyDescent="0.2">
      <c r="A943"/>
      <c r="B943"/>
      <c r="C943"/>
      <c r="D943"/>
      <c r="E943"/>
      <c r="F943"/>
      <c r="G943"/>
      <c r="H943"/>
      <c r="I943"/>
      <c r="J943"/>
    </row>
    <row r="944" spans="1:10" ht="16" x14ac:dyDescent="0.2">
      <c r="A944"/>
      <c r="B944"/>
      <c r="C944"/>
      <c r="D944"/>
      <c r="E944"/>
      <c r="F944"/>
      <c r="G944"/>
      <c r="H944"/>
      <c r="I944"/>
      <c r="J944"/>
    </row>
    <row r="945" spans="1:10" ht="16" x14ac:dyDescent="0.2">
      <c r="A945"/>
      <c r="B945"/>
      <c r="C945"/>
      <c r="D945"/>
      <c r="E945"/>
      <c r="F945"/>
      <c r="G945"/>
      <c r="H945"/>
      <c r="I945"/>
      <c r="J945"/>
    </row>
    <row r="946" spans="1:10" ht="16" x14ac:dyDescent="0.2">
      <c r="A946"/>
      <c r="B946"/>
      <c r="C946"/>
      <c r="D946"/>
      <c r="E946"/>
      <c r="F946"/>
      <c r="G946"/>
      <c r="H946"/>
      <c r="I946"/>
      <c r="J946"/>
    </row>
    <row r="947" spans="1:10" ht="16" x14ac:dyDescent="0.2">
      <c r="A947"/>
      <c r="B947"/>
      <c r="C947"/>
      <c r="D947"/>
      <c r="E947"/>
      <c r="F947"/>
      <c r="G947"/>
      <c r="H947"/>
      <c r="I947"/>
      <c r="J947"/>
    </row>
    <row r="948" spans="1:10" ht="16" x14ac:dyDescent="0.2">
      <c r="A948"/>
      <c r="B948"/>
      <c r="C948"/>
      <c r="D948"/>
      <c r="E948"/>
      <c r="F948"/>
      <c r="G948"/>
      <c r="H948"/>
      <c r="I948"/>
      <c r="J948"/>
    </row>
    <row r="949" spans="1:10" ht="16" x14ac:dyDescent="0.2">
      <c r="A949"/>
      <c r="B949"/>
      <c r="C949"/>
      <c r="D949"/>
      <c r="E949"/>
      <c r="F949"/>
      <c r="G949"/>
      <c r="H949"/>
      <c r="I949"/>
      <c r="J949"/>
    </row>
    <row r="950" spans="1:10" ht="16" x14ac:dyDescent="0.2">
      <c r="A950"/>
      <c r="B950"/>
      <c r="C950"/>
      <c r="D950"/>
      <c r="E950"/>
      <c r="F950"/>
      <c r="G950"/>
      <c r="H950"/>
      <c r="I950"/>
      <c r="J950"/>
    </row>
    <row r="951" spans="1:10" ht="16" x14ac:dyDescent="0.2">
      <c r="A951"/>
      <c r="B951"/>
      <c r="C951"/>
      <c r="D951"/>
      <c r="E951"/>
      <c r="F951"/>
      <c r="G951"/>
      <c r="H951"/>
      <c r="I951"/>
      <c r="J951"/>
    </row>
    <row r="952" spans="1:10" ht="16" x14ac:dyDescent="0.2">
      <c r="A952"/>
      <c r="B952"/>
      <c r="C952"/>
      <c r="D952"/>
      <c r="E952"/>
      <c r="F952"/>
      <c r="G952"/>
      <c r="H952"/>
      <c r="I952"/>
      <c r="J952"/>
    </row>
    <row r="953" spans="1:10" ht="16" x14ac:dyDescent="0.2">
      <c r="A953"/>
      <c r="B953"/>
      <c r="C953"/>
      <c r="D953"/>
      <c r="E953"/>
      <c r="F953"/>
      <c r="G953"/>
      <c r="H953"/>
      <c r="I953"/>
      <c r="J953"/>
    </row>
    <row r="954" spans="1:10" ht="16" x14ac:dyDescent="0.2">
      <c r="A954"/>
      <c r="B954"/>
      <c r="C954"/>
      <c r="D954"/>
      <c r="E954"/>
      <c r="F954"/>
      <c r="G954"/>
      <c r="H954"/>
      <c r="I954"/>
      <c r="J954"/>
    </row>
    <row r="955" spans="1:10" ht="16" x14ac:dyDescent="0.2">
      <c r="A955"/>
      <c r="B955"/>
      <c r="C955"/>
      <c r="D955"/>
      <c r="E955"/>
      <c r="F955"/>
      <c r="G955"/>
      <c r="H955"/>
      <c r="I955"/>
      <c r="J955"/>
    </row>
    <row r="956" spans="1:10" ht="16" x14ac:dyDescent="0.2">
      <c r="A956"/>
      <c r="B956"/>
      <c r="C956"/>
      <c r="D956"/>
      <c r="E956"/>
      <c r="F956"/>
      <c r="G956"/>
      <c r="H956"/>
      <c r="I956"/>
      <c r="J956"/>
    </row>
    <row r="957" spans="1:10" ht="16" x14ac:dyDescent="0.2">
      <c r="A957"/>
      <c r="B957"/>
      <c r="C957"/>
      <c r="D957"/>
      <c r="E957"/>
      <c r="F957"/>
      <c r="G957"/>
      <c r="H957"/>
      <c r="I957"/>
      <c r="J957"/>
    </row>
    <row r="958" spans="1:10" ht="16" x14ac:dyDescent="0.2">
      <c r="A958"/>
      <c r="B958"/>
      <c r="C958"/>
      <c r="D958"/>
      <c r="E958"/>
      <c r="F958"/>
      <c r="G958"/>
      <c r="H958"/>
      <c r="I958"/>
      <c r="J958"/>
    </row>
    <row r="959" spans="1:10" ht="16" x14ac:dyDescent="0.2">
      <c r="A959"/>
      <c r="B959"/>
      <c r="C959"/>
      <c r="D959"/>
      <c r="E959"/>
      <c r="F959"/>
      <c r="G959"/>
      <c r="H959"/>
      <c r="I959"/>
      <c r="J959"/>
    </row>
    <row r="960" spans="1:10" ht="16" x14ac:dyDescent="0.2">
      <c r="A960"/>
      <c r="B960"/>
      <c r="C960"/>
      <c r="D960"/>
      <c r="E960"/>
      <c r="F960"/>
      <c r="G960"/>
      <c r="H960"/>
      <c r="I960"/>
      <c r="J960"/>
    </row>
    <row r="961" spans="1:10" ht="16" x14ac:dyDescent="0.2">
      <c r="A961"/>
      <c r="B961"/>
      <c r="C961"/>
      <c r="D961"/>
      <c r="E961"/>
      <c r="F961"/>
      <c r="G961"/>
      <c r="H961"/>
      <c r="I961"/>
      <c r="J961"/>
    </row>
    <row r="962" spans="1:10" ht="16" x14ac:dyDescent="0.2">
      <c r="A962"/>
      <c r="B962"/>
      <c r="C962"/>
      <c r="D962"/>
      <c r="E962"/>
      <c r="F962"/>
      <c r="G962"/>
      <c r="H962"/>
      <c r="I962"/>
      <c r="J962"/>
    </row>
    <row r="963" spans="1:10" ht="16" x14ac:dyDescent="0.2">
      <c r="A963"/>
      <c r="B963"/>
      <c r="C963"/>
      <c r="D963"/>
      <c r="E963"/>
      <c r="F963"/>
      <c r="G963"/>
      <c r="H963"/>
      <c r="I963"/>
      <c r="J963"/>
    </row>
    <row r="964" spans="1:10" ht="16" x14ac:dyDescent="0.2">
      <c r="A964"/>
      <c r="B964"/>
      <c r="C964"/>
      <c r="D964"/>
      <c r="E964"/>
      <c r="F964"/>
      <c r="G964"/>
      <c r="H964"/>
      <c r="I964"/>
      <c r="J964"/>
    </row>
    <row r="965" spans="1:10" ht="16" x14ac:dyDescent="0.2">
      <c r="A965"/>
      <c r="B965"/>
      <c r="C965"/>
      <c r="D965"/>
      <c r="E965"/>
      <c r="F965"/>
      <c r="G965"/>
      <c r="H965"/>
      <c r="I965"/>
      <c r="J965"/>
    </row>
    <row r="966" spans="1:10" ht="16" x14ac:dyDescent="0.2">
      <c r="A966"/>
      <c r="B966"/>
      <c r="C966"/>
      <c r="D966"/>
      <c r="E966"/>
      <c r="F966"/>
      <c r="G966"/>
      <c r="H966"/>
      <c r="I966"/>
      <c r="J966"/>
    </row>
    <row r="967" spans="1:10" ht="16" x14ac:dyDescent="0.2">
      <c r="A967"/>
      <c r="B967"/>
      <c r="C967"/>
      <c r="D967"/>
      <c r="E967"/>
      <c r="F967"/>
      <c r="G967"/>
      <c r="H967"/>
      <c r="I967"/>
      <c r="J967"/>
    </row>
    <row r="968" spans="1:10" ht="16" x14ac:dyDescent="0.2">
      <c r="A968"/>
      <c r="B968"/>
      <c r="C968"/>
      <c r="D968"/>
      <c r="E968"/>
      <c r="F968"/>
      <c r="G968"/>
      <c r="H968"/>
      <c r="I968"/>
      <c r="J968"/>
    </row>
    <row r="969" spans="1:10" ht="16" x14ac:dyDescent="0.2">
      <c r="A969"/>
      <c r="B969"/>
      <c r="C969"/>
      <c r="D969"/>
      <c r="E969"/>
      <c r="F969"/>
      <c r="G969"/>
      <c r="H969"/>
      <c r="I969"/>
      <c r="J969"/>
    </row>
    <row r="970" spans="1:10" ht="16" x14ac:dyDescent="0.2">
      <c r="A970"/>
      <c r="B970"/>
      <c r="C970"/>
      <c r="D970"/>
      <c r="E970"/>
      <c r="F970"/>
      <c r="G970"/>
      <c r="H970"/>
      <c r="I970"/>
      <c r="J970"/>
    </row>
    <row r="971" spans="1:10" ht="16" x14ac:dyDescent="0.2">
      <c r="A971"/>
      <c r="B971"/>
      <c r="C971"/>
      <c r="D971"/>
      <c r="E971"/>
      <c r="F971"/>
      <c r="G971"/>
      <c r="H971"/>
      <c r="I971"/>
      <c r="J971"/>
    </row>
    <row r="972" spans="1:10" ht="16" x14ac:dyDescent="0.2">
      <c r="A972"/>
      <c r="B972"/>
      <c r="C972"/>
      <c r="D972"/>
      <c r="E972"/>
      <c r="F972"/>
      <c r="G972"/>
      <c r="H972"/>
      <c r="I972"/>
      <c r="J972"/>
    </row>
    <row r="973" spans="1:10" ht="16" x14ac:dyDescent="0.2">
      <c r="A973"/>
      <c r="B973"/>
      <c r="C973"/>
      <c r="D973"/>
      <c r="E973"/>
      <c r="F973"/>
      <c r="G973"/>
      <c r="H973"/>
      <c r="I973"/>
      <c r="J973"/>
    </row>
    <row r="974" spans="1:10" ht="16" x14ac:dyDescent="0.2">
      <c r="A974"/>
      <c r="B974"/>
      <c r="C974"/>
      <c r="D974"/>
      <c r="E974"/>
      <c r="F974"/>
      <c r="G974"/>
      <c r="H974"/>
      <c r="I974"/>
      <c r="J974"/>
    </row>
    <row r="975" spans="1:10" ht="16" x14ac:dyDescent="0.2">
      <c r="A975"/>
      <c r="B975"/>
      <c r="C975"/>
      <c r="D975"/>
      <c r="E975"/>
      <c r="F975"/>
      <c r="G975"/>
      <c r="H975"/>
      <c r="I975"/>
      <c r="J975"/>
    </row>
    <row r="976" spans="1:10" ht="16" x14ac:dyDescent="0.2">
      <c r="A976"/>
      <c r="B976"/>
      <c r="C976"/>
      <c r="D976"/>
      <c r="E976"/>
      <c r="F976"/>
      <c r="G976"/>
      <c r="H976"/>
      <c r="I976"/>
      <c r="J976"/>
    </row>
    <row r="977" spans="1:10" ht="16" x14ac:dyDescent="0.2">
      <c r="A977"/>
      <c r="B977"/>
      <c r="C977"/>
      <c r="D977"/>
      <c r="E977"/>
      <c r="F977"/>
      <c r="G977"/>
      <c r="H977"/>
      <c r="I977"/>
      <c r="J977"/>
    </row>
    <row r="978" spans="1:10" ht="16" x14ac:dyDescent="0.2">
      <c r="A978"/>
      <c r="B978"/>
      <c r="C978"/>
      <c r="D978"/>
      <c r="E978"/>
      <c r="F978"/>
      <c r="G978"/>
      <c r="H978"/>
      <c r="I978"/>
      <c r="J978"/>
    </row>
    <row r="979" spans="1:10" ht="16" x14ac:dyDescent="0.2">
      <c r="A979"/>
      <c r="B979"/>
      <c r="C979"/>
      <c r="D979"/>
      <c r="E979"/>
      <c r="F979"/>
      <c r="G979"/>
      <c r="H979"/>
      <c r="I979"/>
      <c r="J979"/>
    </row>
    <row r="980" spans="1:10" ht="16" x14ac:dyDescent="0.2">
      <c r="A980"/>
      <c r="B980"/>
      <c r="C980"/>
      <c r="D980"/>
      <c r="E980"/>
      <c r="F980"/>
      <c r="G980"/>
      <c r="H980"/>
      <c r="I980"/>
      <c r="J980"/>
    </row>
    <row r="981" spans="1:10" ht="16" x14ac:dyDescent="0.2">
      <c r="A981"/>
      <c r="B981"/>
      <c r="C981"/>
      <c r="D981"/>
      <c r="E981"/>
      <c r="F981"/>
      <c r="G981"/>
      <c r="H981"/>
      <c r="I981"/>
      <c r="J981"/>
    </row>
    <row r="982" spans="1:10" ht="16" x14ac:dyDescent="0.2">
      <c r="A982"/>
      <c r="B982"/>
      <c r="C982"/>
      <c r="D982"/>
      <c r="E982"/>
      <c r="F982"/>
      <c r="G982"/>
      <c r="H982"/>
      <c r="I982"/>
      <c r="J982"/>
    </row>
    <row r="983" spans="1:10" ht="16" x14ac:dyDescent="0.2">
      <c r="A983"/>
      <c r="B983"/>
      <c r="C983"/>
      <c r="D983"/>
      <c r="E983"/>
      <c r="F983"/>
      <c r="G983"/>
      <c r="H983"/>
      <c r="I983"/>
      <c r="J983"/>
    </row>
    <row r="984" spans="1:10" ht="16" x14ac:dyDescent="0.2">
      <c r="A984"/>
      <c r="B984"/>
      <c r="C984"/>
      <c r="D984"/>
      <c r="E984"/>
      <c r="F984"/>
      <c r="G984"/>
      <c r="H984"/>
      <c r="I984"/>
      <c r="J984"/>
    </row>
    <row r="985" spans="1:10" ht="16" x14ac:dyDescent="0.2">
      <c r="A985"/>
      <c r="B985"/>
      <c r="C985"/>
      <c r="D985"/>
      <c r="E985"/>
      <c r="F985"/>
      <c r="G985"/>
      <c r="H985"/>
      <c r="I985"/>
      <c r="J985"/>
    </row>
    <row r="986" spans="1:10" ht="16" x14ac:dyDescent="0.2">
      <c r="A986"/>
      <c r="B986"/>
      <c r="C986"/>
      <c r="D986"/>
      <c r="E986"/>
      <c r="F986"/>
      <c r="G986"/>
      <c r="H986"/>
      <c r="I986"/>
      <c r="J986"/>
    </row>
    <row r="987" spans="1:10" ht="16" x14ac:dyDescent="0.2">
      <c r="A987"/>
      <c r="B987"/>
      <c r="C987"/>
      <c r="D987"/>
      <c r="E987"/>
      <c r="F987"/>
      <c r="G987"/>
      <c r="H987"/>
      <c r="I987"/>
      <c r="J987"/>
    </row>
    <row r="988" spans="1:10" ht="16" x14ac:dyDescent="0.2">
      <c r="A988"/>
      <c r="B988"/>
      <c r="C988"/>
      <c r="D988"/>
      <c r="E988"/>
      <c r="F988"/>
      <c r="G988"/>
      <c r="H988"/>
      <c r="I988"/>
      <c r="J988"/>
    </row>
    <row r="989" spans="1:10" ht="16" x14ac:dyDescent="0.2">
      <c r="A989"/>
      <c r="B989"/>
      <c r="C989"/>
      <c r="D989"/>
      <c r="E989"/>
      <c r="F989"/>
      <c r="G989"/>
      <c r="H989"/>
      <c r="I989"/>
      <c r="J989"/>
    </row>
    <row r="990" spans="1:10" ht="16" x14ac:dyDescent="0.2">
      <c r="A990"/>
      <c r="B990"/>
      <c r="C990"/>
      <c r="D990"/>
      <c r="E990"/>
      <c r="F990"/>
      <c r="G990"/>
      <c r="H990"/>
      <c r="I990"/>
      <c r="J990"/>
    </row>
    <row r="991" spans="1:10" ht="16" x14ac:dyDescent="0.2">
      <c r="A991"/>
      <c r="B991"/>
      <c r="C991"/>
      <c r="D991"/>
      <c r="E991"/>
      <c r="F991"/>
      <c r="G991"/>
      <c r="H991"/>
      <c r="I991"/>
      <c r="J991"/>
    </row>
    <row r="992" spans="1:10" ht="16" x14ac:dyDescent="0.2">
      <c r="A992"/>
      <c r="B992"/>
      <c r="C992"/>
      <c r="D992"/>
      <c r="E992"/>
      <c r="F992"/>
      <c r="G992"/>
      <c r="H992"/>
      <c r="I992"/>
      <c r="J992"/>
    </row>
    <row r="993" spans="1:10" ht="16" x14ac:dyDescent="0.2">
      <c r="A993"/>
      <c r="B993"/>
      <c r="C993"/>
      <c r="D993"/>
      <c r="E993"/>
      <c r="F993"/>
      <c r="G993"/>
      <c r="H993"/>
      <c r="I993"/>
      <c r="J993"/>
    </row>
    <row r="994" spans="1:10" ht="16" x14ac:dyDescent="0.2">
      <c r="A994"/>
      <c r="B994"/>
      <c r="C994"/>
      <c r="D994"/>
      <c r="E994"/>
      <c r="F994"/>
      <c r="G994"/>
      <c r="H994"/>
      <c r="I994"/>
      <c r="J994"/>
    </row>
    <row r="995" spans="1:10" ht="16" x14ac:dyDescent="0.2">
      <c r="A995"/>
      <c r="B995"/>
      <c r="C995"/>
      <c r="D995"/>
      <c r="E995"/>
      <c r="F995"/>
      <c r="G995"/>
      <c r="H995"/>
      <c r="I995"/>
      <c r="J995"/>
    </row>
    <row r="996" spans="1:10" ht="16" x14ac:dyDescent="0.2">
      <c r="A996"/>
      <c r="B996"/>
      <c r="C996"/>
      <c r="D996"/>
      <c r="E996"/>
      <c r="F996"/>
      <c r="G996"/>
      <c r="H996"/>
      <c r="I996"/>
      <c r="J996"/>
    </row>
    <row r="997" spans="1:10" ht="16" x14ac:dyDescent="0.2">
      <c r="A997"/>
      <c r="B997"/>
      <c r="C997"/>
      <c r="D997"/>
      <c r="E997"/>
      <c r="F997"/>
      <c r="G997"/>
      <c r="H997"/>
      <c r="I997"/>
      <c r="J997"/>
    </row>
    <row r="998" spans="1:10" ht="16" x14ac:dyDescent="0.2">
      <c r="A998"/>
      <c r="B998"/>
      <c r="C998"/>
      <c r="D998"/>
      <c r="E998"/>
      <c r="F998"/>
      <c r="G998"/>
      <c r="H998"/>
      <c r="I998"/>
      <c r="J998"/>
    </row>
    <row r="999" spans="1:10" ht="16" x14ac:dyDescent="0.2">
      <c r="A999"/>
      <c r="B999"/>
      <c r="C999"/>
      <c r="D999"/>
      <c r="E999"/>
      <c r="F999"/>
      <c r="G999"/>
      <c r="H999"/>
      <c r="I999"/>
      <c r="J999"/>
    </row>
    <row r="1000" spans="1:10" ht="16" x14ac:dyDescent="0.2">
      <c r="A1000"/>
      <c r="B1000"/>
      <c r="C1000"/>
      <c r="D1000"/>
      <c r="E1000"/>
      <c r="F1000"/>
      <c r="G1000"/>
      <c r="H1000"/>
      <c r="I1000"/>
      <c r="J1000"/>
    </row>
    <row r="1001" spans="1:10" ht="16" x14ac:dyDescent="0.2">
      <c r="A1001"/>
      <c r="B1001"/>
      <c r="C1001"/>
      <c r="D1001"/>
      <c r="E1001"/>
      <c r="F1001"/>
      <c r="G1001"/>
      <c r="H1001"/>
      <c r="I1001"/>
      <c r="J1001"/>
    </row>
    <row r="1002" spans="1:10" ht="16" x14ac:dyDescent="0.2">
      <c r="A1002"/>
      <c r="B1002"/>
      <c r="C1002"/>
      <c r="D1002"/>
      <c r="E1002"/>
      <c r="F1002"/>
      <c r="G1002"/>
      <c r="H1002"/>
      <c r="I1002"/>
      <c r="J1002"/>
    </row>
    <row r="1003" spans="1:10" ht="16" x14ac:dyDescent="0.2">
      <c r="A1003"/>
      <c r="B1003"/>
      <c r="C1003"/>
      <c r="D1003"/>
      <c r="E1003"/>
      <c r="F1003"/>
      <c r="G1003"/>
      <c r="H1003"/>
      <c r="I1003"/>
      <c r="J1003"/>
    </row>
    <row r="1004" spans="1:10" ht="16" x14ac:dyDescent="0.2">
      <c r="A1004"/>
      <c r="B1004"/>
      <c r="C1004"/>
      <c r="D1004"/>
      <c r="E1004"/>
      <c r="F1004"/>
      <c r="G1004"/>
      <c r="H1004"/>
      <c r="I1004"/>
      <c r="J1004"/>
    </row>
    <row r="1005" spans="1:10" ht="16" x14ac:dyDescent="0.2">
      <c r="A1005"/>
      <c r="B1005"/>
      <c r="C1005"/>
      <c r="D1005"/>
      <c r="E1005"/>
      <c r="F1005"/>
      <c r="G1005"/>
      <c r="H1005"/>
      <c r="I1005"/>
      <c r="J1005"/>
    </row>
    <row r="1006" spans="1:10" ht="16" x14ac:dyDescent="0.2">
      <c r="A1006"/>
      <c r="B1006"/>
      <c r="C1006"/>
      <c r="D1006"/>
      <c r="E1006"/>
      <c r="F1006"/>
      <c r="G1006"/>
      <c r="H1006"/>
      <c r="I1006"/>
      <c r="J1006"/>
    </row>
    <row r="1007" spans="1:10" ht="16" x14ac:dyDescent="0.2">
      <c r="A1007"/>
      <c r="B1007"/>
      <c r="C1007"/>
      <c r="D1007"/>
      <c r="E1007"/>
      <c r="F1007"/>
      <c r="G1007"/>
      <c r="H1007"/>
      <c r="I1007"/>
      <c r="J1007"/>
    </row>
    <row r="1008" spans="1:10" ht="16" x14ac:dyDescent="0.2">
      <c r="A1008"/>
      <c r="B1008"/>
      <c r="C1008"/>
      <c r="D1008"/>
      <c r="E1008"/>
      <c r="F1008"/>
      <c r="G1008"/>
      <c r="H1008"/>
      <c r="I1008"/>
      <c r="J1008"/>
    </row>
    <row r="1009" spans="1:10" ht="16" x14ac:dyDescent="0.2">
      <c r="A1009"/>
      <c r="B1009"/>
      <c r="C1009"/>
      <c r="D1009"/>
      <c r="E1009"/>
      <c r="F1009"/>
      <c r="G1009"/>
      <c r="H1009"/>
      <c r="I1009"/>
      <c r="J1009"/>
    </row>
    <row r="1010" spans="1:10" ht="16" x14ac:dyDescent="0.2">
      <c r="A1010"/>
      <c r="B1010"/>
      <c r="C1010"/>
      <c r="D1010"/>
      <c r="E1010"/>
      <c r="F1010"/>
      <c r="G1010"/>
      <c r="H1010"/>
      <c r="I1010"/>
      <c r="J1010"/>
    </row>
    <row r="1011" spans="1:10" ht="16" x14ac:dyDescent="0.2">
      <c r="A1011"/>
      <c r="B1011"/>
      <c r="C1011"/>
      <c r="D1011"/>
      <c r="E1011"/>
      <c r="F1011"/>
      <c r="G1011"/>
      <c r="H1011"/>
      <c r="I1011"/>
      <c r="J1011"/>
    </row>
    <row r="1012" spans="1:10" ht="16" x14ac:dyDescent="0.2">
      <c r="A1012"/>
      <c r="B1012"/>
      <c r="C1012"/>
      <c r="D1012"/>
      <c r="E1012"/>
      <c r="F1012"/>
      <c r="G1012"/>
      <c r="H1012"/>
      <c r="I1012"/>
      <c r="J1012"/>
    </row>
    <row r="1013" spans="1:10" ht="16" x14ac:dyDescent="0.2">
      <c r="A1013"/>
      <c r="B1013"/>
      <c r="C1013"/>
      <c r="D1013"/>
      <c r="E1013"/>
      <c r="F1013"/>
      <c r="G1013"/>
      <c r="H1013"/>
      <c r="I1013"/>
      <c r="J1013"/>
    </row>
    <row r="1014" spans="1:10" ht="16" x14ac:dyDescent="0.2">
      <c r="A1014"/>
      <c r="B1014"/>
      <c r="C1014"/>
      <c r="D1014"/>
      <c r="E1014"/>
      <c r="F1014"/>
      <c r="G1014"/>
      <c r="H1014"/>
      <c r="I1014"/>
      <c r="J1014"/>
    </row>
    <row r="1015" spans="1:10" ht="16" x14ac:dyDescent="0.2">
      <c r="A1015"/>
      <c r="B1015"/>
      <c r="C1015"/>
      <c r="D1015"/>
      <c r="E1015"/>
      <c r="F1015"/>
      <c r="G1015"/>
      <c r="H1015"/>
      <c r="I1015"/>
      <c r="J1015"/>
    </row>
    <row r="1016" spans="1:10" ht="16" x14ac:dyDescent="0.2">
      <c r="A1016"/>
      <c r="B1016"/>
      <c r="C1016"/>
      <c r="D1016"/>
      <c r="E1016"/>
      <c r="F1016"/>
      <c r="G1016"/>
      <c r="H1016"/>
      <c r="I1016"/>
      <c r="J1016"/>
    </row>
    <row r="1017" spans="1:10" ht="16" x14ac:dyDescent="0.2">
      <c r="A1017"/>
      <c r="B1017"/>
      <c r="C1017"/>
      <c r="D1017"/>
      <c r="E1017"/>
      <c r="F1017"/>
      <c r="G1017"/>
      <c r="H1017"/>
      <c r="I1017"/>
      <c r="J1017"/>
    </row>
    <row r="1018" spans="1:10" ht="16" x14ac:dyDescent="0.2">
      <c r="A1018"/>
      <c r="B1018"/>
      <c r="C1018"/>
      <c r="D1018"/>
      <c r="E1018"/>
      <c r="F1018"/>
      <c r="G1018"/>
      <c r="H1018"/>
      <c r="I1018"/>
      <c r="J1018"/>
    </row>
    <row r="1019" spans="1:10" ht="16" x14ac:dyDescent="0.2">
      <c r="A1019"/>
      <c r="B1019"/>
      <c r="C1019"/>
      <c r="D1019"/>
      <c r="E1019"/>
      <c r="F1019"/>
      <c r="G1019"/>
      <c r="H1019"/>
      <c r="I1019"/>
      <c r="J1019"/>
    </row>
    <row r="1020" spans="1:10" ht="16" x14ac:dyDescent="0.2">
      <c r="A1020"/>
      <c r="B1020"/>
      <c r="C1020"/>
      <c r="D1020"/>
      <c r="E1020"/>
      <c r="F1020"/>
      <c r="G1020"/>
      <c r="H1020"/>
      <c r="I1020"/>
      <c r="J1020"/>
    </row>
    <row r="1021" spans="1:10" ht="16" x14ac:dyDescent="0.2">
      <c r="A1021"/>
      <c r="B1021"/>
      <c r="C1021"/>
      <c r="D1021"/>
      <c r="E1021"/>
      <c r="F1021"/>
      <c r="G1021"/>
      <c r="H1021"/>
      <c r="I1021"/>
      <c r="J1021"/>
    </row>
    <row r="1022" spans="1:10" ht="16" x14ac:dyDescent="0.2">
      <c r="A1022"/>
      <c r="B1022"/>
      <c r="C1022"/>
      <c r="D1022"/>
      <c r="E1022"/>
      <c r="F1022"/>
      <c r="G1022"/>
      <c r="H1022"/>
      <c r="I1022"/>
      <c r="J1022"/>
    </row>
    <row r="1023" spans="1:10" ht="16" x14ac:dyDescent="0.2">
      <c r="A1023"/>
      <c r="B1023"/>
      <c r="C1023"/>
      <c r="D1023"/>
      <c r="E1023"/>
      <c r="F1023"/>
      <c r="G1023"/>
      <c r="H1023"/>
      <c r="I1023"/>
      <c r="J1023"/>
    </row>
    <row r="1024" spans="1:10" ht="16" x14ac:dyDescent="0.2">
      <c r="A1024"/>
      <c r="B1024"/>
      <c r="C1024"/>
      <c r="D1024"/>
      <c r="E1024"/>
      <c r="F1024"/>
      <c r="G1024"/>
      <c r="H1024"/>
      <c r="I1024"/>
      <c r="J1024"/>
    </row>
    <row r="1025" spans="1:10" ht="16" x14ac:dyDescent="0.2">
      <c r="A1025"/>
      <c r="B1025"/>
      <c r="C1025"/>
      <c r="D1025"/>
      <c r="E1025"/>
      <c r="F1025"/>
      <c r="G1025"/>
      <c r="H1025"/>
      <c r="I1025"/>
      <c r="J1025"/>
    </row>
    <row r="1026" spans="1:10" ht="16" x14ac:dyDescent="0.2">
      <c r="A1026"/>
      <c r="B1026"/>
      <c r="C1026"/>
      <c r="D1026"/>
      <c r="E1026"/>
      <c r="F1026"/>
      <c r="G1026"/>
      <c r="H1026"/>
      <c r="I1026"/>
      <c r="J1026"/>
    </row>
    <row r="1027" spans="1:10" ht="16" x14ac:dyDescent="0.2">
      <c r="A1027"/>
      <c r="B1027"/>
      <c r="C1027"/>
      <c r="D1027"/>
      <c r="E1027"/>
      <c r="F1027"/>
      <c r="G1027"/>
      <c r="H1027"/>
      <c r="I1027"/>
      <c r="J1027"/>
    </row>
    <row r="1028" spans="1:10" ht="16" x14ac:dyDescent="0.2">
      <c r="A1028"/>
      <c r="B1028"/>
      <c r="C1028"/>
      <c r="D1028"/>
      <c r="E1028"/>
      <c r="F1028"/>
      <c r="G1028"/>
      <c r="H1028"/>
      <c r="I1028"/>
      <c r="J1028"/>
    </row>
    <row r="1029" spans="1:10" ht="16" x14ac:dyDescent="0.2">
      <c r="A1029"/>
      <c r="B1029"/>
      <c r="C1029"/>
      <c r="D1029"/>
      <c r="E1029"/>
      <c r="F1029"/>
      <c r="G1029"/>
      <c r="H1029"/>
      <c r="I1029"/>
      <c r="J1029"/>
    </row>
    <row r="1030" spans="1:10" ht="16" x14ac:dyDescent="0.2">
      <c r="A1030"/>
      <c r="B1030"/>
      <c r="C1030"/>
      <c r="D1030"/>
      <c r="E1030"/>
      <c r="F1030"/>
      <c r="G1030"/>
      <c r="H1030"/>
      <c r="I1030"/>
      <c r="J1030"/>
    </row>
    <row r="1031" spans="1:10" ht="16" x14ac:dyDescent="0.2">
      <c r="A1031"/>
      <c r="B1031"/>
      <c r="C1031"/>
      <c r="D1031"/>
      <c r="E1031"/>
      <c r="F1031"/>
      <c r="G1031"/>
      <c r="H1031"/>
      <c r="I1031"/>
      <c r="J1031"/>
    </row>
    <row r="1032" spans="1:10" ht="16" x14ac:dyDescent="0.2">
      <c r="A1032"/>
      <c r="B1032"/>
      <c r="C1032"/>
      <c r="D1032"/>
      <c r="E1032"/>
      <c r="F1032"/>
      <c r="G1032"/>
      <c r="H1032"/>
      <c r="I1032"/>
      <c r="J1032"/>
    </row>
    <row r="1033" spans="1:10" ht="16" x14ac:dyDescent="0.2">
      <c r="A1033"/>
      <c r="B1033"/>
      <c r="C1033"/>
      <c r="D1033"/>
      <c r="E1033"/>
      <c r="F1033"/>
      <c r="G1033"/>
      <c r="H1033"/>
      <c r="I1033"/>
      <c r="J1033"/>
    </row>
    <row r="1034" spans="1:10" ht="16" x14ac:dyDescent="0.2">
      <c r="A1034"/>
      <c r="B1034"/>
      <c r="C1034"/>
      <c r="D1034"/>
      <c r="E1034"/>
      <c r="F1034"/>
      <c r="G1034"/>
      <c r="H1034"/>
      <c r="I1034"/>
      <c r="J1034"/>
    </row>
    <row r="1035" spans="1:10" ht="16" x14ac:dyDescent="0.2">
      <c r="A1035"/>
      <c r="B1035"/>
      <c r="C1035"/>
      <c r="D1035"/>
      <c r="E1035"/>
      <c r="F1035"/>
      <c r="G1035"/>
      <c r="H1035"/>
      <c r="I1035"/>
      <c r="J1035"/>
    </row>
    <row r="1036" spans="1:10" ht="16" x14ac:dyDescent="0.2">
      <c r="A1036"/>
      <c r="B1036"/>
      <c r="C1036"/>
      <c r="D1036"/>
      <c r="E1036"/>
      <c r="F1036"/>
      <c r="G1036"/>
      <c r="H1036"/>
      <c r="I1036"/>
      <c r="J1036"/>
    </row>
    <row r="1037" spans="1:10" ht="16" x14ac:dyDescent="0.2">
      <c r="A1037"/>
      <c r="B1037"/>
      <c r="C1037"/>
      <c r="D1037"/>
      <c r="E1037"/>
      <c r="F1037"/>
      <c r="G1037"/>
      <c r="H1037"/>
      <c r="I1037"/>
      <c r="J1037"/>
    </row>
    <row r="1038" spans="1:10" ht="16" x14ac:dyDescent="0.2">
      <c r="A1038"/>
      <c r="B1038"/>
      <c r="C1038"/>
      <c r="D1038"/>
      <c r="E1038"/>
      <c r="F1038"/>
      <c r="G1038"/>
      <c r="H1038"/>
      <c r="I1038"/>
      <c r="J1038"/>
    </row>
    <row r="1039" spans="1:10" ht="16" x14ac:dyDescent="0.2">
      <c r="A1039"/>
      <c r="B1039"/>
      <c r="C1039"/>
      <c r="D1039"/>
      <c r="E1039"/>
      <c r="F1039"/>
      <c r="G1039"/>
      <c r="H1039"/>
      <c r="I1039"/>
      <c r="J1039"/>
    </row>
    <row r="1040" spans="1:10" ht="16" x14ac:dyDescent="0.2">
      <c r="A1040"/>
      <c r="B1040"/>
      <c r="C1040"/>
      <c r="D1040"/>
      <c r="E1040"/>
      <c r="F1040"/>
      <c r="G1040"/>
      <c r="H1040"/>
      <c r="I1040"/>
      <c r="J1040"/>
    </row>
    <row r="1041" spans="1:10" ht="16" x14ac:dyDescent="0.2">
      <c r="A1041"/>
      <c r="B1041"/>
      <c r="C1041"/>
      <c r="D1041"/>
      <c r="E1041"/>
      <c r="F1041"/>
      <c r="G1041"/>
      <c r="H1041"/>
      <c r="I1041"/>
      <c r="J1041"/>
    </row>
    <row r="1042" spans="1:10" ht="16" x14ac:dyDescent="0.2">
      <c r="A1042"/>
      <c r="B1042"/>
      <c r="C1042"/>
      <c r="D1042"/>
      <c r="E1042"/>
      <c r="F1042"/>
      <c r="G1042"/>
      <c r="H1042"/>
      <c r="I1042"/>
      <c r="J1042"/>
    </row>
    <row r="1043" spans="1:10" ht="16" x14ac:dyDescent="0.2">
      <c r="A1043"/>
      <c r="B1043"/>
      <c r="C1043"/>
      <c r="D1043"/>
      <c r="E1043"/>
      <c r="F1043"/>
      <c r="G1043"/>
      <c r="H1043"/>
      <c r="I1043"/>
      <c r="J1043"/>
    </row>
    <row r="1044" spans="1:10" ht="16" x14ac:dyDescent="0.2">
      <c r="A1044"/>
      <c r="B1044"/>
      <c r="C1044"/>
      <c r="D1044"/>
      <c r="E1044"/>
      <c r="F1044"/>
      <c r="G1044"/>
      <c r="H1044"/>
      <c r="I1044"/>
      <c r="J1044"/>
    </row>
    <row r="1045" spans="1:10" ht="16" x14ac:dyDescent="0.2">
      <c r="A1045"/>
      <c r="B1045"/>
      <c r="C1045"/>
      <c r="D1045"/>
      <c r="E1045"/>
      <c r="F1045"/>
      <c r="G1045"/>
      <c r="H1045"/>
      <c r="I1045"/>
      <c r="J1045"/>
    </row>
    <row r="1046" spans="1:10" ht="16" x14ac:dyDescent="0.2">
      <c r="A1046"/>
      <c r="B1046"/>
      <c r="C1046"/>
      <c r="D1046"/>
      <c r="E1046"/>
      <c r="F1046"/>
      <c r="G1046"/>
      <c r="H1046"/>
      <c r="I1046"/>
      <c r="J1046"/>
    </row>
    <row r="1047" spans="1:10" ht="16" x14ac:dyDescent="0.2">
      <c r="A1047"/>
      <c r="B1047"/>
      <c r="C1047"/>
      <c r="D1047"/>
      <c r="E1047"/>
      <c r="F1047"/>
      <c r="G1047"/>
      <c r="H1047"/>
      <c r="I1047"/>
      <c r="J1047"/>
    </row>
    <row r="1048" spans="1:10" ht="16" x14ac:dyDescent="0.2">
      <c r="A1048"/>
      <c r="B1048"/>
      <c r="C1048"/>
      <c r="D1048"/>
      <c r="E1048"/>
      <c r="F1048"/>
      <c r="G1048"/>
      <c r="H1048"/>
      <c r="I1048"/>
      <c r="J1048"/>
    </row>
    <row r="1049" spans="1:10" ht="16" x14ac:dyDescent="0.2">
      <c r="A1049"/>
      <c r="B1049"/>
      <c r="C1049"/>
      <c r="D1049"/>
      <c r="E1049"/>
      <c r="F1049"/>
      <c r="G1049"/>
      <c r="H1049"/>
      <c r="I1049"/>
      <c r="J1049"/>
    </row>
    <row r="1050" spans="1:10" ht="16" x14ac:dyDescent="0.2">
      <c r="A1050"/>
      <c r="B1050"/>
      <c r="C1050"/>
      <c r="D1050"/>
      <c r="E1050"/>
      <c r="F1050"/>
      <c r="G1050"/>
      <c r="H1050"/>
      <c r="I1050"/>
      <c r="J1050"/>
    </row>
    <row r="1051" spans="1:10" ht="16" x14ac:dyDescent="0.2">
      <c r="A1051"/>
      <c r="B1051"/>
      <c r="C1051"/>
      <c r="D1051"/>
      <c r="E1051"/>
      <c r="F1051"/>
      <c r="G1051"/>
      <c r="H1051"/>
      <c r="I1051"/>
      <c r="J1051"/>
    </row>
    <row r="1052" spans="1:10" ht="16" x14ac:dyDescent="0.2">
      <c r="A1052"/>
      <c r="B1052"/>
      <c r="C1052"/>
      <c r="D1052"/>
      <c r="E1052"/>
      <c r="F1052"/>
      <c r="G1052"/>
      <c r="H1052"/>
      <c r="I1052"/>
      <c r="J1052"/>
    </row>
    <row r="1053" spans="1:10" ht="16" x14ac:dyDescent="0.2">
      <c r="A1053"/>
      <c r="B1053"/>
      <c r="C1053"/>
      <c r="D1053"/>
      <c r="E1053"/>
      <c r="F1053"/>
      <c r="G1053"/>
      <c r="H1053"/>
      <c r="I1053"/>
      <c r="J1053"/>
    </row>
    <row r="1054" spans="1:10" ht="16" x14ac:dyDescent="0.2">
      <c r="A1054"/>
      <c r="B1054"/>
      <c r="C1054"/>
      <c r="D1054"/>
      <c r="E1054"/>
      <c r="F1054"/>
      <c r="G1054"/>
      <c r="H1054"/>
      <c r="I1054"/>
      <c r="J1054"/>
    </row>
    <row r="1055" spans="1:10" ht="16" x14ac:dyDescent="0.2">
      <c r="A1055"/>
      <c r="B1055"/>
      <c r="C1055"/>
      <c r="D1055"/>
      <c r="E1055"/>
      <c r="F1055"/>
      <c r="G1055"/>
      <c r="H1055"/>
      <c r="I1055"/>
      <c r="J1055"/>
    </row>
    <row r="1056" spans="1:10" ht="16" x14ac:dyDescent="0.2">
      <c r="A1056"/>
      <c r="B1056"/>
      <c r="C1056"/>
      <c r="D1056"/>
      <c r="E1056"/>
      <c r="F1056"/>
      <c r="G1056"/>
      <c r="H1056"/>
      <c r="I1056"/>
      <c r="J1056"/>
    </row>
    <row r="1057" spans="1:10" ht="16" x14ac:dyDescent="0.2">
      <c r="A1057"/>
      <c r="B1057"/>
      <c r="C1057"/>
      <c r="D1057"/>
      <c r="E1057"/>
      <c r="F1057"/>
      <c r="G1057"/>
      <c r="H1057"/>
      <c r="I1057"/>
      <c r="J1057"/>
    </row>
    <row r="1058" spans="1:10" ht="16" x14ac:dyDescent="0.2">
      <c r="A1058"/>
      <c r="B1058"/>
      <c r="C1058"/>
      <c r="D1058"/>
      <c r="E1058"/>
      <c r="F1058"/>
      <c r="G1058"/>
      <c r="H1058"/>
      <c r="I1058"/>
      <c r="J1058"/>
    </row>
    <row r="1059" spans="1:10" ht="16" x14ac:dyDescent="0.2">
      <c r="A1059"/>
      <c r="B1059"/>
      <c r="C1059"/>
      <c r="D1059"/>
      <c r="E1059"/>
      <c r="F1059"/>
      <c r="G1059"/>
      <c r="H1059"/>
      <c r="I1059"/>
      <c r="J1059"/>
    </row>
    <row r="1060" spans="1:10" ht="16" x14ac:dyDescent="0.2">
      <c r="A1060"/>
      <c r="B1060"/>
      <c r="C1060"/>
      <c r="D1060"/>
      <c r="E1060"/>
      <c r="F1060"/>
      <c r="G1060"/>
      <c r="H1060"/>
      <c r="I1060"/>
      <c r="J1060"/>
    </row>
    <row r="1061" spans="1:10" ht="16" x14ac:dyDescent="0.2">
      <c r="A1061"/>
      <c r="B1061"/>
      <c r="C1061"/>
      <c r="D1061"/>
      <c r="E1061"/>
      <c r="F1061"/>
      <c r="G1061"/>
      <c r="H1061"/>
      <c r="I1061"/>
      <c r="J1061"/>
    </row>
    <row r="1062" spans="1:10" ht="16" x14ac:dyDescent="0.2">
      <c r="A1062"/>
      <c r="B1062"/>
      <c r="C1062"/>
      <c r="D1062"/>
      <c r="E1062"/>
      <c r="F1062"/>
      <c r="G1062"/>
      <c r="H1062"/>
      <c r="I1062"/>
      <c r="J1062"/>
    </row>
    <row r="1063" spans="1:10" ht="16" x14ac:dyDescent="0.2">
      <c r="A1063"/>
      <c r="B1063"/>
      <c r="C1063"/>
      <c r="D1063"/>
      <c r="E1063"/>
      <c r="F1063"/>
      <c r="G1063"/>
      <c r="H1063"/>
      <c r="I1063"/>
      <c r="J1063"/>
    </row>
    <row r="1064" spans="1:10" ht="16" x14ac:dyDescent="0.2">
      <c r="A1064"/>
      <c r="B1064"/>
      <c r="C1064"/>
      <c r="D1064"/>
      <c r="E1064"/>
      <c r="F1064"/>
      <c r="G1064"/>
      <c r="H1064"/>
      <c r="I1064"/>
      <c r="J1064"/>
    </row>
    <row r="1065" spans="1:10" ht="16" x14ac:dyDescent="0.2">
      <c r="A1065"/>
      <c r="B1065"/>
      <c r="C1065"/>
      <c r="D1065"/>
      <c r="E1065"/>
      <c r="F1065"/>
      <c r="G1065"/>
      <c r="H1065"/>
      <c r="I1065"/>
      <c r="J1065"/>
    </row>
    <row r="1066" spans="1:10" ht="16" x14ac:dyDescent="0.2">
      <c r="A1066"/>
      <c r="B1066"/>
      <c r="C1066"/>
      <c r="D1066"/>
      <c r="E1066"/>
      <c r="F1066"/>
      <c r="G1066"/>
      <c r="H1066"/>
      <c r="I1066"/>
      <c r="J1066"/>
    </row>
    <row r="1067" spans="1:10" ht="16" x14ac:dyDescent="0.2">
      <c r="A1067"/>
      <c r="B1067"/>
      <c r="C1067"/>
      <c r="D1067"/>
      <c r="E1067"/>
      <c r="F1067"/>
      <c r="G1067"/>
      <c r="H1067"/>
      <c r="I1067"/>
      <c r="J1067"/>
    </row>
    <row r="1068" spans="1:10" ht="16" x14ac:dyDescent="0.2">
      <c r="A1068"/>
      <c r="B1068"/>
      <c r="C1068"/>
      <c r="D1068"/>
      <c r="E1068"/>
      <c r="F1068"/>
      <c r="G1068"/>
      <c r="H1068"/>
      <c r="I1068"/>
      <c r="J1068"/>
    </row>
    <row r="1069" spans="1:10" ht="16" x14ac:dyDescent="0.2">
      <c r="A1069"/>
      <c r="B1069"/>
      <c r="C1069"/>
      <c r="D1069"/>
      <c r="E1069"/>
      <c r="F1069"/>
      <c r="G1069"/>
      <c r="H1069"/>
      <c r="I1069"/>
      <c r="J1069"/>
    </row>
    <row r="1070" spans="1:10" ht="16" x14ac:dyDescent="0.2">
      <c r="A1070"/>
      <c r="B1070"/>
      <c r="C1070"/>
      <c r="D1070"/>
      <c r="E1070"/>
      <c r="F1070"/>
      <c r="G1070"/>
      <c r="H1070"/>
      <c r="I1070"/>
      <c r="J1070"/>
    </row>
    <row r="1071" spans="1:10" ht="16" x14ac:dyDescent="0.2">
      <c r="A1071"/>
      <c r="B1071"/>
      <c r="C1071"/>
      <c r="D1071"/>
      <c r="E1071"/>
      <c r="F1071"/>
      <c r="G1071"/>
      <c r="H1071"/>
      <c r="I1071"/>
      <c r="J1071"/>
    </row>
    <row r="1072" spans="1:10" ht="16" x14ac:dyDescent="0.2">
      <c r="A1072"/>
      <c r="B1072"/>
      <c r="C1072"/>
      <c r="D1072"/>
      <c r="E1072"/>
      <c r="F1072"/>
      <c r="G1072"/>
      <c r="H1072"/>
      <c r="I1072"/>
      <c r="J1072"/>
    </row>
    <row r="1073" spans="1:10" ht="16" x14ac:dyDescent="0.2">
      <c r="A1073"/>
      <c r="B1073"/>
      <c r="C1073"/>
      <c r="D1073"/>
      <c r="E1073"/>
      <c r="F1073"/>
      <c r="G1073"/>
      <c r="H1073"/>
      <c r="I1073"/>
      <c r="J1073"/>
    </row>
    <row r="1074" spans="1:10" ht="16" x14ac:dyDescent="0.2">
      <c r="A1074"/>
      <c r="B1074"/>
      <c r="C1074"/>
      <c r="D1074"/>
      <c r="E1074"/>
      <c r="F1074"/>
      <c r="G1074"/>
      <c r="H1074"/>
      <c r="I1074"/>
      <c r="J1074"/>
    </row>
    <row r="1075" spans="1:10" ht="16" x14ac:dyDescent="0.2">
      <c r="A1075"/>
      <c r="B1075"/>
      <c r="C1075"/>
      <c r="D1075"/>
      <c r="E1075"/>
      <c r="F1075"/>
      <c r="G1075"/>
      <c r="H1075"/>
      <c r="I1075"/>
      <c r="J1075"/>
    </row>
    <row r="1076" spans="1:10" ht="16" x14ac:dyDescent="0.2">
      <c r="A1076"/>
      <c r="B1076"/>
      <c r="C1076"/>
      <c r="D1076"/>
      <c r="E1076"/>
      <c r="F1076"/>
      <c r="G1076"/>
      <c r="H1076"/>
      <c r="I1076"/>
      <c r="J1076"/>
    </row>
    <row r="1077" spans="1:10" ht="16" x14ac:dyDescent="0.2">
      <c r="A1077"/>
      <c r="B1077"/>
      <c r="C1077"/>
      <c r="D1077"/>
      <c r="E1077"/>
      <c r="F1077"/>
      <c r="G1077"/>
      <c r="H1077"/>
      <c r="I1077"/>
      <c r="J1077"/>
    </row>
    <row r="1078" spans="1:10" ht="16" x14ac:dyDescent="0.2">
      <c r="A1078"/>
      <c r="B1078"/>
      <c r="C1078"/>
      <c r="D1078"/>
      <c r="E1078"/>
      <c r="F1078"/>
      <c r="G1078"/>
      <c r="H1078"/>
      <c r="I1078"/>
      <c r="J1078"/>
    </row>
    <row r="1079" spans="1:10" ht="16" x14ac:dyDescent="0.2">
      <c r="A1079"/>
      <c r="B1079"/>
      <c r="C1079"/>
      <c r="D1079"/>
      <c r="E1079"/>
      <c r="F1079"/>
      <c r="G1079"/>
      <c r="H1079"/>
      <c r="I1079"/>
      <c r="J1079"/>
    </row>
    <row r="1080" spans="1:10" ht="16" x14ac:dyDescent="0.2">
      <c r="A1080"/>
      <c r="B1080"/>
      <c r="C1080"/>
      <c r="D1080"/>
      <c r="E1080"/>
      <c r="F1080"/>
      <c r="G1080"/>
      <c r="H1080"/>
      <c r="I1080"/>
      <c r="J1080"/>
    </row>
    <row r="1081" spans="1:10" ht="16" x14ac:dyDescent="0.2">
      <c r="A1081"/>
      <c r="B1081"/>
      <c r="C1081"/>
      <c r="D1081"/>
      <c r="E1081"/>
      <c r="F1081"/>
      <c r="G1081"/>
      <c r="H1081"/>
      <c r="I1081"/>
      <c r="J1081"/>
    </row>
    <row r="1082" spans="1:10" ht="16" x14ac:dyDescent="0.2">
      <c r="A1082"/>
      <c r="B1082"/>
      <c r="C1082"/>
      <c r="D1082"/>
      <c r="E1082"/>
      <c r="F1082"/>
      <c r="G1082"/>
      <c r="H1082"/>
      <c r="I1082"/>
      <c r="J1082"/>
    </row>
    <row r="1083" spans="1:10" ht="16" x14ac:dyDescent="0.2">
      <c r="A1083"/>
      <c r="B1083"/>
      <c r="C1083"/>
      <c r="D1083"/>
      <c r="E1083"/>
      <c r="F1083"/>
      <c r="G1083"/>
      <c r="H1083"/>
      <c r="I1083"/>
      <c r="J1083"/>
    </row>
    <row r="1084" spans="1:10" ht="16" x14ac:dyDescent="0.2">
      <c r="A1084"/>
      <c r="B1084"/>
      <c r="C1084"/>
      <c r="D1084"/>
      <c r="E1084"/>
      <c r="F1084"/>
      <c r="G1084"/>
      <c r="H1084"/>
      <c r="I1084"/>
      <c r="J1084"/>
    </row>
    <row r="1085" spans="1:10" ht="16" x14ac:dyDescent="0.2">
      <c r="A1085"/>
      <c r="B1085"/>
      <c r="C1085"/>
      <c r="D1085"/>
      <c r="E1085"/>
      <c r="F1085"/>
      <c r="G1085"/>
      <c r="H1085"/>
      <c r="I1085"/>
      <c r="J1085"/>
    </row>
    <row r="1086" spans="1:10" ht="16" x14ac:dyDescent="0.2">
      <c r="A1086"/>
      <c r="B1086"/>
      <c r="C1086"/>
      <c r="D1086"/>
      <c r="E1086"/>
      <c r="F1086"/>
      <c r="G1086"/>
      <c r="H1086"/>
      <c r="I1086"/>
      <c r="J1086"/>
    </row>
    <row r="1087" spans="1:10" ht="16" x14ac:dyDescent="0.2">
      <c r="A1087"/>
      <c r="B1087"/>
      <c r="C1087"/>
      <c r="D1087"/>
      <c r="E1087"/>
      <c r="F1087"/>
      <c r="G1087"/>
      <c r="H1087"/>
      <c r="I1087"/>
      <c r="J1087"/>
    </row>
    <row r="1088" spans="1:10" ht="16" x14ac:dyDescent="0.2">
      <c r="A1088"/>
      <c r="B1088"/>
      <c r="C1088"/>
      <c r="D1088"/>
      <c r="E1088"/>
      <c r="F1088"/>
      <c r="G1088"/>
      <c r="H1088"/>
      <c r="I1088"/>
      <c r="J1088"/>
    </row>
    <row r="1089" spans="1:10" ht="16" x14ac:dyDescent="0.2">
      <c r="A1089"/>
      <c r="B1089"/>
      <c r="C1089"/>
      <c r="D1089"/>
      <c r="E1089"/>
      <c r="F1089"/>
      <c r="G1089"/>
      <c r="H1089"/>
      <c r="I1089"/>
      <c r="J1089"/>
    </row>
    <row r="1090" spans="1:10" ht="16" x14ac:dyDescent="0.2">
      <c r="A1090"/>
      <c r="B1090"/>
      <c r="C1090"/>
      <c r="D1090"/>
      <c r="E1090"/>
      <c r="F1090"/>
      <c r="G1090"/>
      <c r="H1090"/>
      <c r="I1090"/>
      <c r="J1090"/>
    </row>
    <row r="1091" spans="1:10" ht="16" x14ac:dyDescent="0.2">
      <c r="A1091"/>
      <c r="B1091"/>
      <c r="C1091"/>
      <c r="D1091"/>
      <c r="E1091"/>
      <c r="F1091"/>
      <c r="G1091"/>
      <c r="H1091"/>
      <c r="I1091"/>
      <c r="J1091"/>
    </row>
    <row r="1092" spans="1:10" ht="16" x14ac:dyDescent="0.2">
      <c r="A1092"/>
      <c r="B1092"/>
      <c r="C1092"/>
      <c r="D1092"/>
      <c r="E1092"/>
      <c r="F1092"/>
      <c r="G1092"/>
      <c r="H1092"/>
      <c r="I1092"/>
      <c r="J1092"/>
    </row>
    <row r="1093" spans="1:10" ht="16" x14ac:dyDescent="0.2">
      <c r="A1093"/>
      <c r="B1093"/>
      <c r="C1093"/>
      <c r="D1093"/>
      <c r="E1093"/>
      <c r="F1093"/>
      <c r="G1093"/>
      <c r="H1093"/>
      <c r="I1093"/>
      <c r="J1093"/>
    </row>
    <row r="1094" spans="1:10" ht="16" x14ac:dyDescent="0.2">
      <c r="A1094"/>
      <c r="B1094"/>
      <c r="C1094"/>
      <c r="D1094"/>
      <c r="E1094"/>
      <c r="F1094"/>
      <c r="G1094"/>
      <c r="H1094"/>
      <c r="I1094"/>
      <c r="J1094"/>
    </row>
    <row r="1095" spans="1:10" ht="16" x14ac:dyDescent="0.2">
      <c r="A1095"/>
      <c r="B1095"/>
      <c r="C1095"/>
      <c r="D1095"/>
      <c r="E1095"/>
      <c r="F1095"/>
      <c r="G1095"/>
      <c r="H1095"/>
      <c r="I1095"/>
      <c r="J1095"/>
    </row>
    <row r="1096" spans="1:10" ht="16" x14ac:dyDescent="0.2">
      <c r="A1096"/>
      <c r="B1096"/>
      <c r="C1096"/>
      <c r="D1096"/>
      <c r="E1096"/>
      <c r="F1096"/>
      <c r="G1096"/>
      <c r="H1096"/>
      <c r="I1096"/>
      <c r="J1096"/>
    </row>
    <row r="1097" spans="1:10" ht="16" x14ac:dyDescent="0.2">
      <c r="A1097"/>
      <c r="B1097"/>
      <c r="C1097"/>
      <c r="D1097"/>
      <c r="E1097"/>
      <c r="F1097"/>
      <c r="G1097"/>
      <c r="H1097"/>
      <c r="I1097"/>
      <c r="J1097"/>
    </row>
    <row r="1098" spans="1:10" ht="16" x14ac:dyDescent="0.2">
      <c r="A1098"/>
      <c r="B1098"/>
      <c r="C1098"/>
      <c r="D1098"/>
      <c r="E1098"/>
      <c r="F1098"/>
      <c r="G1098"/>
      <c r="H1098"/>
      <c r="I1098"/>
      <c r="J1098"/>
    </row>
    <row r="1099" spans="1:10" ht="16" x14ac:dyDescent="0.2">
      <c r="A1099"/>
      <c r="B1099"/>
      <c r="C1099"/>
      <c r="D1099"/>
      <c r="E1099"/>
      <c r="F1099"/>
      <c r="G1099"/>
      <c r="H1099"/>
      <c r="I1099"/>
      <c r="J1099"/>
    </row>
    <row r="1100" spans="1:10" ht="16" x14ac:dyDescent="0.2">
      <c r="A1100"/>
      <c r="B1100"/>
      <c r="C1100"/>
      <c r="D1100"/>
      <c r="E1100"/>
      <c r="F1100"/>
      <c r="G1100"/>
      <c r="H1100"/>
      <c r="I1100"/>
      <c r="J1100"/>
    </row>
    <row r="1101" spans="1:10" ht="16" x14ac:dyDescent="0.2">
      <c r="A1101"/>
      <c r="B1101"/>
      <c r="C1101"/>
      <c r="D1101"/>
      <c r="E1101"/>
      <c r="F1101"/>
      <c r="G1101"/>
      <c r="H1101"/>
      <c r="I1101"/>
      <c r="J1101"/>
    </row>
    <row r="1102" spans="1:10" ht="16" x14ac:dyDescent="0.2">
      <c r="A1102"/>
      <c r="B1102"/>
      <c r="C1102"/>
      <c r="D1102"/>
      <c r="E1102"/>
      <c r="F1102"/>
      <c r="G1102"/>
      <c r="H1102"/>
      <c r="I1102"/>
      <c r="J1102"/>
    </row>
    <row r="1103" spans="1:10" ht="16" x14ac:dyDescent="0.2">
      <c r="A1103"/>
      <c r="B1103"/>
      <c r="C1103"/>
      <c r="D1103"/>
      <c r="E1103"/>
      <c r="F1103"/>
      <c r="G1103"/>
      <c r="H1103"/>
      <c r="I1103"/>
      <c r="J1103"/>
    </row>
    <row r="1104" spans="1:10" ht="16" x14ac:dyDescent="0.2">
      <c r="A1104"/>
      <c r="B1104"/>
      <c r="C1104"/>
      <c r="D1104"/>
      <c r="E1104"/>
      <c r="F1104"/>
      <c r="G1104"/>
      <c r="H1104"/>
      <c r="I1104"/>
      <c r="J1104"/>
    </row>
    <row r="1105" spans="1:10" ht="16" x14ac:dyDescent="0.2">
      <c r="A1105"/>
      <c r="B1105"/>
      <c r="C1105"/>
      <c r="D1105"/>
      <c r="E1105"/>
      <c r="F1105"/>
      <c r="G1105"/>
      <c r="H1105"/>
      <c r="I1105"/>
      <c r="J1105"/>
    </row>
    <row r="1106" spans="1:10" ht="16" x14ac:dyDescent="0.2">
      <c r="A1106"/>
      <c r="B1106"/>
      <c r="C1106"/>
      <c r="D1106"/>
      <c r="E1106"/>
      <c r="F1106"/>
      <c r="G1106"/>
      <c r="H1106"/>
      <c r="I1106"/>
      <c r="J1106"/>
    </row>
    <row r="1107" spans="1:10" ht="16" x14ac:dyDescent="0.2">
      <c r="A1107"/>
      <c r="B1107"/>
      <c r="C1107"/>
      <c r="D1107"/>
      <c r="E1107"/>
      <c r="F1107"/>
      <c r="G1107"/>
      <c r="H1107"/>
      <c r="I1107"/>
      <c r="J1107"/>
    </row>
    <row r="1108" spans="1:10" ht="16" x14ac:dyDescent="0.2">
      <c r="A1108"/>
      <c r="B1108"/>
      <c r="C1108"/>
      <c r="D1108"/>
      <c r="E1108"/>
      <c r="F1108"/>
      <c r="G1108"/>
      <c r="H1108"/>
      <c r="I1108"/>
      <c r="J1108"/>
    </row>
    <row r="1109" spans="1:10" ht="16" x14ac:dyDescent="0.2">
      <c r="A1109"/>
      <c r="B1109"/>
      <c r="C1109"/>
      <c r="D1109"/>
      <c r="E1109"/>
      <c r="F1109"/>
      <c r="G1109"/>
      <c r="H1109"/>
      <c r="I1109"/>
      <c r="J1109"/>
    </row>
    <row r="1110" spans="1:10" ht="16" x14ac:dyDescent="0.2">
      <c r="A1110"/>
      <c r="B1110"/>
      <c r="C1110"/>
      <c r="D1110"/>
      <c r="E1110"/>
      <c r="F1110"/>
      <c r="G1110"/>
      <c r="H1110"/>
      <c r="I1110"/>
      <c r="J1110"/>
    </row>
    <row r="1111" spans="1:10" ht="16" x14ac:dyDescent="0.2">
      <c r="A1111"/>
      <c r="B1111"/>
      <c r="C1111"/>
      <c r="D1111"/>
      <c r="E1111"/>
      <c r="F1111"/>
      <c r="G1111"/>
      <c r="H1111"/>
      <c r="I1111"/>
      <c r="J1111"/>
    </row>
    <row r="1112" spans="1:10" ht="16" x14ac:dyDescent="0.2">
      <c r="A1112"/>
      <c r="B1112"/>
      <c r="C1112"/>
      <c r="D1112"/>
      <c r="E1112"/>
      <c r="F1112"/>
      <c r="G1112"/>
      <c r="H1112"/>
      <c r="I1112"/>
      <c r="J1112"/>
    </row>
    <row r="1113" spans="1:10" ht="16" x14ac:dyDescent="0.2">
      <c r="A1113"/>
      <c r="B1113"/>
      <c r="C1113"/>
      <c r="D1113"/>
      <c r="E1113"/>
      <c r="F1113"/>
      <c r="G1113"/>
      <c r="H1113"/>
      <c r="I1113"/>
      <c r="J1113"/>
    </row>
    <row r="1114" spans="1:10" ht="16" x14ac:dyDescent="0.2">
      <c r="A1114"/>
      <c r="B1114"/>
      <c r="C1114"/>
      <c r="D1114"/>
      <c r="E1114"/>
      <c r="F1114"/>
      <c r="G1114"/>
      <c r="H1114"/>
      <c r="I1114"/>
      <c r="J1114"/>
    </row>
    <row r="1115" spans="1:10" ht="16" x14ac:dyDescent="0.2">
      <c r="A1115"/>
      <c r="B1115"/>
      <c r="C1115"/>
      <c r="D1115"/>
      <c r="E1115"/>
      <c r="F1115"/>
      <c r="G1115"/>
      <c r="H1115"/>
      <c r="I1115"/>
      <c r="J1115"/>
    </row>
    <row r="1116" spans="1:10" ht="16" x14ac:dyDescent="0.2">
      <c r="A1116"/>
      <c r="B1116"/>
      <c r="C1116"/>
      <c r="D1116"/>
      <c r="E1116"/>
      <c r="F1116"/>
      <c r="G1116"/>
      <c r="H1116"/>
      <c r="I1116"/>
      <c r="J1116"/>
    </row>
    <row r="1117" spans="1:10" ht="16" x14ac:dyDescent="0.2">
      <c r="A1117"/>
      <c r="B1117"/>
      <c r="C1117"/>
      <c r="D1117"/>
      <c r="E1117"/>
      <c r="F1117"/>
      <c r="G1117"/>
      <c r="H1117"/>
      <c r="I1117"/>
      <c r="J1117"/>
    </row>
    <row r="1118" spans="1:10" ht="16" x14ac:dyDescent="0.2">
      <c r="A1118"/>
      <c r="B1118"/>
      <c r="C1118"/>
      <c r="D1118"/>
      <c r="E1118"/>
      <c r="F1118"/>
      <c r="G1118"/>
      <c r="H1118"/>
      <c r="I1118"/>
      <c r="J1118"/>
    </row>
    <row r="1119" spans="1:10" ht="16" x14ac:dyDescent="0.2">
      <c r="A1119"/>
      <c r="B1119"/>
      <c r="C1119"/>
      <c r="D1119"/>
      <c r="E1119"/>
      <c r="F1119"/>
      <c r="G1119"/>
      <c r="H1119"/>
      <c r="I1119"/>
      <c r="J1119"/>
    </row>
    <row r="1120" spans="1:10" ht="16" x14ac:dyDescent="0.2">
      <c r="A1120"/>
      <c r="B1120"/>
      <c r="C1120"/>
      <c r="D1120"/>
      <c r="E1120"/>
      <c r="F1120"/>
      <c r="G1120"/>
      <c r="H1120"/>
      <c r="I1120"/>
      <c r="J1120"/>
    </row>
    <row r="1121" spans="1:10" ht="16" x14ac:dyDescent="0.2">
      <c r="A1121"/>
      <c r="B1121"/>
      <c r="C1121"/>
      <c r="D1121"/>
      <c r="E1121"/>
      <c r="F1121"/>
      <c r="G1121"/>
      <c r="H1121"/>
      <c r="I1121"/>
      <c r="J1121"/>
    </row>
    <row r="1122" spans="1:10" ht="16" x14ac:dyDescent="0.2">
      <c r="A1122"/>
      <c r="B1122"/>
      <c r="C1122"/>
      <c r="D1122"/>
      <c r="E1122"/>
      <c r="F1122"/>
      <c r="G1122"/>
      <c r="H1122"/>
      <c r="I1122"/>
      <c r="J1122"/>
    </row>
    <row r="1123" spans="1:10" ht="16" x14ac:dyDescent="0.2">
      <c r="A1123"/>
      <c r="B1123"/>
      <c r="C1123"/>
      <c r="D1123"/>
      <c r="E1123"/>
      <c r="F1123"/>
      <c r="G1123"/>
      <c r="H1123"/>
      <c r="I1123"/>
      <c r="J1123"/>
    </row>
    <row r="1124" spans="1:10" ht="16" x14ac:dyDescent="0.2">
      <c r="A1124"/>
      <c r="B1124"/>
      <c r="C1124"/>
      <c r="D1124"/>
      <c r="E1124"/>
      <c r="F1124"/>
      <c r="G1124"/>
      <c r="H1124"/>
      <c r="I1124"/>
      <c r="J1124"/>
    </row>
    <row r="1125" spans="1:10" ht="16" x14ac:dyDescent="0.2">
      <c r="A1125"/>
      <c r="B1125"/>
      <c r="C1125"/>
      <c r="D1125"/>
      <c r="E1125"/>
      <c r="F1125"/>
      <c r="G1125"/>
      <c r="H1125"/>
      <c r="I1125"/>
      <c r="J1125"/>
    </row>
    <row r="1126" spans="1:10" ht="16" x14ac:dyDescent="0.2">
      <c r="A1126"/>
      <c r="B1126"/>
      <c r="C1126"/>
      <c r="D1126"/>
      <c r="E1126"/>
      <c r="F1126"/>
      <c r="G1126"/>
      <c r="H1126"/>
      <c r="I1126"/>
      <c r="J1126"/>
    </row>
    <row r="1127" spans="1:10" ht="16" x14ac:dyDescent="0.2">
      <c r="A1127"/>
      <c r="B1127"/>
      <c r="C1127"/>
      <c r="D1127"/>
      <c r="E1127"/>
      <c r="F1127"/>
      <c r="G1127"/>
      <c r="H1127"/>
      <c r="I1127"/>
      <c r="J1127"/>
    </row>
    <row r="1128" spans="1:10" ht="16" x14ac:dyDescent="0.2">
      <c r="A1128"/>
      <c r="B1128"/>
      <c r="C1128"/>
      <c r="D1128"/>
      <c r="E1128"/>
      <c r="F1128"/>
      <c r="G1128"/>
      <c r="H1128"/>
      <c r="I1128"/>
      <c r="J1128"/>
    </row>
    <row r="1129" spans="1:10" ht="16" x14ac:dyDescent="0.2">
      <c r="A1129"/>
      <c r="B1129"/>
      <c r="C1129"/>
      <c r="D1129"/>
      <c r="E1129"/>
      <c r="F1129"/>
      <c r="G1129"/>
      <c r="H1129"/>
      <c r="I1129"/>
      <c r="J1129"/>
    </row>
    <row r="1130" spans="1:10" ht="16" x14ac:dyDescent="0.2">
      <c r="A1130"/>
      <c r="B1130"/>
      <c r="C1130"/>
      <c r="D1130"/>
      <c r="E1130"/>
      <c r="F1130"/>
      <c r="G1130"/>
      <c r="H1130"/>
      <c r="I1130"/>
      <c r="J1130"/>
    </row>
    <row r="1131" spans="1:10" ht="16" x14ac:dyDescent="0.2">
      <c r="A1131"/>
      <c r="B1131"/>
      <c r="C1131"/>
      <c r="D1131"/>
      <c r="E1131"/>
      <c r="F1131"/>
      <c r="G1131"/>
      <c r="H1131"/>
      <c r="I1131"/>
      <c r="J1131"/>
    </row>
    <row r="1132" spans="1:10" ht="16" x14ac:dyDescent="0.2">
      <c r="A1132"/>
      <c r="B1132"/>
      <c r="C1132"/>
      <c r="D1132"/>
      <c r="E1132"/>
      <c r="F1132"/>
      <c r="G1132"/>
      <c r="H1132"/>
      <c r="I1132"/>
      <c r="J1132"/>
    </row>
    <row r="1133" spans="1:10" ht="16" x14ac:dyDescent="0.2">
      <c r="A1133"/>
      <c r="B1133"/>
      <c r="C1133"/>
      <c r="D1133"/>
      <c r="E1133"/>
      <c r="F1133"/>
      <c r="G1133"/>
      <c r="H1133"/>
      <c r="I1133"/>
      <c r="J1133"/>
    </row>
    <row r="1134" spans="1:10" ht="16" x14ac:dyDescent="0.2">
      <c r="A1134"/>
      <c r="B1134"/>
      <c r="C1134"/>
      <c r="D1134"/>
      <c r="E1134"/>
      <c r="F1134"/>
      <c r="G1134"/>
      <c r="H1134"/>
      <c r="I1134"/>
      <c r="J1134"/>
    </row>
    <row r="1135" spans="1:10" ht="16" x14ac:dyDescent="0.2">
      <c r="A1135"/>
      <c r="B1135"/>
      <c r="C1135"/>
      <c r="D1135"/>
      <c r="E1135"/>
      <c r="F1135"/>
      <c r="G1135"/>
      <c r="H1135"/>
      <c r="I1135"/>
      <c r="J1135"/>
    </row>
    <row r="1136" spans="1:10" ht="16" x14ac:dyDescent="0.2">
      <c r="A1136"/>
      <c r="B1136"/>
      <c r="C1136"/>
      <c r="D1136"/>
      <c r="E1136"/>
      <c r="F1136"/>
      <c r="G1136"/>
      <c r="H1136"/>
      <c r="I1136"/>
      <c r="J1136"/>
    </row>
    <row r="1137" spans="1:10" ht="16" x14ac:dyDescent="0.2">
      <c r="A1137"/>
      <c r="B1137"/>
      <c r="C1137"/>
      <c r="D1137"/>
      <c r="E1137"/>
      <c r="F1137"/>
      <c r="G1137"/>
      <c r="H1137"/>
      <c r="I1137"/>
      <c r="J1137"/>
    </row>
    <row r="1138" spans="1:10" ht="16" x14ac:dyDescent="0.2">
      <c r="A1138"/>
      <c r="B1138"/>
      <c r="C1138"/>
      <c r="D1138"/>
      <c r="E1138"/>
      <c r="F1138"/>
      <c r="G1138"/>
      <c r="H1138"/>
      <c r="I1138"/>
      <c r="J1138"/>
    </row>
    <row r="1139" spans="1:10" ht="16" x14ac:dyDescent="0.2">
      <c r="A1139"/>
      <c r="B1139"/>
      <c r="C1139"/>
      <c r="D1139"/>
      <c r="E1139"/>
      <c r="F1139"/>
      <c r="G1139"/>
      <c r="H1139"/>
      <c r="I1139"/>
      <c r="J1139"/>
    </row>
    <row r="1140" spans="1:10" ht="16" x14ac:dyDescent="0.2">
      <c r="A1140"/>
      <c r="B1140"/>
      <c r="C1140"/>
      <c r="D1140"/>
      <c r="E1140"/>
      <c r="F1140"/>
      <c r="G1140"/>
      <c r="H1140"/>
      <c r="I1140"/>
      <c r="J1140"/>
    </row>
    <row r="1141" spans="1:10" ht="16" x14ac:dyDescent="0.2">
      <c r="A1141"/>
      <c r="B1141"/>
      <c r="C1141"/>
      <c r="D1141"/>
      <c r="E1141"/>
      <c r="F1141"/>
      <c r="G1141"/>
      <c r="H1141"/>
      <c r="I1141"/>
      <c r="J1141"/>
    </row>
    <row r="1142" spans="1:10" ht="16" x14ac:dyDescent="0.2">
      <c r="A1142"/>
      <c r="B1142"/>
      <c r="C1142"/>
      <c r="D1142"/>
      <c r="E1142"/>
      <c r="F1142"/>
      <c r="G1142"/>
      <c r="H1142"/>
      <c r="I1142"/>
      <c r="J1142"/>
    </row>
    <row r="1143" spans="1:10" ht="16" x14ac:dyDescent="0.2">
      <c r="A1143"/>
      <c r="B1143"/>
      <c r="C1143"/>
      <c r="D1143"/>
      <c r="E1143"/>
      <c r="F1143"/>
      <c r="G1143"/>
      <c r="H1143"/>
      <c r="I1143"/>
      <c r="J1143"/>
    </row>
    <row r="1144" spans="1:10" ht="16" x14ac:dyDescent="0.2">
      <c r="A1144"/>
      <c r="B1144"/>
      <c r="C1144"/>
      <c r="D1144"/>
      <c r="E1144"/>
      <c r="F1144"/>
      <c r="G1144"/>
      <c r="H1144"/>
      <c r="I1144"/>
      <c r="J1144"/>
    </row>
    <row r="1145" spans="1:10" ht="16" x14ac:dyDescent="0.2">
      <c r="A1145"/>
      <c r="B1145"/>
      <c r="C1145"/>
      <c r="D1145"/>
      <c r="E1145"/>
      <c r="F1145"/>
      <c r="G1145"/>
      <c r="H1145"/>
      <c r="I1145"/>
      <c r="J1145"/>
    </row>
    <row r="1146" spans="1:10" ht="16" x14ac:dyDescent="0.2">
      <c r="A1146"/>
      <c r="B1146"/>
      <c r="C1146"/>
      <c r="D1146"/>
      <c r="E1146"/>
      <c r="F1146"/>
      <c r="G1146"/>
      <c r="H1146"/>
      <c r="I1146"/>
      <c r="J1146"/>
    </row>
    <row r="1147" spans="1:10" ht="16" x14ac:dyDescent="0.2">
      <c r="A1147"/>
      <c r="B1147"/>
      <c r="C1147"/>
      <c r="D1147"/>
      <c r="E1147"/>
      <c r="F1147"/>
      <c r="G1147"/>
      <c r="H1147"/>
      <c r="I1147"/>
      <c r="J1147"/>
    </row>
    <row r="1148" spans="1:10" ht="16" x14ac:dyDescent="0.2">
      <c r="A1148"/>
      <c r="B1148"/>
      <c r="C1148"/>
      <c r="D1148"/>
      <c r="E1148"/>
      <c r="F1148"/>
      <c r="G1148"/>
      <c r="H1148"/>
      <c r="I1148"/>
      <c r="J1148"/>
    </row>
    <row r="1149" spans="1:10" ht="16" x14ac:dyDescent="0.2">
      <c r="A1149"/>
      <c r="B1149"/>
      <c r="C1149"/>
      <c r="D1149"/>
      <c r="E1149"/>
      <c r="F1149"/>
      <c r="G1149"/>
      <c r="H1149"/>
      <c r="I1149"/>
      <c r="J1149"/>
    </row>
    <row r="1150" spans="1:10" ht="16" x14ac:dyDescent="0.2">
      <c r="A1150"/>
      <c r="B1150"/>
      <c r="C1150"/>
      <c r="D1150"/>
      <c r="E1150"/>
      <c r="F1150"/>
      <c r="G1150"/>
      <c r="H1150"/>
      <c r="I1150"/>
      <c r="J1150"/>
    </row>
    <row r="1151" spans="1:10" ht="16" x14ac:dyDescent="0.2">
      <c r="A1151"/>
      <c r="B1151"/>
      <c r="C1151"/>
      <c r="D1151"/>
      <c r="E1151"/>
      <c r="F1151"/>
      <c r="G1151"/>
      <c r="H1151"/>
      <c r="I1151"/>
      <c r="J1151"/>
    </row>
    <row r="1152" spans="1:10" ht="16" x14ac:dyDescent="0.2">
      <c r="A1152"/>
      <c r="B1152"/>
      <c r="C1152"/>
      <c r="D1152"/>
      <c r="E1152"/>
      <c r="F1152"/>
      <c r="G1152"/>
      <c r="H1152"/>
      <c r="I1152"/>
      <c r="J1152"/>
    </row>
    <row r="1153" spans="1:10" ht="16" x14ac:dyDescent="0.2">
      <c r="A1153"/>
      <c r="B1153"/>
      <c r="C1153"/>
      <c r="D1153"/>
      <c r="E1153"/>
      <c r="F1153"/>
      <c r="G1153"/>
      <c r="H1153"/>
      <c r="I1153"/>
      <c r="J1153"/>
    </row>
    <row r="1154" spans="1:10" ht="16" x14ac:dyDescent="0.2">
      <c r="A1154"/>
      <c r="B1154"/>
      <c r="C1154"/>
      <c r="D1154"/>
      <c r="E1154"/>
      <c r="F1154"/>
      <c r="G1154"/>
      <c r="H1154"/>
      <c r="I1154"/>
      <c r="J1154"/>
    </row>
    <row r="1155" spans="1:10" ht="16" x14ac:dyDescent="0.2">
      <c r="A1155"/>
      <c r="B1155"/>
      <c r="C1155"/>
      <c r="D1155"/>
      <c r="E1155"/>
      <c r="F1155"/>
      <c r="G1155"/>
      <c r="H1155"/>
      <c r="I1155"/>
      <c r="J1155"/>
    </row>
    <row r="1156" spans="1:10" ht="16" x14ac:dyDescent="0.2">
      <c r="A1156"/>
      <c r="B1156"/>
      <c r="C1156"/>
      <c r="D1156"/>
      <c r="E1156"/>
      <c r="F1156"/>
      <c r="G1156"/>
      <c r="H1156"/>
      <c r="I1156"/>
      <c r="J1156"/>
    </row>
    <row r="1157" spans="1:10" ht="16" x14ac:dyDescent="0.2">
      <c r="A1157"/>
      <c r="B1157"/>
      <c r="C1157"/>
      <c r="D1157"/>
      <c r="E1157"/>
      <c r="F1157"/>
      <c r="G1157"/>
      <c r="H1157"/>
      <c r="I1157"/>
      <c r="J1157"/>
    </row>
    <row r="1158" spans="1:10" ht="16" x14ac:dyDescent="0.2">
      <c r="A1158"/>
      <c r="B1158"/>
      <c r="C1158"/>
      <c r="D1158"/>
      <c r="E1158"/>
      <c r="F1158"/>
      <c r="G1158"/>
      <c r="H1158"/>
      <c r="I1158"/>
      <c r="J1158"/>
    </row>
    <row r="1159" spans="1:10" ht="16" x14ac:dyDescent="0.2">
      <c r="A1159"/>
      <c r="B1159"/>
      <c r="C1159"/>
      <c r="D1159"/>
      <c r="E1159"/>
      <c r="F1159"/>
      <c r="G1159"/>
      <c r="H1159"/>
      <c r="I1159"/>
      <c r="J1159"/>
    </row>
    <row r="1160" spans="1:10" ht="16" x14ac:dyDescent="0.2">
      <c r="A1160"/>
      <c r="B1160"/>
      <c r="C1160"/>
      <c r="D1160"/>
      <c r="E1160"/>
      <c r="F1160"/>
      <c r="G1160"/>
      <c r="H1160"/>
      <c r="I1160"/>
      <c r="J1160"/>
    </row>
    <row r="1161" spans="1:10" ht="16" x14ac:dyDescent="0.2">
      <c r="A1161"/>
      <c r="B1161"/>
      <c r="C1161"/>
      <c r="D1161"/>
      <c r="E1161"/>
      <c r="F1161"/>
      <c r="G1161"/>
      <c r="H1161"/>
      <c r="I1161"/>
      <c r="J1161"/>
    </row>
    <row r="1162" spans="1:10" ht="16" x14ac:dyDescent="0.2">
      <c r="A1162"/>
      <c r="B1162"/>
      <c r="C1162"/>
      <c r="D1162"/>
      <c r="E1162"/>
      <c r="F1162"/>
      <c r="G1162"/>
      <c r="H1162"/>
      <c r="I1162"/>
      <c r="J1162"/>
    </row>
    <row r="1163" spans="1:10" ht="16" x14ac:dyDescent="0.2">
      <c r="A1163"/>
      <c r="B1163"/>
      <c r="C1163"/>
      <c r="D1163"/>
      <c r="E1163"/>
      <c r="F1163"/>
      <c r="G1163"/>
      <c r="H1163"/>
      <c r="I1163"/>
      <c r="J1163"/>
    </row>
    <row r="1164" spans="1:10" ht="16" x14ac:dyDescent="0.2">
      <c r="A1164"/>
      <c r="B1164"/>
      <c r="C1164"/>
      <c r="D1164"/>
      <c r="E1164"/>
      <c r="F1164"/>
      <c r="G1164"/>
      <c r="H1164"/>
      <c r="I1164"/>
      <c r="J1164"/>
    </row>
    <row r="1165" spans="1:10" ht="16" x14ac:dyDescent="0.2">
      <c r="A1165"/>
      <c r="B1165"/>
      <c r="C1165"/>
      <c r="D1165"/>
      <c r="E1165"/>
      <c r="F1165"/>
      <c r="G1165"/>
      <c r="H1165"/>
      <c r="I1165"/>
      <c r="J1165"/>
    </row>
    <row r="1166" spans="1:10" ht="16" x14ac:dyDescent="0.2">
      <c r="A1166"/>
      <c r="B1166"/>
      <c r="C1166"/>
      <c r="D1166"/>
      <c r="E1166"/>
      <c r="F1166"/>
      <c r="G1166"/>
      <c r="H1166"/>
      <c r="I1166"/>
      <c r="J1166"/>
    </row>
    <row r="1167" spans="1:10" ht="16" x14ac:dyDescent="0.2">
      <c r="A1167"/>
      <c r="B1167"/>
      <c r="C1167"/>
      <c r="D1167"/>
      <c r="E1167"/>
      <c r="F1167"/>
      <c r="G1167"/>
      <c r="H1167"/>
      <c r="I1167"/>
      <c r="J1167"/>
    </row>
    <row r="1168" spans="1:10" ht="16" x14ac:dyDescent="0.2">
      <c r="A1168"/>
      <c r="B1168"/>
      <c r="C1168"/>
      <c r="D1168"/>
      <c r="E1168"/>
      <c r="F1168"/>
      <c r="G1168"/>
      <c r="H1168"/>
      <c r="I1168"/>
      <c r="J1168"/>
    </row>
    <row r="1169" spans="1:10" ht="16" x14ac:dyDescent="0.2">
      <c r="A1169"/>
      <c r="B1169"/>
      <c r="C1169"/>
      <c r="D1169"/>
      <c r="E1169"/>
      <c r="F1169"/>
      <c r="G1169"/>
      <c r="H1169"/>
      <c r="I1169"/>
      <c r="J1169"/>
    </row>
    <row r="1170" spans="1:10" ht="16" x14ac:dyDescent="0.2">
      <c r="A1170"/>
      <c r="B1170"/>
      <c r="C1170"/>
      <c r="D1170"/>
      <c r="E1170"/>
      <c r="F1170"/>
      <c r="G1170"/>
      <c r="H1170"/>
      <c r="I1170"/>
      <c r="J1170"/>
    </row>
    <row r="1171" spans="1:10" ht="16" x14ac:dyDescent="0.2">
      <c r="A1171"/>
      <c r="B1171"/>
      <c r="C1171"/>
      <c r="D1171"/>
      <c r="E1171"/>
      <c r="F1171"/>
      <c r="G1171"/>
      <c r="H1171"/>
      <c r="I1171"/>
      <c r="J1171"/>
    </row>
    <row r="1172" spans="1:10" ht="16" x14ac:dyDescent="0.2">
      <c r="A1172"/>
      <c r="B1172"/>
      <c r="C1172"/>
      <c r="D1172"/>
      <c r="E1172"/>
      <c r="F1172"/>
      <c r="G1172"/>
      <c r="H1172"/>
      <c r="I1172"/>
      <c r="J1172"/>
    </row>
    <row r="1173" spans="1:10" ht="16" x14ac:dyDescent="0.2">
      <c r="A1173"/>
      <c r="B1173"/>
      <c r="C1173"/>
      <c r="D1173"/>
      <c r="E1173"/>
      <c r="F1173"/>
      <c r="G1173"/>
      <c r="H1173"/>
      <c r="I1173"/>
      <c r="J1173"/>
    </row>
    <row r="1174" spans="1:10" ht="16" x14ac:dyDescent="0.2">
      <c r="A1174"/>
      <c r="B1174"/>
      <c r="C1174"/>
      <c r="D1174"/>
      <c r="E1174"/>
      <c r="F1174"/>
      <c r="G1174"/>
      <c r="H1174"/>
      <c r="I1174"/>
      <c r="J1174"/>
    </row>
    <row r="1175" spans="1:10" ht="16" x14ac:dyDescent="0.2">
      <c r="A1175"/>
      <c r="B1175"/>
      <c r="C1175"/>
      <c r="D1175"/>
      <c r="E1175"/>
      <c r="F1175"/>
      <c r="G1175"/>
      <c r="H1175"/>
      <c r="I1175"/>
      <c r="J1175"/>
    </row>
    <row r="1176" spans="1:10" ht="16" x14ac:dyDescent="0.2">
      <c r="A1176"/>
      <c r="B1176"/>
      <c r="C1176"/>
      <c r="D1176"/>
      <c r="E1176"/>
      <c r="F1176"/>
      <c r="G1176"/>
      <c r="H1176"/>
      <c r="I1176"/>
      <c r="J1176"/>
    </row>
    <row r="1177" spans="1:10" ht="16" x14ac:dyDescent="0.2">
      <c r="A1177"/>
      <c r="B1177"/>
      <c r="C1177"/>
      <c r="D1177"/>
      <c r="E1177"/>
      <c r="F1177"/>
      <c r="G1177"/>
      <c r="H1177"/>
      <c r="I1177"/>
      <c r="J1177"/>
    </row>
    <row r="1178" spans="1:10" ht="16" x14ac:dyDescent="0.2">
      <c r="A1178"/>
      <c r="B1178"/>
      <c r="C1178"/>
      <c r="D1178"/>
      <c r="E1178"/>
      <c r="F1178"/>
      <c r="G1178"/>
      <c r="H1178"/>
      <c r="I1178"/>
      <c r="J1178"/>
    </row>
    <row r="1179" spans="1:10" ht="16" x14ac:dyDescent="0.2">
      <c r="A1179"/>
      <c r="B1179"/>
      <c r="C1179"/>
      <c r="D1179"/>
      <c r="E1179"/>
      <c r="F1179"/>
      <c r="G1179"/>
      <c r="H1179"/>
      <c r="I1179"/>
      <c r="J1179"/>
    </row>
    <row r="1180" spans="1:10" ht="16" x14ac:dyDescent="0.2">
      <c r="A1180"/>
      <c r="B1180"/>
      <c r="C1180"/>
      <c r="D1180"/>
      <c r="E1180"/>
      <c r="F1180"/>
      <c r="G1180"/>
      <c r="H1180"/>
      <c r="I1180"/>
      <c r="J1180"/>
    </row>
    <row r="1181" spans="1:10" ht="16" x14ac:dyDescent="0.2">
      <c r="A1181"/>
      <c r="B1181"/>
      <c r="C1181"/>
      <c r="D1181"/>
      <c r="E1181"/>
      <c r="F1181"/>
      <c r="G1181"/>
      <c r="H1181"/>
      <c r="I1181"/>
      <c r="J1181"/>
    </row>
    <row r="1182" spans="1:10" ht="16" x14ac:dyDescent="0.2">
      <c r="A1182"/>
      <c r="B1182"/>
      <c r="C1182"/>
      <c r="D1182"/>
      <c r="E1182"/>
      <c r="F1182"/>
      <c r="G1182"/>
      <c r="H1182"/>
      <c r="I1182"/>
      <c r="J1182"/>
    </row>
    <row r="1183" spans="1:10" ht="16" x14ac:dyDescent="0.2">
      <c r="A1183"/>
      <c r="B1183"/>
      <c r="C1183"/>
      <c r="D1183"/>
      <c r="E1183"/>
      <c r="F1183"/>
      <c r="G1183"/>
      <c r="H1183"/>
      <c r="I1183"/>
      <c r="J1183"/>
    </row>
    <row r="1184" spans="1:10" ht="16" x14ac:dyDescent="0.2">
      <c r="A1184"/>
      <c r="B1184"/>
      <c r="C1184"/>
      <c r="D1184"/>
      <c r="E1184"/>
      <c r="F1184"/>
      <c r="G1184"/>
      <c r="H1184"/>
      <c r="I1184"/>
      <c r="J1184"/>
    </row>
    <row r="1185" spans="1:10" ht="16" x14ac:dyDescent="0.2">
      <c r="A1185"/>
      <c r="B1185"/>
      <c r="C1185"/>
      <c r="D1185"/>
      <c r="E1185"/>
      <c r="F1185"/>
      <c r="G1185"/>
      <c r="H1185"/>
      <c r="I1185"/>
      <c r="J1185"/>
    </row>
    <row r="1186" spans="1:10" ht="16" x14ac:dyDescent="0.2">
      <c r="A1186"/>
      <c r="B1186"/>
      <c r="C1186"/>
      <c r="D1186"/>
      <c r="E1186"/>
      <c r="F1186"/>
      <c r="G1186"/>
      <c r="H1186"/>
      <c r="I1186"/>
      <c r="J1186"/>
    </row>
    <row r="1187" spans="1:10" ht="16" x14ac:dyDescent="0.2">
      <c r="A1187"/>
      <c r="B1187"/>
      <c r="C1187"/>
      <c r="D1187"/>
      <c r="E1187"/>
      <c r="F1187"/>
      <c r="G1187"/>
      <c r="H1187"/>
      <c r="I1187"/>
      <c r="J1187"/>
    </row>
    <row r="1188" spans="1:10" ht="16" x14ac:dyDescent="0.2">
      <c r="A1188"/>
      <c r="B1188"/>
      <c r="C1188"/>
      <c r="D1188"/>
      <c r="E1188"/>
      <c r="F1188"/>
      <c r="G1188"/>
      <c r="H1188"/>
      <c r="I1188"/>
      <c r="J1188"/>
    </row>
    <row r="1189" spans="1:10" ht="16" x14ac:dyDescent="0.2">
      <c r="A1189"/>
      <c r="B1189"/>
      <c r="C1189"/>
      <c r="D1189"/>
      <c r="E1189"/>
      <c r="F1189"/>
      <c r="G1189"/>
      <c r="H1189"/>
      <c r="I1189"/>
      <c r="J1189"/>
    </row>
    <row r="1190" spans="1:10" ht="16" x14ac:dyDescent="0.2">
      <c r="A1190"/>
      <c r="B1190"/>
      <c r="C1190"/>
      <c r="D1190"/>
      <c r="E1190"/>
      <c r="F1190"/>
      <c r="G1190"/>
      <c r="H1190"/>
      <c r="I1190"/>
      <c r="J1190"/>
    </row>
    <row r="1191" spans="1:10" ht="16" x14ac:dyDescent="0.2">
      <c r="A1191"/>
      <c r="B1191"/>
      <c r="C1191"/>
      <c r="D1191"/>
      <c r="E1191"/>
      <c r="F1191"/>
      <c r="G1191"/>
      <c r="H1191"/>
      <c r="I1191"/>
      <c r="J1191"/>
    </row>
    <row r="1192" spans="1:10" ht="16" x14ac:dyDescent="0.2">
      <c r="A1192"/>
      <c r="B1192"/>
      <c r="C1192"/>
      <c r="D1192"/>
      <c r="E1192"/>
      <c r="F1192"/>
      <c r="G1192"/>
      <c r="H1192"/>
      <c r="I1192"/>
      <c r="J1192"/>
    </row>
    <row r="1193" spans="1:10" ht="16" x14ac:dyDescent="0.2">
      <c r="A1193"/>
      <c r="B1193"/>
      <c r="C1193"/>
      <c r="D1193"/>
      <c r="E1193"/>
      <c r="F1193"/>
      <c r="G1193"/>
      <c r="H1193"/>
      <c r="I1193"/>
      <c r="J1193"/>
    </row>
    <row r="1194" spans="1:10" ht="16" x14ac:dyDescent="0.2">
      <c r="A1194"/>
      <c r="B1194"/>
      <c r="C1194"/>
      <c r="D1194"/>
      <c r="E1194"/>
      <c r="F1194"/>
      <c r="G1194"/>
      <c r="H1194"/>
      <c r="I1194"/>
      <c r="J1194"/>
    </row>
    <row r="1195" spans="1:10" ht="16" x14ac:dyDescent="0.2">
      <c r="A1195"/>
      <c r="B1195"/>
      <c r="C1195"/>
      <c r="D1195"/>
      <c r="E1195"/>
      <c r="F1195"/>
      <c r="G1195"/>
      <c r="H1195"/>
      <c r="I1195"/>
      <c r="J1195"/>
    </row>
    <row r="1196" spans="1:10" ht="16" x14ac:dyDescent="0.2">
      <c r="A1196"/>
      <c r="B1196"/>
      <c r="C1196"/>
      <c r="D1196"/>
      <c r="E1196"/>
      <c r="F1196"/>
      <c r="G1196"/>
      <c r="H1196"/>
      <c r="I1196"/>
      <c r="J1196"/>
    </row>
    <row r="1197" spans="1:10" ht="16" x14ac:dyDescent="0.2">
      <c r="A1197"/>
      <c r="B1197"/>
      <c r="C1197"/>
      <c r="D1197"/>
      <c r="E1197"/>
      <c r="F1197"/>
      <c r="G1197"/>
      <c r="H1197"/>
      <c r="I1197"/>
      <c r="J1197"/>
    </row>
    <row r="1198" spans="1:10" ht="16" x14ac:dyDescent="0.2">
      <c r="A1198"/>
      <c r="B1198"/>
      <c r="C1198"/>
      <c r="D1198"/>
      <c r="E1198"/>
      <c r="F1198"/>
      <c r="G1198"/>
      <c r="H1198"/>
      <c r="I1198"/>
      <c r="J1198"/>
    </row>
    <row r="1199" spans="1:10" ht="16" x14ac:dyDescent="0.2">
      <c r="A1199"/>
      <c r="B1199"/>
      <c r="C1199"/>
      <c r="D1199"/>
      <c r="E1199"/>
      <c r="F1199"/>
      <c r="G1199"/>
      <c r="H1199"/>
      <c r="I1199"/>
      <c r="J1199"/>
    </row>
    <row r="1200" spans="1:10" ht="16" x14ac:dyDescent="0.2">
      <c r="A1200"/>
      <c r="B1200"/>
      <c r="C1200"/>
      <c r="D1200"/>
      <c r="E1200"/>
      <c r="F1200"/>
      <c r="G1200"/>
      <c r="H1200"/>
      <c r="I1200"/>
      <c r="J1200"/>
    </row>
    <row r="1201" spans="1:10" ht="16" x14ac:dyDescent="0.2">
      <c r="A1201"/>
      <c r="B1201"/>
      <c r="C1201"/>
      <c r="D1201"/>
      <c r="E1201"/>
      <c r="F1201"/>
      <c r="G1201"/>
      <c r="H1201"/>
      <c r="I1201"/>
      <c r="J1201"/>
    </row>
    <row r="1202" spans="1:10" ht="16" x14ac:dyDescent="0.2">
      <c r="A1202"/>
      <c r="B1202"/>
      <c r="C1202"/>
      <c r="D1202"/>
      <c r="E1202"/>
      <c r="F1202"/>
      <c r="G1202"/>
      <c r="H1202"/>
      <c r="I1202"/>
      <c r="J1202"/>
    </row>
    <row r="1203" spans="1:10" ht="16" x14ac:dyDescent="0.2">
      <c r="A1203"/>
      <c r="B1203"/>
      <c r="C1203"/>
      <c r="D1203"/>
      <c r="E1203"/>
      <c r="F1203"/>
      <c r="G1203"/>
      <c r="H1203"/>
      <c r="I1203"/>
      <c r="J1203"/>
    </row>
    <row r="1204" spans="1:10" ht="16" x14ac:dyDescent="0.2">
      <c r="A1204"/>
      <c r="B1204"/>
      <c r="C1204"/>
      <c r="D1204"/>
      <c r="E1204"/>
      <c r="F1204"/>
      <c r="G1204"/>
      <c r="H1204"/>
      <c r="I1204"/>
      <c r="J1204"/>
    </row>
    <row r="1205" spans="1:10" ht="16" x14ac:dyDescent="0.2">
      <c r="A1205"/>
      <c r="B1205"/>
      <c r="C1205"/>
      <c r="D1205"/>
      <c r="E1205"/>
      <c r="F1205"/>
      <c r="G1205"/>
      <c r="H1205"/>
      <c r="I1205"/>
      <c r="J1205"/>
    </row>
    <row r="1206" spans="1:10" ht="16" x14ac:dyDescent="0.2">
      <c r="A1206"/>
      <c r="B1206"/>
      <c r="C1206"/>
      <c r="D1206"/>
      <c r="E1206"/>
      <c r="F1206"/>
      <c r="G1206"/>
      <c r="H1206"/>
      <c r="I1206"/>
      <c r="J1206"/>
    </row>
    <row r="1207" spans="1:10" ht="16" x14ac:dyDescent="0.2">
      <c r="A1207"/>
      <c r="B1207"/>
      <c r="C1207"/>
      <c r="D1207"/>
      <c r="E1207"/>
      <c r="F1207"/>
      <c r="G1207"/>
      <c r="H1207"/>
      <c r="I1207"/>
      <c r="J1207"/>
    </row>
    <row r="1208" spans="1:10" ht="16" x14ac:dyDescent="0.2">
      <c r="A1208"/>
      <c r="B1208"/>
      <c r="C1208"/>
      <c r="D1208"/>
      <c r="E1208"/>
      <c r="F1208"/>
      <c r="G1208"/>
      <c r="H1208"/>
      <c r="I1208"/>
      <c r="J1208"/>
    </row>
    <row r="1209" spans="1:10" ht="16" x14ac:dyDescent="0.2">
      <c r="A1209"/>
      <c r="B1209"/>
      <c r="C1209"/>
      <c r="D1209"/>
      <c r="E1209"/>
      <c r="F1209"/>
      <c r="G1209"/>
      <c r="H1209"/>
      <c r="I1209"/>
      <c r="J1209"/>
    </row>
    <row r="1210" spans="1:10" ht="16" x14ac:dyDescent="0.2">
      <c r="A1210"/>
      <c r="B1210"/>
      <c r="C1210"/>
      <c r="D1210"/>
      <c r="E1210"/>
      <c r="F1210"/>
      <c r="G1210"/>
      <c r="H1210"/>
      <c r="I1210"/>
      <c r="J1210"/>
    </row>
    <row r="1211" spans="1:10" ht="16" x14ac:dyDescent="0.2">
      <c r="A1211"/>
      <c r="B1211"/>
      <c r="C1211"/>
      <c r="D1211"/>
      <c r="E1211"/>
      <c r="F1211"/>
      <c r="G1211"/>
      <c r="H1211"/>
      <c r="I1211"/>
      <c r="J1211"/>
    </row>
    <row r="1212" spans="1:10" ht="16" x14ac:dyDescent="0.2">
      <c r="A1212"/>
      <c r="B1212"/>
      <c r="C1212"/>
      <c r="D1212"/>
      <c r="E1212"/>
      <c r="F1212"/>
      <c r="G1212"/>
      <c r="H1212"/>
      <c r="I1212"/>
      <c r="J1212"/>
    </row>
    <row r="1213" spans="1:10" ht="16" x14ac:dyDescent="0.2">
      <c r="A1213"/>
      <c r="B1213"/>
      <c r="C1213"/>
      <c r="D1213"/>
      <c r="E1213"/>
      <c r="F1213"/>
      <c r="G1213"/>
      <c r="H1213"/>
      <c r="I1213"/>
      <c r="J1213"/>
    </row>
    <row r="1214" spans="1:10" ht="16" x14ac:dyDescent="0.2">
      <c r="A1214"/>
      <c r="B1214"/>
      <c r="C1214"/>
      <c r="D1214"/>
      <c r="E1214"/>
      <c r="F1214"/>
      <c r="G1214"/>
      <c r="H1214"/>
      <c r="I1214"/>
      <c r="J1214"/>
    </row>
    <row r="1215" spans="1:10" ht="16" x14ac:dyDescent="0.2">
      <c r="A1215"/>
      <c r="B1215"/>
      <c r="C1215"/>
      <c r="D1215"/>
      <c r="E1215"/>
      <c r="F1215"/>
      <c r="G1215"/>
      <c r="H1215"/>
      <c r="I1215"/>
      <c r="J1215"/>
    </row>
    <row r="1216" spans="1:10" ht="16" x14ac:dyDescent="0.2">
      <c r="A1216"/>
      <c r="B1216"/>
      <c r="C1216"/>
      <c r="D1216"/>
      <c r="E1216"/>
      <c r="F1216"/>
      <c r="G1216"/>
      <c r="H1216"/>
      <c r="I1216"/>
      <c r="J1216"/>
    </row>
    <row r="1217" spans="1:10" ht="16" x14ac:dyDescent="0.2">
      <c r="A1217"/>
      <c r="B1217"/>
      <c r="C1217"/>
      <c r="D1217"/>
      <c r="E1217"/>
      <c r="F1217"/>
      <c r="G1217"/>
      <c r="H1217"/>
      <c r="I1217"/>
      <c r="J1217"/>
    </row>
    <row r="1218" spans="1:10" ht="16" x14ac:dyDescent="0.2">
      <c r="A1218"/>
      <c r="B1218"/>
      <c r="C1218"/>
      <c r="D1218"/>
      <c r="E1218"/>
      <c r="F1218"/>
      <c r="G1218"/>
      <c r="H1218"/>
      <c r="I1218"/>
      <c r="J1218"/>
    </row>
    <row r="1219" spans="1:10" ht="16" x14ac:dyDescent="0.2">
      <c r="A1219"/>
      <c r="B1219"/>
      <c r="C1219"/>
      <c r="D1219"/>
      <c r="E1219"/>
      <c r="F1219"/>
      <c r="G1219"/>
      <c r="H1219"/>
      <c r="I1219"/>
      <c r="J1219"/>
    </row>
    <row r="1220" spans="1:10" ht="16" x14ac:dyDescent="0.2">
      <c r="A1220"/>
      <c r="B1220"/>
      <c r="C1220"/>
      <c r="D1220"/>
      <c r="E1220"/>
      <c r="F1220"/>
      <c r="G1220"/>
      <c r="H1220"/>
      <c r="I1220"/>
      <c r="J1220"/>
    </row>
    <row r="1221" spans="1:10" ht="16" x14ac:dyDescent="0.2">
      <c r="A1221"/>
      <c r="B1221"/>
      <c r="C1221"/>
      <c r="D1221"/>
      <c r="E1221"/>
      <c r="F1221"/>
      <c r="G1221"/>
      <c r="H1221"/>
      <c r="I1221"/>
      <c r="J1221"/>
    </row>
    <row r="1222" spans="1:10" ht="16" x14ac:dyDescent="0.2">
      <c r="A1222"/>
      <c r="B1222"/>
      <c r="C1222"/>
      <c r="D1222"/>
      <c r="E1222"/>
      <c r="F1222"/>
      <c r="G1222"/>
      <c r="H1222"/>
      <c r="I1222"/>
      <c r="J1222"/>
    </row>
    <row r="1223" spans="1:10" ht="16" x14ac:dyDescent="0.2">
      <c r="A1223"/>
      <c r="B1223"/>
      <c r="C1223"/>
      <c r="D1223"/>
      <c r="E1223"/>
      <c r="F1223"/>
      <c r="G1223"/>
      <c r="H1223"/>
      <c r="I1223"/>
      <c r="J1223"/>
    </row>
    <row r="1224" spans="1:10" ht="16" x14ac:dyDescent="0.2">
      <c r="A1224"/>
      <c r="B1224"/>
      <c r="C1224"/>
      <c r="D1224"/>
      <c r="E1224"/>
      <c r="F1224"/>
      <c r="G1224"/>
      <c r="H1224"/>
      <c r="I1224"/>
      <c r="J1224"/>
    </row>
    <row r="1225" spans="1:10" ht="16" x14ac:dyDescent="0.2">
      <c r="A1225"/>
      <c r="B1225"/>
      <c r="C1225"/>
      <c r="D1225"/>
      <c r="E1225"/>
      <c r="F1225"/>
      <c r="G1225"/>
      <c r="H1225"/>
      <c r="I1225"/>
      <c r="J1225"/>
    </row>
    <row r="1226" spans="1:10" ht="16" x14ac:dyDescent="0.2">
      <c r="A1226"/>
      <c r="B1226"/>
      <c r="C1226"/>
      <c r="D1226"/>
      <c r="E1226"/>
      <c r="F1226"/>
      <c r="G1226"/>
      <c r="H1226"/>
      <c r="I1226"/>
      <c r="J1226"/>
    </row>
    <row r="1227" spans="1:10" ht="16" x14ac:dyDescent="0.2">
      <c r="A1227"/>
      <c r="B1227"/>
      <c r="C1227"/>
      <c r="D1227"/>
      <c r="E1227"/>
      <c r="F1227"/>
      <c r="G1227"/>
      <c r="H1227"/>
      <c r="I1227"/>
      <c r="J1227"/>
    </row>
    <row r="1228" spans="1:10" ht="16" x14ac:dyDescent="0.2">
      <c r="A1228"/>
      <c r="B1228"/>
      <c r="C1228"/>
      <c r="D1228"/>
      <c r="E1228"/>
      <c r="F1228"/>
      <c r="G1228"/>
      <c r="H1228"/>
      <c r="I1228"/>
      <c r="J1228"/>
    </row>
    <row r="1229" spans="1:10" ht="16" x14ac:dyDescent="0.2">
      <c r="A1229"/>
      <c r="B1229"/>
      <c r="C1229"/>
      <c r="D1229"/>
      <c r="E1229"/>
      <c r="F1229"/>
      <c r="G1229"/>
      <c r="H1229"/>
      <c r="I1229"/>
      <c r="J1229"/>
    </row>
    <row r="1230" spans="1:10" ht="16" x14ac:dyDescent="0.2">
      <c r="A1230"/>
      <c r="B1230"/>
      <c r="C1230"/>
      <c r="D1230"/>
      <c r="E1230"/>
      <c r="F1230"/>
      <c r="G1230"/>
      <c r="H1230"/>
      <c r="I1230"/>
      <c r="J1230"/>
    </row>
    <row r="1231" spans="1:10" ht="16" x14ac:dyDescent="0.2">
      <c r="A1231"/>
      <c r="B1231"/>
      <c r="C1231"/>
      <c r="D1231"/>
      <c r="E1231"/>
      <c r="F1231"/>
      <c r="G1231"/>
      <c r="H1231"/>
      <c r="I1231"/>
      <c r="J1231"/>
    </row>
    <row r="1232" spans="1:10" ht="16" x14ac:dyDescent="0.2">
      <c r="A1232"/>
      <c r="B1232"/>
      <c r="C1232"/>
      <c r="D1232"/>
      <c r="E1232"/>
      <c r="F1232"/>
      <c r="G1232"/>
      <c r="H1232"/>
      <c r="I1232"/>
      <c r="J1232"/>
    </row>
    <row r="1233" spans="1:10" ht="16" x14ac:dyDescent="0.2">
      <c r="A1233"/>
      <c r="B1233"/>
      <c r="C1233"/>
      <c r="D1233"/>
      <c r="E1233"/>
      <c r="F1233"/>
      <c r="G1233"/>
      <c r="H1233"/>
      <c r="I1233"/>
      <c r="J1233"/>
    </row>
    <row r="1234" spans="1:10" ht="16" x14ac:dyDescent="0.2">
      <c r="A1234"/>
      <c r="B1234"/>
      <c r="C1234"/>
      <c r="D1234"/>
      <c r="E1234"/>
      <c r="F1234"/>
      <c r="G1234"/>
      <c r="H1234"/>
      <c r="I1234"/>
      <c r="J1234"/>
    </row>
    <row r="1235" spans="1:10" ht="16" x14ac:dyDescent="0.2">
      <c r="A1235"/>
      <c r="B1235"/>
      <c r="C1235"/>
      <c r="D1235"/>
      <c r="E1235"/>
      <c r="F1235"/>
      <c r="G1235"/>
      <c r="H1235"/>
      <c r="I1235"/>
      <c r="J1235"/>
    </row>
    <row r="1236" spans="1:10" ht="16" x14ac:dyDescent="0.2">
      <c r="A1236"/>
      <c r="B1236"/>
      <c r="C1236"/>
      <c r="D1236"/>
      <c r="E1236"/>
      <c r="F1236"/>
      <c r="G1236"/>
      <c r="H1236"/>
      <c r="I1236"/>
      <c r="J1236"/>
    </row>
    <row r="1237" spans="1:10" ht="16" x14ac:dyDescent="0.2">
      <c r="A1237"/>
      <c r="B1237"/>
      <c r="C1237"/>
      <c r="D1237"/>
      <c r="E1237"/>
      <c r="F1237"/>
      <c r="G1237"/>
      <c r="H1237"/>
      <c r="I1237"/>
      <c r="J1237"/>
    </row>
    <row r="1238" spans="1:10" ht="16" x14ac:dyDescent="0.2">
      <c r="A1238"/>
      <c r="B1238"/>
      <c r="C1238"/>
      <c r="D1238"/>
      <c r="E1238"/>
      <c r="F1238"/>
      <c r="G1238"/>
      <c r="H1238"/>
      <c r="I1238"/>
      <c r="J1238"/>
    </row>
    <row r="1239" spans="1:10" ht="16" x14ac:dyDescent="0.2">
      <c r="A1239"/>
      <c r="B1239"/>
      <c r="C1239"/>
      <c r="D1239"/>
      <c r="E1239"/>
      <c r="F1239"/>
      <c r="G1239"/>
      <c r="H1239"/>
      <c r="I1239"/>
      <c r="J1239"/>
    </row>
    <row r="1240" spans="1:10" ht="16" x14ac:dyDescent="0.2">
      <c r="A1240"/>
      <c r="B1240"/>
      <c r="C1240"/>
      <c r="D1240"/>
      <c r="E1240"/>
      <c r="F1240"/>
      <c r="G1240"/>
      <c r="H1240"/>
      <c r="I1240"/>
      <c r="J1240"/>
    </row>
    <row r="1241" spans="1:10" ht="16" x14ac:dyDescent="0.2">
      <c r="A1241"/>
      <c r="B1241"/>
      <c r="C1241"/>
      <c r="D1241"/>
      <c r="E1241"/>
      <c r="F1241"/>
      <c r="G1241"/>
      <c r="H1241"/>
      <c r="I1241"/>
      <c r="J1241"/>
    </row>
    <row r="1242" spans="1:10" ht="16" x14ac:dyDescent="0.2">
      <c r="A1242"/>
      <c r="B1242"/>
      <c r="C1242"/>
      <c r="D1242"/>
      <c r="E1242"/>
      <c r="F1242"/>
      <c r="G1242"/>
      <c r="H1242"/>
      <c r="I1242"/>
      <c r="J1242"/>
    </row>
    <row r="1243" spans="1:10" ht="16" x14ac:dyDescent="0.2">
      <c r="A1243"/>
      <c r="B1243"/>
      <c r="C1243"/>
      <c r="D1243"/>
      <c r="E1243"/>
      <c r="F1243"/>
      <c r="G1243"/>
      <c r="H1243"/>
      <c r="I1243"/>
      <c r="J1243"/>
    </row>
    <row r="1244" spans="1:10" ht="16" x14ac:dyDescent="0.2">
      <c r="A1244"/>
      <c r="B1244"/>
      <c r="C1244"/>
      <c r="D1244"/>
      <c r="E1244"/>
      <c r="F1244"/>
      <c r="G1244"/>
      <c r="H1244"/>
      <c r="I1244"/>
      <c r="J1244"/>
    </row>
    <row r="1245" spans="1:10" ht="16" x14ac:dyDescent="0.2">
      <c r="A1245"/>
      <c r="B1245"/>
      <c r="C1245"/>
      <c r="D1245"/>
      <c r="E1245"/>
      <c r="F1245"/>
      <c r="G1245"/>
      <c r="H1245"/>
      <c r="I1245"/>
      <c r="J1245"/>
    </row>
    <row r="1246" spans="1:10" ht="16" x14ac:dyDescent="0.2">
      <c r="A1246"/>
      <c r="B1246"/>
      <c r="C1246"/>
      <c r="D1246"/>
      <c r="E1246"/>
      <c r="F1246"/>
      <c r="G1246"/>
      <c r="H1246"/>
      <c r="I1246"/>
      <c r="J1246"/>
    </row>
    <row r="1247" spans="1:10" ht="16" x14ac:dyDescent="0.2">
      <c r="A1247"/>
      <c r="B1247"/>
      <c r="C1247"/>
      <c r="D1247"/>
      <c r="E1247"/>
      <c r="F1247"/>
      <c r="G1247"/>
      <c r="H1247"/>
      <c r="I1247"/>
      <c r="J1247"/>
    </row>
    <row r="1248" spans="1:10" ht="16" x14ac:dyDescent="0.2">
      <c r="A1248"/>
      <c r="B1248"/>
      <c r="C1248"/>
      <c r="D1248"/>
      <c r="E1248"/>
      <c r="F1248"/>
      <c r="G1248"/>
      <c r="H1248"/>
      <c r="I1248"/>
      <c r="J1248"/>
    </row>
    <row r="1249" spans="1:10" ht="16" x14ac:dyDescent="0.2">
      <c r="A1249"/>
      <c r="B1249"/>
      <c r="C1249"/>
      <c r="D1249"/>
      <c r="E1249"/>
      <c r="F1249"/>
      <c r="G1249"/>
      <c r="H1249"/>
      <c r="I1249"/>
      <c r="J1249"/>
    </row>
    <row r="1250" spans="1:10" ht="16" x14ac:dyDescent="0.2">
      <c r="A1250"/>
      <c r="B1250"/>
      <c r="C1250"/>
      <c r="D1250"/>
      <c r="E1250"/>
      <c r="F1250"/>
      <c r="G1250"/>
      <c r="H1250"/>
      <c r="I1250"/>
      <c r="J1250"/>
    </row>
    <row r="1251" spans="1:10" ht="16" x14ac:dyDescent="0.2">
      <c r="A1251"/>
      <c r="B1251"/>
      <c r="C1251"/>
      <c r="D1251"/>
      <c r="E1251"/>
      <c r="F1251"/>
      <c r="G1251"/>
      <c r="H1251"/>
      <c r="I1251"/>
      <c r="J1251"/>
    </row>
    <row r="1252" spans="1:10" ht="16" x14ac:dyDescent="0.2">
      <c r="A1252"/>
      <c r="B1252"/>
      <c r="C1252"/>
      <c r="D1252"/>
      <c r="E1252"/>
      <c r="F1252"/>
      <c r="G1252"/>
      <c r="H1252"/>
      <c r="I1252"/>
      <c r="J1252"/>
    </row>
    <row r="1253" spans="1:10" ht="16" x14ac:dyDescent="0.2">
      <c r="A1253"/>
      <c r="B1253"/>
      <c r="C1253"/>
      <c r="D1253"/>
      <c r="E1253"/>
      <c r="F1253"/>
      <c r="G1253"/>
      <c r="H1253"/>
      <c r="I1253"/>
      <c r="J1253"/>
    </row>
    <row r="1254" spans="1:10" ht="16" x14ac:dyDescent="0.2">
      <c r="A1254"/>
      <c r="B1254"/>
      <c r="C1254"/>
      <c r="D1254"/>
      <c r="E1254"/>
      <c r="F1254"/>
      <c r="G1254"/>
      <c r="H1254"/>
      <c r="I1254"/>
      <c r="J1254"/>
    </row>
    <row r="1255" spans="1:10" ht="16" x14ac:dyDescent="0.2">
      <c r="A1255"/>
      <c r="B1255"/>
      <c r="C1255"/>
      <c r="D1255"/>
      <c r="E1255"/>
      <c r="F1255"/>
      <c r="G1255"/>
      <c r="H1255"/>
      <c r="I1255"/>
      <c r="J1255"/>
    </row>
    <row r="1256" spans="1:10" ht="16" x14ac:dyDescent="0.2">
      <c r="A1256"/>
      <c r="B1256"/>
      <c r="C1256"/>
      <c r="D1256"/>
      <c r="E1256"/>
      <c r="F1256"/>
      <c r="G1256"/>
      <c r="H1256"/>
      <c r="I1256"/>
      <c r="J1256"/>
    </row>
    <row r="1257" spans="1:10" ht="16" x14ac:dyDescent="0.2">
      <c r="A1257"/>
      <c r="B1257"/>
      <c r="C1257"/>
      <c r="D1257"/>
      <c r="E1257"/>
      <c r="F1257"/>
      <c r="G1257"/>
      <c r="H1257"/>
      <c r="I1257"/>
      <c r="J1257"/>
    </row>
    <row r="1258" spans="1:10" ht="16" x14ac:dyDescent="0.2">
      <c r="A1258"/>
      <c r="B1258"/>
      <c r="C1258"/>
      <c r="D1258"/>
      <c r="E1258"/>
      <c r="F1258"/>
      <c r="G1258"/>
      <c r="H1258"/>
      <c r="I1258"/>
      <c r="J1258"/>
    </row>
    <row r="1259" spans="1:10" ht="16" x14ac:dyDescent="0.2">
      <c r="A1259"/>
      <c r="B1259"/>
      <c r="C1259"/>
      <c r="D1259"/>
      <c r="E1259"/>
      <c r="F1259"/>
      <c r="G1259"/>
      <c r="H1259"/>
      <c r="I1259"/>
      <c r="J1259"/>
    </row>
    <row r="1260" spans="1:10" ht="16" x14ac:dyDescent="0.2">
      <c r="A1260"/>
      <c r="B1260"/>
      <c r="C1260"/>
      <c r="D1260"/>
      <c r="E1260"/>
      <c r="F1260"/>
      <c r="G1260"/>
      <c r="H1260"/>
      <c r="I1260"/>
      <c r="J1260"/>
    </row>
    <row r="1261" spans="1:10" ht="16" x14ac:dyDescent="0.2">
      <c r="A1261"/>
      <c r="B1261"/>
      <c r="C1261"/>
      <c r="D1261"/>
      <c r="E1261"/>
      <c r="F1261"/>
      <c r="G1261"/>
      <c r="H1261"/>
      <c r="I1261"/>
      <c r="J1261"/>
    </row>
    <row r="1262" spans="1:10" ht="16" x14ac:dyDescent="0.2">
      <c r="A1262"/>
      <c r="B1262"/>
      <c r="C1262"/>
      <c r="D1262"/>
      <c r="E1262"/>
      <c r="F1262"/>
      <c r="G1262"/>
      <c r="H1262"/>
      <c r="I1262"/>
      <c r="J1262"/>
    </row>
    <row r="1263" spans="1:10" ht="16" x14ac:dyDescent="0.2">
      <c r="A1263"/>
      <c r="B1263"/>
      <c r="C1263"/>
      <c r="D1263"/>
      <c r="E1263"/>
      <c r="F1263"/>
      <c r="G1263"/>
      <c r="H1263"/>
      <c r="I1263"/>
      <c r="J1263"/>
    </row>
    <row r="1264" spans="1:10" ht="16" x14ac:dyDescent="0.2">
      <c r="A1264"/>
      <c r="B1264"/>
      <c r="C1264"/>
      <c r="D1264"/>
      <c r="E1264"/>
      <c r="F1264"/>
      <c r="G1264"/>
      <c r="H1264"/>
      <c r="I1264"/>
      <c r="J1264"/>
    </row>
    <row r="1265" spans="1:10" ht="16" x14ac:dyDescent="0.2">
      <c r="A1265"/>
      <c r="B1265"/>
      <c r="C1265"/>
      <c r="D1265"/>
      <c r="E1265"/>
      <c r="F1265"/>
      <c r="G1265"/>
      <c r="H1265"/>
      <c r="I1265"/>
      <c r="J1265"/>
    </row>
    <row r="1266" spans="1:10" ht="16" x14ac:dyDescent="0.2">
      <c r="A1266"/>
      <c r="B1266"/>
      <c r="C1266"/>
      <c r="D1266"/>
      <c r="E1266"/>
      <c r="F1266"/>
      <c r="G1266"/>
      <c r="H1266"/>
      <c r="I1266"/>
      <c r="J1266"/>
    </row>
    <row r="1267" spans="1:10" ht="16" x14ac:dyDescent="0.2">
      <c r="A1267"/>
      <c r="B1267"/>
      <c r="C1267"/>
      <c r="D1267"/>
      <c r="E1267"/>
      <c r="F1267"/>
      <c r="G1267"/>
      <c r="H1267"/>
      <c r="I1267"/>
      <c r="J1267"/>
    </row>
    <row r="1268" spans="1:10" ht="16" x14ac:dyDescent="0.2">
      <c r="A1268"/>
      <c r="B1268"/>
      <c r="C1268"/>
      <c r="D1268"/>
      <c r="E1268"/>
      <c r="F1268"/>
      <c r="G1268"/>
      <c r="H1268"/>
      <c r="I1268"/>
      <c r="J1268"/>
    </row>
    <row r="1269" spans="1:10" ht="16" x14ac:dyDescent="0.2">
      <c r="A1269"/>
      <c r="B1269"/>
      <c r="C1269"/>
      <c r="D1269"/>
      <c r="E1269"/>
      <c r="F1269"/>
      <c r="G1269"/>
      <c r="H1269"/>
      <c r="I1269"/>
      <c r="J1269"/>
    </row>
    <row r="1270" spans="1:10" ht="16" x14ac:dyDescent="0.2">
      <c r="A1270"/>
      <c r="B1270"/>
      <c r="C1270"/>
      <c r="D1270"/>
      <c r="E1270"/>
      <c r="F1270"/>
      <c r="G1270"/>
      <c r="H1270"/>
      <c r="I1270"/>
      <c r="J1270"/>
    </row>
    <row r="1271" spans="1:10" ht="16" x14ac:dyDescent="0.2">
      <c r="A1271"/>
      <c r="B1271"/>
      <c r="C1271"/>
      <c r="D1271"/>
      <c r="E1271"/>
      <c r="F1271"/>
      <c r="G1271"/>
      <c r="H1271"/>
      <c r="I1271"/>
      <c r="J1271"/>
    </row>
    <row r="1272" spans="1:10" ht="16" x14ac:dyDescent="0.2">
      <c r="A1272"/>
      <c r="B1272"/>
      <c r="C1272"/>
      <c r="D1272"/>
      <c r="E1272"/>
      <c r="F1272"/>
      <c r="G1272"/>
      <c r="H1272"/>
      <c r="I1272"/>
      <c r="J1272"/>
    </row>
    <row r="1273" spans="1:10" ht="16" x14ac:dyDescent="0.2">
      <c r="A1273"/>
      <c r="B1273"/>
      <c r="C1273"/>
      <c r="D1273"/>
      <c r="E1273"/>
      <c r="F1273"/>
      <c r="G1273"/>
      <c r="H1273"/>
      <c r="I1273"/>
      <c r="J1273"/>
    </row>
    <row r="1274" spans="1:10" ht="16" x14ac:dyDescent="0.2">
      <c r="A1274"/>
      <c r="B1274"/>
      <c r="C1274"/>
      <c r="D1274"/>
      <c r="E1274"/>
      <c r="F1274"/>
      <c r="G1274"/>
      <c r="H1274"/>
      <c r="I1274"/>
      <c r="J1274"/>
    </row>
    <row r="1275" spans="1:10" ht="16" x14ac:dyDescent="0.2">
      <c r="A1275"/>
      <c r="B1275"/>
      <c r="C1275"/>
      <c r="D1275"/>
      <c r="E1275"/>
      <c r="F1275"/>
      <c r="G1275"/>
      <c r="H1275"/>
      <c r="I1275"/>
      <c r="J1275"/>
    </row>
    <row r="1276" spans="1:10" ht="16" x14ac:dyDescent="0.2">
      <c r="A1276"/>
      <c r="B1276"/>
      <c r="C1276"/>
      <c r="D1276"/>
      <c r="E1276"/>
      <c r="F1276"/>
      <c r="G1276"/>
      <c r="H1276"/>
      <c r="I1276"/>
      <c r="J1276"/>
    </row>
    <row r="1277" spans="1:10" ht="16" x14ac:dyDescent="0.2">
      <c r="A1277"/>
      <c r="B1277"/>
      <c r="C1277"/>
      <c r="D1277"/>
      <c r="E1277"/>
      <c r="F1277"/>
      <c r="G1277"/>
      <c r="H1277"/>
      <c r="I1277"/>
      <c r="J1277"/>
    </row>
    <row r="1278" spans="1:10" ht="16" x14ac:dyDescent="0.2">
      <c r="A1278"/>
      <c r="B1278"/>
      <c r="C1278"/>
      <c r="D1278"/>
      <c r="E1278"/>
      <c r="F1278"/>
      <c r="G1278"/>
      <c r="H1278"/>
      <c r="I1278"/>
      <c r="J1278"/>
    </row>
    <row r="1279" spans="1:10" ht="16" x14ac:dyDescent="0.2">
      <c r="A1279"/>
      <c r="B1279"/>
      <c r="C1279"/>
      <c r="D1279"/>
      <c r="E1279"/>
      <c r="F1279"/>
      <c r="G1279"/>
      <c r="H1279"/>
      <c r="I1279"/>
      <c r="J1279"/>
    </row>
    <row r="1280" spans="1:10" ht="16" x14ac:dyDescent="0.2">
      <c r="A1280"/>
      <c r="B1280"/>
      <c r="C1280"/>
      <c r="D1280"/>
      <c r="E1280"/>
      <c r="F1280"/>
      <c r="G1280"/>
      <c r="H1280"/>
      <c r="I1280"/>
      <c r="J1280"/>
    </row>
    <row r="1281" spans="1:10" ht="16" x14ac:dyDescent="0.2">
      <c r="A1281"/>
      <c r="B1281"/>
      <c r="C1281"/>
      <c r="D1281"/>
      <c r="E1281"/>
      <c r="F1281"/>
      <c r="G1281"/>
      <c r="H1281"/>
      <c r="I1281"/>
      <c r="J1281"/>
    </row>
    <row r="1282" spans="1:10" ht="16" x14ac:dyDescent="0.2">
      <c r="A1282"/>
      <c r="B1282"/>
      <c r="C1282"/>
      <c r="D1282"/>
      <c r="E1282"/>
      <c r="F1282"/>
      <c r="G1282"/>
      <c r="H1282"/>
      <c r="I1282"/>
      <c r="J1282"/>
    </row>
    <row r="1283" spans="1:10" ht="16" x14ac:dyDescent="0.2">
      <c r="A1283"/>
      <c r="B1283"/>
      <c r="C1283"/>
      <c r="D1283"/>
      <c r="E1283"/>
      <c r="F1283"/>
      <c r="G1283"/>
      <c r="H1283"/>
      <c r="I1283"/>
      <c r="J1283"/>
    </row>
    <row r="1284" spans="1:10" ht="16" x14ac:dyDescent="0.2">
      <c r="A1284"/>
      <c r="B1284"/>
      <c r="C1284"/>
      <c r="D1284"/>
      <c r="E1284"/>
      <c r="F1284"/>
      <c r="G1284"/>
      <c r="H1284"/>
      <c r="I1284"/>
      <c r="J1284"/>
    </row>
    <row r="1285" spans="1:10" ht="16" x14ac:dyDescent="0.2">
      <c r="A1285"/>
      <c r="B1285"/>
      <c r="C1285"/>
      <c r="D1285"/>
      <c r="E1285"/>
      <c r="F1285"/>
      <c r="G1285"/>
      <c r="H1285"/>
      <c r="I1285"/>
      <c r="J1285"/>
    </row>
    <row r="1286" spans="1:10" ht="16" x14ac:dyDescent="0.2">
      <c r="A1286"/>
      <c r="B1286"/>
      <c r="C1286"/>
      <c r="D1286"/>
      <c r="E1286"/>
      <c r="F1286"/>
      <c r="G1286"/>
      <c r="H1286"/>
      <c r="I1286"/>
      <c r="J1286"/>
    </row>
    <row r="1287" spans="1:10" ht="16" x14ac:dyDescent="0.2">
      <c r="A1287"/>
      <c r="B1287"/>
      <c r="C1287"/>
      <c r="D1287"/>
      <c r="E1287"/>
      <c r="F1287"/>
      <c r="G1287"/>
      <c r="H1287"/>
      <c r="I1287"/>
      <c r="J1287"/>
    </row>
    <row r="1288" spans="1:10" ht="16" x14ac:dyDescent="0.2">
      <c r="A1288"/>
      <c r="B1288"/>
      <c r="C1288"/>
      <c r="D1288"/>
      <c r="E1288"/>
      <c r="F1288"/>
      <c r="G1288"/>
      <c r="H1288"/>
      <c r="I1288"/>
      <c r="J1288"/>
    </row>
    <row r="1289" spans="1:10" ht="16" x14ac:dyDescent="0.2">
      <c r="A1289"/>
      <c r="B1289"/>
      <c r="C1289"/>
      <c r="D1289"/>
      <c r="E1289"/>
      <c r="F1289"/>
      <c r="G1289"/>
      <c r="H1289"/>
      <c r="I1289"/>
      <c r="J1289"/>
    </row>
    <row r="1290" spans="1:10" ht="16" x14ac:dyDescent="0.2">
      <c r="A1290"/>
      <c r="B1290"/>
      <c r="C1290"/>
      <c r="D1290"/>
      <c r="E1290"/>
      <c r="F1290"/>
      <c r="G1290"/>
      <c r="H1290"/>
      <c r="I1290"/>
      <c r="J1290"/>
    </row>
    <row r="1291" spans="1:10" ht="16" x14ac:dyDescent="0.2">
      <c r="A1291"/>
      <c r="B1291"/>
      <c r="C1291"/>
      <c r="D1291"/>
      <c r="E1291"/>
      <c r="F1291"/>
      <c r="G1291"/>
      <c r="H1291"/>
      <c r="I1291"/>
      <c r="J1291"/>
    </row>
    <row r="1292" spans="1:10" ht="16" x14ac:dyDescent="0.2">
      <c r="A1292"/>
      <c r="B1292"/>
      <c r="C1292"/>
      <c r="D1292"/>
      <c r="E1292"/>
      <c r="F1292"/>
      <c r="G1292"/>
      <c r="H1292"/>
      <c r="I1292"/>
      <c r="J1292"/>
    </row>
    <row r="1293" spans="1:10" ht="16" x14ac:dyDescent="0.2">
      <c r="A1293"/>
      <c r="B1293"/>
      <c r="C1293"/>
      <c r="D1293"/>
      <c r="E1293"/>
      <c r="F1293"/>
      <c r="G1293"/>
      <c r="H1293"/>
      <c r="I1293"/>
      <c r="J1293"/>
    </row>
    <row r="1294" spans="1:10" ht="16" x14ac:dyDescent="0.2">
      <c r="A1294"/>
      <c r="B1294"/>
      <c r="C1294"/>
      <c r="D1294"/>
      <c r="E1294"/>
      <c r="F1294"/>
      <c r="G1294"/>
      <c r="H1294"/>
      <c r="I1294"/>
      <c r="J1294"/>
    </row>
    <row r="1295" spans="1:10" ht="16" x14ac:dyDescent="0.2">
      <c r="A1295"/>
      <c r="B1295"/>
      <c r="C1295"/>
      <c r="D1295"/>
      <c r="E1295"/>
      <c r="F1295"/>
      <c r="G1295"/>
      <c r="H1295"/>
      <c r="I1295"/>
      <c r="J1295"/>
    </row>
    <row r="1296" spans="1:10" ht="16" x14ac:dyDescent="0.2">
      <c r="A1296"/>
      <c r="B1296"/>
      <c r="C1296"/>
      <c r="D1296"/>
      <c r="E1296"/>
      <c r="F1296"/>
      <c r="G1296"/>
      <c r="H1296"/>
      <c r="I1296"/>
      <c r="J1296"/>
    </row>
    <row r="1297" spans="1:10" ht="16" x14ac:dyDescent="0.2">
      <c r="A1297"/>
      <c r="B1297"/>
      <c r="C1297"/>
      <c r="D1297"/>
      <c r="E1297"/>
      <c r="F1297"/>
      <c r="G1297"/>
      <c r="H1297"/>
      <c r="I1297"/>
      <c r="J1297"/>
    </row>
    <row r="1298" spans="1:10" ht="16" x14ac:dyDescent="0.2">
      <c r="A1298"/>
      <c r="B1298"/>
      <c r="C1298"/>
      <c r="D1298"/>
      <c r="E1298"/>
      <c r="F1298"/>
      <c r="G1298"/>
      <c r="H1298"/>
      <c r="I1298"/>
      <c r="J1298"/>
    </row>
    <row r="1299" spans="1:10" ht="16" x14ac:dyDescent="0.2">
      <c r="A1299"/>
      <c r="B1299"/>
      <c r="C1299"/>
      <c r="D1299"/>
      <c r="E1299"/>
      <c r="F1299"/>
      <c r="G1299"/>
      <c r="H1299"/>
      <c r="I1299"/>
      <c r="J1299"/>
    </row>
    <row r="1300" spans="1:10" ht="16" x14ac:dyDescent="0.2">
      <c r="A1300"/>
      <c r="B1300"/>
      <c r="C1300"/>
      <c r="D1300"/>
      <c r="E1300"/>
      <c r="F1300"/>
      <c r="G1300"/>
      <c r="H1300"/>
      <c r="I1300"/>
      <c r="J1300"/>
    </row>
    <row r="1301" spans="1:10" ht="16" x14ac:dyDescent="0.2">
      <c r="A1301"/>
      <c r="B1301"/>
      <c r="C1301"/>
      <c r="D1301"/>
      <c r="E1301"/>
      <c r="F1301"/>
      <c r="G1301"/>
      <c r="H1301"/>
      <c r="I1301"/>
      <c r="J1301"/>
    </row>
    <row r="1302" spans="1:10" ht="16" x14ac:dyDescent="0.2">
      <c r="A1302"/>
      <c r="B1302"/>
      <c r="C1302"/>
      <c r="D1302"/>
      <c r="E1302"/>
      <c r="F1302"/>
      <c r="G1302"/>
      <c r="H1302"/>
      <c r="I1302"/>
      <c r="J1302"/>
    </row>
    <row r="1303" spans="1:10" ht="16" x14ac:dyDescent="0.2">
      <c r="A1303"/>
      <c r="B1303"/>
      <c r="C1303"/>
      <c r="D1303"/>
      <c r="E1303"/>
      <c r="F1303"/>
      <c r="G1303"/>
      <c r="H1303"/>
      <c r="I1303"/>
      <c r="J1303"/>
    </row>
    <row r="1304" spans="1:10" ht="16" x14ac:dyDescent="0.2">
      <c r="A1304"/>
      <c r="B1304"/>
      <c r="C1304"/>
      <c r="D1304"/>
      <c r="E1304"/>
      <c r="F1304"/>
      <c r="G1304"/>
      <c r="H1304"/>
      <c r="I1304"/>
      <c r="J1304"/>
    </row>
    <row r="1305" spans="1:10" ht="16" x14ac:dyDescent="0.2">
      <c r="A1305"/>
      <c r="B1305"/>
      <c r="C1305"/>
      <c r="D1305"/>
      <c r="E1305"/>
      <c r="F1305"/>
      <c r="G1305"/>
      <c r="H1305"/>
      <c r="I1305"/>
      <c r="J1305"/>
    </row>
    <row r="1306" spans="1:10" ht="16" x14ac:dyDescent="0.2">
      <c r="A1306"/>
      <c r="B1306"/>
      <c r="C1306"/>
      <c r="D1306"/>
      <c r="E1306"/>
      <c r="F1306"/>
      <c r="G1306"/>
      <c r="H1306"/>
      <c r="I1306"/>
      <c r="J1306"/>
    </row>
    <row r="1307" spans="1:10" ht="16" x14ac:dyDescent="0.2">
      <c r="A1307"/>
      <c r="B1307"/>
      <c r="C1307"/>
      <c r="D1307"/>
      <c r="E1307"/>
      <c r="F1307"/>
      <c r="G1307"/>
      <c r="H1307"/>
      <c r="I1307"/>
      <c r="J1307"/>
    </row>
    <row r="1308" spans="1:10" ht="16" x14ac:dyDescent="0.2">
      <c r="A1308"/>
      <c r="B1308"/>
      <c r="C1308"/>
      <c r="D1308"/>
      <c r="E1308"/>
      <c r="F1308"/>
      <c r="G1308"/>
      <c r="H1308"/>
      <c r="I1308"/>
      <c r="J1308"/>
    </row>
    <row r="1309" spans="1:10" ht="16" x14ac:dyDescent="0.2">
      <c r="A1309"/>
      <c r="B1309"/>
      <c r="C1309"/>
      <c r="D1309"/>
      <c r="E1309"/>
      <c r="F1309"/>
      <c r="G1309"/>
      <c r="H1309"/>
      <c r="I1309"/>
      <c r="J1309"/>
    </row>
    <row r="1310" spans="1:10" ht="16" x14ac:dyDescent="0.2">
      <c r="A1310"/>
      <c r="B1310"/>
      <c r="C1310"/>
      <c r="D1310"/>
      <c r="E1310"/>
      <c r="F1310"/>
      <c r="G1310"/>
      <c r="H1310"/>
      <c r="I1310"/>
      <c r="J1310"/>
    </row>
    <row r="1311" spans="1:10" ht="16" x14ac:dyDescent="0.2">
      <c r="A1311"/>
      <c r="B1311"/>
      <c r="C1311"/>
      <c r="D1311"/>
      <c r="E1311"/>
      <c r="F1311"/>
      <c r="G1311"/>
      <c r="H1311"/>
      <c r="I1311"/>
      <c r="J1311"/>
    </row>
    <row r="1312" spans="1:10" ht="16" x14ac:dyDescent="0.2">
      <c r="A1312"/>
      <c r="B1312"/>
      <c r="C1312"/>
      <c r="D1312"/>
      <c r="E1312"/>
      <c r="F1312"/>
      <c r="G1312"/>
      <c r="H1312"/>
      <c r="I1312"/>
      <c r="J1312"/>
    </row>
    <row r="1313" spans="1:10" ht="16" x14ac:dyDescent="0.2">
      <c r="A1313"/>
      <c r="B1313"/>
      <c r="C1313"/>
      <c r="D1313"/>
      <c r="E1313"/>
      <c r="F1313"/>
      <c r="G1313"/>
      <c r="H1313"/>
      <c r="I1313"/>
      <c r="J1313"/>
    </row>
    <row r="1314" spans="1:10" ht="16" x14ac:dyDescent="0.2">
      <c r="A1314"/>
      <c r="B1314"/>
      <c r="C1314"/>
      <c r="D1314"/>
      <c r="E1314"/>
      <c r="F1314"/>
      <c r="G1314"/>
      <c r="H1314"/>
      <c r="I1314"/>
      <c r="J1314"/>
    </row>
    <row r="1315" spans="1:10" ht="16" x14ac:dyDescent="0.2">
      <c r="A1315"/>
      <c r="B1315"/>
      <c r="C1315"/>
      <c r="D1315"/>
      <c r="E1315"/>
      <c r="F1315"/>
      <c r="G1315"/>
      <c r="H1315"/>
      <c r="I1315"/>
      <c r="J1315"/>
    </row>
    <row r="1316" spans="1:10" ht="16" x14ac:dyDescent="0.2">
      <c r="A1316"/>
      <c r="B1316"/>
      <c r="C1316"/>
      <c r="D1316"/>
      <c r="E1316"/>
      <c r="F1316"/>
      <c r="G1316"/>
      <c r="H1316"/>
      <c r="I1316"/>
      <c r="J1316"/>
    </row>
    <row r="1317" spans="1:10" ht="16" x14ac:dyDescent="0.2">
      <c r="A1317"/>
      <c r="B1317"/>
      <c r="C1317"/>
      <c r="D1317"/>
      <c r="E1317"/>
      <c r="F1317"/>
      <c r="G1317"/>
      <c r="H1317"/>
      <c r="I1317"/>
      <c r="J1317"/>
    </row>
    <row r="1318" spans="1:10" ht="16" x14ac:dyDescent="0.2">
      <c r="A1318"/>
      <c r="B1318"/>
      <c r="C1318"/>
      <c r="D1318"/>
      <c r="E1318"/>
      <c r="F1318"/>
      <c r="G1318"/>
      <c r="H1318"/>
      <c r="I1318"/>
      <c r="J1318"/>
    </row>
    <row r="1319" spans="1:10" ht="16" x14ac:dyDescent="0.2">
      <c r="A1319"/>
      <c r="B1319"/>
      <c r="C1319"/>
      <c r="D1319"/>
      <c r="E1319"/>
      <c r="F1319"/>
      <c r="G1319"/>
      <c r="H1319"/>
      <c r="I1319"/>
      <c r="J1319"/>
    </row>
    <row r="1320" spans="1:10" ht="16" x14ac:dyDescent="0.2">
      <c r="A1320"/>
      <c r="B1320"/>
      <c r="C1320"/>
      <c r="D1320"/>
      <c r="E1320"/>
      <c r="F1320"/>
      <c r="G1320"/>
      <c r="H1320"/>
      <c r="I1320"/>
      <c r="J1320"/>
    </row>
    <row r="1321" spans="1:10" ht="16" x14ac:dyDescent="0.2">
      <c r="A1321"/>
      <c r="B1321"/>
      <c r="C1321"/>
      <c r="D1321"/>
      <c r="E1321"/>
      <c r="F1321"/>
      <c r="G1321"/>
      <c r="H1321"/>
      <c r="I1321"/>
      <c r="J1321"/>
    </row>
    <row r="1322" spans="1:10" ht="16" x14ac:dyDescent="0.2">
      <c r="A1322"/>
      <c r="B1322"/>
      <c r="C1322"/>
      <c r="D1322"/>
      <c r="E1322"/>
      <c r="F1322"/>
      <c r="G1322"/>
      <c r="H1322"/>
      <c r="I1322"/>
      <c r="J1322"/>
    </row>
    <row r="1323" spans="1:10" ht="16" x14ac:dyDescent="0.2">
      <c r="A1323"/>
      <c r="B1323"/>
      <c r="C1323"/>
      <c r="D1323"/>
      <c r="E1323"/>
      <c r="F1323"/>
      <c r="G1323"/>
      <c r="H1323"/>
      <c r="I1323"/>
      <c r="J1323"/>
    </row>
    <row r="1324" spans="1:10" ht="16" x14ac:dyDescent="0.2">
      <c r="A1324"/>
      <c r="B1324"/>
      <c r="C1324"/>
      <c r="D1324"/>
      <c r="E1324"/>
      <c r="F1324"/>
      <c r="G1324"/>
      <c r="H1324"/>
      <c r="I1324"/>
      <c r="J1324"/>
    </row>
    <row r="1325" spans="1:10" ht="16" x14ac:dyDescent="0.2">
      <c r="A1325"/>
      <c r="B1325"/>
      <c r="C1325"/>
      <c r="D1325"/>
      <c r="E1325"/>
      <c r="F1325"/>
      <c r="G1325"/>
      <c r="H1325"/>
      <c r="I1325"/>
      <c r="J1325"/>
    </row>
    <row r="1326" spans="1:10" ht="16" x14ac:dyDescent="0.2">
      <c r="A1326"/>
      <c r="B1326"/>
      <c r="C1326"/>
      <c r="D1326"/>
      <c r="E1326"/>
      <c r="F1326"/>
      <c r="G1326"/>
      <c r="H1326"/>
      <c r="I1326"/>
      <c r="J1326"/>
    </row>
    <row r="1327" spans="1:10" ht="16" x14ac:dyDescent="0.2">
      <c r="A1327"/>
      <c r="B1327"/>
      <c r="C1327"/>
      <c r="D1327"/>
      <c r="E1327"/>
      <c r="F1327"/>
      <c r="G1327"/>
      <c r="H1327"/>
      <c r="I1327"/>
      <c r="J1327"/>
    </row>
    <row r="1328" spans="1:10" ht="16" x14ac:dyDescent="0.2">
      <c r="A1328"/>
      <c r="B1328"/>
      <c r="C1328"/>
      <c r="D1328"/>
      <c r="E1328"/>
      <c r="F1328"/>
      <c r="G1328"/>
      <c r="H1328"/>
      <c r="I1328"/>
      <c r="J1328"/>
    </row>
    <row r="1329" spans="1:10" ht="16" x14ac:dyDescent="0.2">
      <c r="A1329"/>
      <c r="B1329"/>
      <c r="C1329"/>
      <c r="D1329"/>
      <c r="E1329"/>
      <c r="F1329"/>
      <c r="G1329"/>
      <c r="H1329"/>
      <c r="I1329"/>
      <c r="J1329"/>
    </row>
    <row r="1330" spans="1:10" ht="16" x14ac:dyDescent="0.2">
      <c r="A1330"/>
      <c r="B1330"/>
      <c r="C1330"/>
      <c r="D1330"/>
      <c r="E1330"/>
      <c r="F1330"/>
      <c r="G1330"/>
      <c r="H1330"/>
      <c r="I1330"/>
      <c r="J1330"/>
    </row>
    <row r="1331" spans="1:10" ht="16" x14ac:dyDescent="0.2">
      <c r="A1331"/>
      <c r="B1331"/>
      <c r="C1331"/>
      <c r="D1331"/>
      <c r="E1331"/>
      <c r="F1331"/>
      <c r="G1331"/>
      <c r="H1331"/>
      <c r="I1331"/>
      <c r="J1331"/>
    </row>
    <row r="1332" spans="1:10" ht="16" x14ac:dyDescent="0.2">
      <c r="A1332"/>
      <c r="B1332"/>
      <c r="C1332"/>
      <c r="D1332"/>
      <c r="E1332"/>
      <c r="F1332"/>
      <c r="G1332"/>
      <c r="H1332"/>
      <c r="I1332"/>
      <c r="J1332"/>
    </row>
    <row r="1333" spans="1:10" ht="16" x14ac:dyDescent="0.2">
      <c r="A1333"/>
      <c r="B1333"/>
      <c r="C1333"/>
      <c r="D1333"/>
      <c r="E1333"/>
      <c r="F1333"/>
      <c r="G1333"/>
      <c r="H1333"/>
      <c r="I1333"/>
      <c r="J1333"/>
    </row>
    <row r="1334" spans="1:10" ht="16" x14ac:dyDescent="0.2">
      <c r="A1334"/>
      <c r="B1334"/>
      <c r="C1334"/>
      <c r="D1334"/>
      <c r="E1334"/>
      <c r="F1334"/>
      <c r="G1334"/>
      <c r="H1334"/>
      <c r="I1334"/>
      <c r="J1334"/>
    </row>
    <row r="1335" spans="1:10" ht="16" x14ac:dyDescent="0.2">
      <c r="A1335"/>
      <c r="B1335"/>
      <c r="C1335"/>
      <c r="D1335"/>
      <c r="E1335"/>
      <c r="F1335"/>
      <c r="G1335"/>
      <c r="H1335"/>
      <c r="I1335"/>
      <c r="J1335"/>
    </row>
    <row r="1336" spans="1:10" ht="16" x14ac:dyDescent="0.2">
      <c r="A1336"/>
      <c r="B1336"/>
      <c r="C1336"/>
      <c r="D1336"/>
      <c r="E1336"/>
      <c r="F1336"/>
      <c r="G1336"/>
      <c r="H1336"/>
      <c r="I1336"/>
      <c r="J1336"/>
    </row>
    <row r="1337" spans="1:10" ht="16" x14ac:dyDescent="0.2">
      <c r="A1337"/>
      <c r="B1337"/>
      <c r="C1337"/>
      <c r="D1337"/>
      <c r="E1337"/>
      <c r="F1337"/>
      <c r="G1337"/>
      <c r="H1337"/>
      <c r="I1337"/>
      <c r="J1337"/>
    </row>
    <row r="1338" spans="1:10" ht="16" x14ac:dyDescent="0.2">
      <c r="A1338"/>
      <c r="B1338"/>
      <c r="C1338"/>
      <c r="D1338"/>
      <c r="E1338"/>
      <c r="F1338"/>
      <c r="G1338"/>
      <c r="H1338"/>
      <c r="I1338"/>
      <c r="J1338"/>
    </row>
    <row r="1339" spans="1:10" ht="16" x14ac:dyDescent="0.2">
      <c r="A1339"/>
      <c r="B1339"/>
      <c r="C1339"/>
      <c r="D1339"/>
      <c r="E1339"/>
      <c r="F1339"/>
      <c r="G1339"/>
      <c r="H1339"/>
      <c r="I1339"/>
      <c r="J1339"/>
    </row>
    <row r="1340" spans="1:10" ht="16" x14ac:dyDescent="0.2">
      <c r="A1340"/>
      <c r="B1340"/>
      <c r="C1340"/>
      <c r="D1340"/>
      <c r="E1340"/>
      <c r="F1340"/>
      <c r="G1340"/>
      <c r="H1340"/>
      <c r="I1340"/>
      <c r="J1340"/>
    </row>
    <row r="1341" spans="1:10" ht="16" x14ac:dyDescent="0.2">
      <c r="A1341"/>
      <c r="B1341"/>
      <c r="C1341"/>
      <c r="D1341"/>
      <c r="E1341"/>
      <c r="F1341"/>
      <c r="G1341"/>
      <c r="H1341"/>
      <c r="I1341"/>
      <c r="J1341"/>
    </row>
    <row r="1342" spans="1:10" ht="16" x14ac:dyDescent="0.2">
      <c r="A1342"/>
      <c r="B1342"/>
      <c r="C1342"/>
      <c r="D1342"/>
      <c r="E1342"/>
      <c r="F1342"/>
      <c r="G1342"/>
      <c r="H1342"/>
      <c r="I1342"/>
      <c r="J1342"/>
    </row>
    <row r="1343" spans="1:10" ht="16" x14ac:dyDescent="0.2">
      <c r="A1343"/>
      <c r="B1343"/>
      <c r="C1343"/>
      <c r="D1343"/>
      <c r="E1343"/>
      <c r="F1343"/>
      <c r="G1343"/>
      <c r="H1343"/>
      <c r="I1343"/>
      <c r="J1343"/>
    </row>
    <row r="1344" spans="1:10" ht="16" x14ac:dyDescent="0.2">
      <c r="A1344"/>
      <c r="B1344"/>
      <c r="C1344"/>
      <c r="D1344"/>
      <c r="E1344"/>
      <c r="F1344"/>
      <c r="G1344"/>
      <c r="H1344"/>
      <c r="I1344"/>
      <c r="J1344"/>
    </row>
    <row r="1345" spans="1:10" ht="16" x14ac:dyDescent="0.2">
      <c r="A1345"/>
      <c r="B1345"/>
      <c r="C1345"/>
      <c r="D1345"/>
      <c r="E1345"/>
      <c r="F1345"/>
      <c r="G1345"/>
      <c r="H1345"/>
      <c r="I1345"/>
      <c r="J1345"/>
    </row>
    <row r="1346" spans="1:10" ht="16" x14ac:dyDescent="0.2">
      <c r="A1346"/>
      <c r="B1346"/>
      <c r="C1346"/>
      <c r="D1346"/>
      <c r="E1346"/>
      <c r="F1346"/>
      <c r="G1346"/>
      <c r="H1346"/>
      <c r="I1346"/>
      <c r="J1346"/>
    </row>
    <row r="1347" spans="1:10" ht="16" x14ac:dyDescent="0.2">
      <c r="A1347"/>
      <c r="B1347"/>
      <c r="C1347"/>
      <c r="D1347"/>
      <c r="E1347"/>
      <c r="F1347"/>
      <c r="G1347"/>
      <c r="H1347"/>
      <c r="I1347"/>
      <c r="J1347"/>
    </row>
    <row r="1348" spans="1:10" ht="16" x14ac:dyDescent="0.2">
      <c r="A1348"/>
      <c r="B1348"/>
      <c r="C1348"/>
      <c r="D1348"/>
      <c r="E1348"/>
      <c r="F1348"/>
      <c r="G1348"/>
      <c r="H1348"/>
      <c r="I1348"/>
      <c r="J1348"/>
    </row>
    <row r="1349" spans="1:10" ht="16" x14ac:dyDescent="0.2">
      <c r="A1349"/>
      <c r="B1349"/>
      <c r="C1349"/>
      <c r="D1349"/>
      <c r="E1349"/>
      <c r="F1349"/>
      <c r="G1349"/>
      <c r="H1349"/>
      <c r="I1349"/>
      <c r="J1349"/>
    </row>
    <row r="1350" spans="1:10" ht="16" x14ac:dyDescent="0.2">
      <c r="A1350"/>
      <c r="B1350"/>
      <c r="C1350"/>
      <c r="D1350"/>
      <c r="E1350"/>
      <c r="F1350"/>
      <c r="G1350"/>
      <c r="H1350"/>
      <c r="I1350"/>
      <c r="J1350"/>
    </row>
    <row r="1351" spans="1:10" ht="16" x14ac:dyDescent="0.2">
      <c r="A1351"/>
      <c r="B1351"/>
      <c r="C1351"/>
      <c r="D1351"/>
      <c r="E1351"/>
      <c r="F1351"/>
      <c r="G1351"/>
      <c r="H1351"/>
      <c r="I1351"/>
      <c r="J1351"/>
    </row>
    <row r="1352" spans="1:10" ht="16" x14ac:dyDescent="0.2">
      <c r="A1352"/>
      <c r="B1352"/>
      <c r="C1352"/>
      <c r="D1352"/>
      <c r="E1352"/>
      <c r="F1352"/>
      <c r="G1352"/>
      <c r="H1352"/>
      <c r="I1352"/>
      <c r="J1352"/>
    </row>
    <row r="1353" spans="1:10" ht="16" x14ac:dyDescent="0.2">
      <c r="A1353"/>
      <c r="B1353"/>
      <c r="C1353"/>
      <c r="D1353"/>
      <c r="E1353"/>
      <c r="F1353"/>
      <c r="G1353"/>
      <c r="H1353"/>
      <c r="I1353"/>
      <c r="J1353"/>
    </row>
    <row r="1354" spans="1:10" ht="16" x14ac:dyDescent="0.2">
      <c r="A1354"/>
      <c r="B1354"/>
      <c r="C1354"/>
      <c r="D1354"/>
      <c r="E1354"/>
      <c r="F1354"/>
      <c r="G1354"/>
      <c r="H1354"/>
      <c r="I1354"/>
      <c r="J1354"/>
    </row>
    <row r="1355" spans="1:10" ht="16" x14ac:dyDescent="0.2">
      <c r="A1355"/>
      <c r="B1355"/>
      <c r="C1355"/>
      <c r="D1355"/>
      <c r="E1355"/>
      <c r="F1355"/>
      <c r="G1355"/>
      <c r="H1355"/>
      <c r="I1355"/>
      <c r="J1355"/>
    </row>
    <row r="1356" spans="1:10" ht="16" x14ac:dyDescent="0.2">
      <c r="A1356"/>
      <c r="B1356"/>
      <c r="C1356"/>
      <c r="D1356"/>
      <c r="E1356"/>
      <c r="F1356"/>
      <c r="G1356"/>
      <c r="H1356"/>
      <c r="I1356"/>
      <c r="J1356"/>
    </row>
    <row r="1357" spans="1:10" ht="16" x14ac:dyDescent="0.2">
      <c r="A1357"/>
      <c r="B1357"/>
      <c r="C1357"/>
      <c r="D1357"/>
      <c r="E1357"/>
      <c r="F1357"/>
      <c r="G1357"/>
      <c r="H1357"/>
      <c r="I1357"/>
      <c r="J1357"/>
    </row>
    <row r="1358" spans="1:10" ht="16" x14ac:dyDescent="0.2">
      <c r="A1358"/>
      <c r="B1358"/>
      <c r="C1358"/>
      <c r="D1358"/>
      <c r="E1358"/>
      <c r="F1358"/>
      <c r="G1358"/>
      <c r="H1358"/>
      <c r="I1358"/>
      <c r="J1358"/>
    </row>
    <row r="1359" spans="1:10" ht="16" x14ac:dyDescent="0.2">
      <c r="A1359"/>
      <c r="B1359"/>
      <c r="C1359"/>
      <c r="D1359"/>
      <c r="E1359"/>
      <c r="F1359"/>
      <c r="G1359"/>
      <c r="H1359"/>
      <c r="I1359"/>
      <c r="J1359"/>
    </row>
    <row r="1360" spans="1:10" ht="16" x14ac:dyDescent="0.2">
      <c r="A1360"/>
      <c r="B1360"/>
      <c r="C1360"/>
      <c r="D1360"/>
      <c r="E1360"/>
      <c r="F1360"/>
      <c r="G1360"/>
      <c r="H1360"/>
      <c r="I1360"/>
      <c r="J1360"/>
    </row>
    <row r="1361" spans="1:10" ht="16" x14ac:dyDescent="0.2">
      <c r="A1361"/>
      <c r="B1361"/>
      <c r="C1361"/>
      <c r="D1361"/>
      <c r="E1361"/>
      <c r="F1361"/>
      <c r="G1361"/>
      <c r="H1361"/>
      <c r="I1361"/>
      <c r="J1361"/>
    </row>
    <row r="1362" spans="1:10" ht="16" x14ac:dyDescent="0.2">
      <c r="A1362"/>
      <c r="B1362"/>
      <c r="C1362"/>
      <c r="D1362"/>
      <c r="E1362"/>
      <c r="F1362"/>
      <c r="G1362"/>
      <c r="H1362"/>
      <c r="I1362"/>
      <c r="J1362"/>
    </row>
    <row r="1363" spans="1:10" ht="16" x14ac:dyDescent="0.2">
      <c r="A1363"/>
      <c r="B1363"/>
      <c r="C1363"/>
      <c r="D1363"/>
      <c r="E1363"/>
      <c r="F1363"/>
      <c r="G1363"/>
      <c r="H1363"/>
      <c r="I1363"/>
      <c r="J1363"/>
    </row>
    <row r="1364" spans="1:10" ht="16" x14ac:dyDescent="0.2">
      <c r="A1364"/>
      <c r="B1364"/>
      <c r="C1364"/>
      <c r="D1364"/>
      <c r="E1364"/>
      <c r="F1364"/>
      <c r="G1364"/>
      <c r="H1364"/>
      <c r="I1364"/>
      <c r="J1364"/>
    </row>
    <row r="1365" spans="1:10" ht="16" x14ac:dyDescent="0.2">
      <c r="A1365"/>
      <c r="B1365"/>
      <c r="C1365"/>
      <c r="D1365"/>
      <c r="E1365"/>
      <c r="F1365"/>
      <c r="G1365"/>
      <c r="H1365"/>
      <c r="I1365"/>
      <c r="J1365"/>
    </row>
    <row r="1366" spans="1:10" ht="16" x14ac:dyDescent="0.2">
      <c r="A1366"/>
      <c r="B1366"/>
      <c r="C1366"/>
      <c r="D1366"/>
      <c r="E1366"/>
      <c r="F1366"/>
      <c r="G1366"/>
      <c r="H1366"/>
      <c r="I1366"/>
      <c r="J1366"/>
    </row>
    <row r="1367" spans="1:10" ht="16" x14ac:dyDescent="0.2">
      <c r="A1367"/>
      <c r="B1367"/>
      <c r="C1367"/>
      <c r="D1367"/>
      <c r="E1367"/>
      <c r="F1367"/>
      <c r="G1367"/>
      <c r="H1367"/>
      <c r="I1367"/>
      <c r="J1367"/>
    </row>
    <row r="1368" spans="1:10" ht="16" x14ac:dyDescent="0.2">
      <c r="A1368"/>
      <c r="B1368"/>
      <c r="C1368"/>
      <c r="D1368"/>
      <c r="E1368"/>
      <c r="F1368"/>
      <c r="G1368"/>
      <c r="H1368"/>
      <c r="I1368"/>
      <c r="J1368"/>
    </row>
    <row r="1369" spans="1:10" ht="16" x14ac:dyDescent="0.2">
      <c r="A1369"/>
      <c r="B1369"/>
      <c r="C1369"/>
      <c r="D1369"/>
      <c r="E1369"/>
      <c r="F1369"/>
      <c r="G1369"/>
      <c r="H1369"/>
      <c r="I1369"/>
      <c r="J1369"/>
    </row>
    <row r="1370" spans="1:10" ht="16" x14ac:dyDescent="0.2">
      <c r="A1370"/>
      <c r="B1370"/>
      <c r="C1370"/>
      <c r="D1370"/>
      <c r="E1370"/>
      <c r="F1370"/>
      <c r="G1370"/>
      <c r="H1370"/>
      <c r="I1370"/>
      <c r="J1370"/>
    </row>
    <row r="1371" spans="1:10" ht="16" x14ac:dyDescent="0.2">
      <c r="A1371"/>
      <c r="B1371"/>
      <c r="C1371"/>
      <c r="D1371"/>
      <c r="E1371"/>
      <c r="F1371"/>
      <c r="G1371"/>
      <c r="H1371"/>
      <c r="I1371"/>
      <c r="J1371"/>
    </row>
    <row r="1372" spans="1:10" ht="16" x14ac:dyDescent="0.2">
      <c r="A1372"/>
      <c r="B1372"/>
      <c r="C1372"/>
      <c r="D1372"/>
      <c r="E1372"/>
      <c r="F1372"/>
      <c r="G1372"/>
      <c r="H1372"/>
      <c r="I1372"/>
      <c r="J1372"/>
    </row>
    <row r="1373" spans="1:10" ht="16" x14ac:dyDescent="0.2">
      <c r="A1373"/>
      <c r="B1373"/>
      <c r="C1373"/>
      <c r="D1373"/>
      <c r="E1373"/>
      <c r="F1373"/>
      <c r="G1373"/>
      <c r="H1373"/>
      <c r="I1373"/>
      <c r="J1373"/>
    </row>
    <row r="1374" spans="1:10" ht="16" x14ac:dyDescent="0.2">
      <c r="A1374"/>
      <c r="B1374"/>
      <c r="C1374"/>
      <c r="D1374"/>
      <c r="E1374"/>
      <c r="F1374"/>
      <c r="G1374"/>
      <c r="H1374"/>
      <c r="I1374"/>
      <c r="J1374"/>
    </row>
    <row r="1375" spans="1:10" ht="16" x14ac:dyDescent="0.2">
      <c r="A1375"/>
      <c r="B1375"/>
      <c r="C1375"/>
      <c r="D1375"/>
      <c r="E1375"/>
      <c r="F1375"/>
      <c r="G1375"/>
      <c r="H1375"/>
      <c r="I1375"/>
      <c r="J1375"/>
    </row>
    <row r="1376" spans="1:10" ht="16" x14ac:dyDescent="0.2">
      <c r="A1376"/>
      <c r="B1376"/>
      <c r="C1376"/>
      <c r="D1376"/>
      <c r="E1376"/>
      <c r="F1376"/>
      <c r="G1376"/>
      <c r="H1376"/>
      <c r="I1376"/>
      <c r="J1376"/>
    </row>
    <row r="1377" spans="1:10" ht="16" x14ac:dyDescent="0.2">
      <c r="A1377"/>
      <c r="B1377"/>
      <c r="C1377"/>
      <c r="D1377"/>
      <c r="E1377"/>
      <c r="F1377"/>
      <c r="G1377"/>
      <c r="H1377"/>
      <c r="I1377"/>
      <c r="J1377"/>
    </row>
    <row r="1378" spans="1:10" ht="16" x14ac:dyDescent="0.2">
      <c r="A1378"/>
      <c r="B1378"/>
      <c r="C1378"/>
      <c r="D1378"/>
      <c r="E1378"/>
      <c r="F1378"/>
      <c r="G1378"/>
      <c r="H1378"/>
      <c r="I1378"/>
      <c r="J1378"/>
    </row>
    <row r="1379" spans="1:10" ht="16" x14ac:dyDescent="0.2">
      <c r="A1379"/>
      <c r="B1379"/>
      <c r="C1379"/>
      <c r="D1379"/>
      <c r="E1379"/>
      <c r="F1379"/>
      <c r="G1379"/>
      <c r="H1379"/>
      <c r="I1379"/>
      <c r="J1379"/>
    </row>
    <row r="1380" spans="1:10" ht="16" x14ac:dyDescent="0.2">
      <c r="A1380"/>
      <c r="B1380"/>
      <c r="C1380"/>
      <c r="D1380"/>
      <c r="E1380"/>
      <c r="F1380"/>
      <c r="G1380"/>
      <c r="H1380"/>
      <c r="I1380"/>
      <c r="J1380"/>
    </row>
    <row r="1381" spans="1:10" ht="16" x14ac:dyDescent="0.2">
      <c r="A1381"/>
      <c r="B1381"/>
      <c r="C1381"/>
      <c r="D1381"/>
      <c r="E1381"/>
      <c r="F1381"/>
      <c r="G1381"/>
      <c r="H1381"/>
      <c r="I1381"/>
      <c r="J1381"/>
    </row>
    <row r="1382" spans="1:10" ht="16" x14ac:dyDescent="0.2">
      <c r="A1382"/>
      <c r="B1382"/>
      <c r="C1382"/>
      <c r="D1382"/>
      <c r="E1382"/>
      <c r="F1382"/>
      <c r="G1382"/>
      <c r="H1382"/>
      <c r="I1382"/>
      <c r="J1382"/>
    </row>
    <row r="1383" spans="1:10" ht="16" x14ac:dyDescent="0.2">
      <c r="A1383"/>
      <c r="B1383"/>
      <c r="C1383"/>
      <c r="D1383"/>
      <c r="E1383"/>
      <c r="F1383"/>
      <c r="G1383"/>
      <c r="H1383"/>
      <c r="I1383"/>
      <c r="J1383"/>
    </row>
    <row r="1384" spans="1:10" ht="16" x14ac:dyDescent="0.2">
      <c r="A1384"/>
      <c r="B1384"/>
      <c r="C1384"/>
      <c r="D1384"/>
      <c r="E1384"/>
      <c r="F1384"/>
      <c r="G1384"/>
      <c r="H1384"/>
      <c r="I1384"/>
      <c r="J1384"/>
    </row>
    <row r="1385" spans="1:10" ht="16" x14ac:dyDescent="0.2">
      <c r="A1385"/>
      <c r="B1385"/>
      <c r="C1385"/>
      <c r="D1385"/>
      <c r="E1385"/>
      <c r="F1385"/>
      <c r="G1385"/>
      <c r="H1385"/>
      <c r="I1385"/>
      <c r="J1385"/>
    </row>
    <row r="1386" spans="1:10" ht="16" x14ac:dyDescent="0.2">
      <c r="A1386"/>
      <c r="B1386"/>
      <c r="C1386"/>
      <c r="D1386"/>
      <c r="E1386"/>
      <c r="F1386"/>
      <c r="G1386"/>
      <c r="H1386"/>
      <c r="I1386"/>
      <c r="J1386"/>
    </row>
    <row r="1387" spans="1:10" ht="16" x14ac:dyDescent="0.2">
      <c r="A1387"/>
      <c r="B1387"/>
      <c r="C1387"/>
      <c r="D1387"/>
      <c r="E1387"/>
      <c r="F1387"/>
      <c r="G1387"/>
      <c r="H1387"/>
      <c r="I1387"/>
      <c r="J1387"/>
    </row>
    <row r="1388" spans="1:10" ht="16" x14ac:dyDescent="0.2">
      <c r="A1388"/>
      <c r="B1388"/>
      <c r="C1388"/>
      <c r="D1388"/>
      <c r="E1388"/>
      <c r="F1388"/>
      <c r="G1388"/>
      <c r="H1388"/>
      <c r="I1388"/>
      <c r="J1388"/>
    </row>
    <row r="1389" spans="1:10" ht="16" x14ac:dyDescent="0.2">
      <c r="A1389"/>
      <c r="B1389"/>
      <c r="C1389"/>
      <c r="D1389"/>
      <c r="E1389"/>
      <c r="F1389"/>
      <c r="G1389"/>
      <c r="H1389"/>
      <c r="I1389"/>
      <c r="J1389"/>
    </row>
    <row r="1390" spans="1:10" ht="16" x14ac:dyDescent="0.2">
      <c r="A1390"/>
      <c r="B1390"/>
      <c r="C1390"/>
      <c r="D1390"/>
      <c r="E1390"/>
      <c r="F1390"/>
      <c r="G1390"/>
      <c r="H1390"/>
      <c r="I1390"/>
      <c r="J1390"/>
    </row>
    <row r="1391" spans="1:10" ht="16" x14ac:dyDescent="0.2">
      <c r="A1391"/>
      <c r="B1391"/>
      <c r="C1391"/>
      <c r="D1391"/>
      <c r="E1391"/>
      <c r="F1391"/>
      <c r="G1391"/>
      <c r="H1391"/>
      <c r="I1391"/>
      <c r="J1391"/>
    </row>
    <row r="1392" spans="1:10" ht="16" x14ac:dyDescent="0.2">
      <c r="A1392"/>
      <c r="B1392"/>
      <c r="C1392"/>
      <c r="D1392"/>
      <c r="E1392"/>
      <c r="F1392"/>
      <c r="G1392"/>
      <c r="H1392"/>
      <c r="I1392"/>
      <c r="J1392"/>
    </row>
    <row r="1393" spans="1:10" ht="16" x14ac:dyDescent="0.2">
      <c r="A1393"/>
      <c r="B1393"/>
      <c r="C1393"/>
      <c r="D1393"/>
      <c r="E1393"/>
      <c r="F1393"/>
      <c r="G1393"/>
      <c r="H1393"/>
      <c r="I1393"/>
      <c r="J1393"/>
    </row>
    <row r="1394" spans="1:10" ht="16" x14ac:dyDescent="0.2">
      <c r="A1394"/>
      <c r="B1394"/>
      <c r="C1394"/>
      <c r="D1394"/>
      <c r="E1394"/>
      <c r="F1394"/>
      <c r="G1394"/>
      <c r="H1394"/>
      <c r="I1394"/>
      <c r="J1394"/>
    </row>
    <row r="1395" spans="1:10" ht="16" x14ac:dyDescent="0.2">
      <c r="A1395"/>
      <c r="B1395"/>
      <c r="C1395"/>
      <c r="D1395"/>
      <c r="E1395"/>
      <c r="F1395"/>
      <c r="G1395"/>
      <c r="H1395"/>
      <c r="I1395"/>
      <c r="J1395"/>
    </row>
    <row r="1396" spans="1:10" ht="16" x14ac:dyDescent="0.2">
      <c r="A1396"/>
      <c r="B1396"/>
      <c r="C1396"/>
      <c r="D1396"/>
      <c r="E1396"/>
      <c r="F1396"/>
      <c r="G1396"/>
      <c r="H1396"/>
      <c r="I1396"/>
      <c r="J1396"/>
    </row>
    <row r="1397" spans="1:10" ht="16" x14ac:dyDescent="0.2">
      <c r="A1397"/>
      <c r="B1397"/>
      <c r="C1397"/>
      <c r="D1397"/>
      <c r="E1397"/>
      <c r="F1397"/>
      <c r="G1397"/>
      <c r="H1397"/>
      <c r="I1397"/>
      <c r="J1397"/>
    </row>
    <row r="1398" spans="1:10" ht="16" x14ac:dyDescent="0.2">
      <c r="A1398"/>
      <c r="B1398"/>
      <c r="C1398"/>
      <c r="D1398"/>
      <c r="E1398"/>
      <c r="F1398"/>
      <c r="G1398"/>
      <c r="H1398"/>
      <c r="I1398"/>
      <c r="J1398"/>
    </row>
    <row r="1399" spans="1:10" ht="16" x14ac:dyDescent="0.2">
      <c r="A1399"/>
      <c r="B1399"/>
      <c r="C1399"/>
      <c r="D1399"/>
      <c r="E1399"/>
      <c r="F1399"/>
      <c r="G1399"/>
      <c r="H1399"/>
      <c r="I1399"/>
      <c r="J1399"/>
    </row>
    <row r="1400" spans="1:10" ht="16" x14ac:dyDescent="0.2">
      <c r="A1400"/>
      <c r="B1400"/>
      <c r="C1400"/>
      <c r="D1400"/>
      <c r="E1400"/>
      <c r="F1400"/>
      <c r="G1400"/>
      <c r="H1400"/>
      <c r="I1400"/>
      <c r="J1400"/>
    </row>
    <row r="1401" spans="1:10" ht="16" x14ac:dyDescent="0.2">
      <c r="A1401"/>
      <c r="B1401"/>
      <c r="C1401"/>
      <c r="D1401"/>
      <c r="E1401"/>
      <c r="F1401"/>
      <c r="G1401"/>
      <c r="H1401"/>
      <c r="I1401"/>
      <c r="J1401"/>
    </row>
    <row r="1402" spans="1:10" ht="16" x14ac:dyDescent="0.2">
      <c r="A1402"/>
      <c r="B1402"/>
      <c r="C1402"/>
      <c r="D1402"/>
      <c r="E1402"/>
      <c r="F1402"/>
      <c r="G1402"/>
      <c r="H1402"/>
      <c r="I1402"/>
      <c r="J1402"/>
    </row>
    <row r="1403" spans="1:10" ht="16" x14ac:dyDescent="0.2">
      <c r="A1403"/>
      <c r="B1403"/>
      <c r="C1403"/>
      <c r="D1403"/>
      <c r="E1403"/>
      <c r="F1403"/>
      <c r="G1403"/>
      <c r="H1403"/>
      <c r="I1403"/>
      <c r="J1403"/>
    </row>
    <row r="1404" spans="1:10" ht="16" x14ac:dyDescent="0.2">
      <c r="A1404"/>
      <c r="B1404"/>
      <c r="C1404"/>
      <c r="D1404"/>
      <c r="E1404"/>
      <c r="F1404"/>
      <c r="G1404"/>
      <c r="H1404"/>
      <c r="I1404"/>
      <c r="J1404"/>
    </row>
    <row r="1405" spans="1:10" ht="16" x14ac:dyDescent="0.2">
      <c r="A1405"/>
      <c r="B1405"/>
      <c r="C1405"/>
      <c r="D1405"/>
      <c r="E1405"/>
      <c r="F1405"/>
      <c r="G1405"/>
      <c r="H1405"/>
      <c r="I1405"/>
      <c r="J1405"/>
    </row>
    <row r="1406" spans="1:10" ht="16" x14ac:dyDescent="0.2">
      <c r="A1406"/>
      <c r="B1406"/>
      <c r="C1406"/>
      <c r="D1406"/>
      <c r="E1406"/>
      <c r="F1406"/>
      <c r="G1406"/>
      <c r="H1406"/>
      <c r="I1406"/>
      <c r="J1406"/>
    </row>
    <row r="1407" spans="1:10" ht="16" x14ac:dyDescent="0.2">
      <c r="A1407"/>
      <c r="B1407"/>
      <c r="C1407"/>
      <c r="D1407"/>
      <c r="E1407"/>
      <c r="F1407"/>
      <c r="G1407"/>
      <c r="H1407"/>
      <c r="I1407"/>
      <c r="J1407"/>
    </row>
    <row r="1408" spans="1:10" ht="16" x14ac:dyDescent="0.2">
      <c r="A1408"/>
      <c r="B1408"/>
      <c r="C1408"/>
      <c r="D1408"/>
      <c r="E1408"/>
      <c r="F1408"/>
      <c r="G1408"/>
      <c r="H1408"/>
      <c r="I1408"/>
      <c r="J1408"/>
    </row>
    <row r="1409" spans="1:10" ht="16" x14ac:dyDescent="0.2">
      <c r="A1409"/>
      <c r="B1409"/>
      <c r="C1409"/>
      <c r="D1409"/>
      <c r="E1409"/>
      <c r="F1409"/>
      <c r="G1409"/>
      <c r="H1409"/>
      <c r="I1409"/>
      <c r="J1409"/>
    </row>
    <row r="1410" spans="1:10" ht="16" x14ac:dyDescent="0.2">
      <c r="A1410"/>
      <c r="B1410"/>
      <c r="C1410"/>
      <c r="D1410"/>
      <c r="E1410"/>
      <c r="F1410"/>
      <c r="G1410"/>
      <c r="H1410"/>
      <c r="I1410"/>
      <c r="J1410"/>
    </row>
    <row r="1411" spans="1:10" ht="16" x14ac:dyDescent="0.2">
      <c r="A1411"/>
      <c r="B1411"/>
      <c r="C1411"/>
      <c r="D1411"/>
      <c r="E1411"/>
      <c r="F1411"/>
      <c r="G1411"/>
      <c r="H1411"/>
      <c r="I1411"/>
      <c r="J1411"/>
    </row>
    <row r="1412" spans="1:10" ht="16" x14ac:dyDescent="0.2">
      <c r="A1412"/>
      <c r="B1412"/>
      <c r="C1412"/>
      <c r="D1412"/>
      <c r="E1412"/>
      <c r="F1412"/>
      <c r="G1412"/>
      <c r="H1412"/>
      <c r="I1412"/>
      <c r="J1412"/>
    </row>
    <row r="1413" spans="1:10" ht="16" x14ac:dyDescent="0.2">
      <c r="A1413"/>
      <c r="B1413"/>
      <c r="C1413"/>
      <c r="D1413"/>
      <c r="E1413"/>
      <c r="F1413"/>
      <c r="G1413"/>
      <c r="H1413"/>
      <c r="I1413"/>
      <c r="J1413"/>
    </row>
    <row r="1414" spans="1:10" ht="16" x14ac:dyDescent="0.2">
      <c r="A1414"/>
      <c r="B1414"/>
      <c r="C1414"/>
      <c r="D1414"/>
      <c r="E1414"/>
      <c r="F1414"/>
      <c r="G1414"/>
      <c r="H1414"/>
      <c r="I1414"/>
      <c r="J1414"/>
    </row>
    <row r="1415" spans="1:10" ht="16" x14ac:dyDescent="0.2">
      <c r="A1415"/>
      <c r="B1415"/>
      <c r="C1415"/>
      <c r="D1415"/>
      <c r="E1415"/>
      <c r="F1415"/>
      <c r="G1415"/>
      <c r="H1415"/>
      <c r="I1415"/>
      <c r="J1415"/>
    </row>
    <row r="1416" spans="1:10" ht="16" x14ac:dyDescent="0.2">
      <c r="A1416"/>
      <c r="B1416"/>
      <c r="C1416"/>
      <c r="D1416"/>
      <c r="E1416"/>
      <c r="F1416"/>
      <c r="G1416"/>
      <c r="H1416"/>
      <c r="I1416"/>
      <c r="J1416"/>
    </row>
    <row r="1417" spans="1:10" ht="16" x14ac:dyDescent="0.2">
      <c r="A1417"/>
      <c r="B1417"/>
      <c r="C1417"/>
      <c r="D1417"/>
      <c r="E1417"/>
      <c r="F1417"/>
      <c r="G1417"/>
      <c r="H1417"/>
      <c r="I1417"/>
      <c r="J1417"/>
    </row>
    <row r="1418" spans="1:10" ht="16" x14ac:dyDescent="0.2">
      <c r="A1418"/>
      <c r="B1418"/>
      <c r="C1418"/>
      <c r="D1418"/>
      <c r="E1418"/>
      <c r="F1418"/>
      <c r="G1418"/>
      <c r="H1418"/>
      <c r="I1418"/>
      <c r="J1418"/>
    </row>
    <row r="1419" spans="1:10" ht="16" x14ac:dyDescent="0.2">
      <c r="A1419"/>
      <c r="B1419"/>
      <c r="C1419"/>
      <c r="D1419"/>
      <c r="E1419"/>
      <c r="F1419"/>
      <c r="G1419"/>
      <c r="H1419"/>
      <c r="I1419"/>
      <c r="J1419"/>
    </row>
    <row r="1420" spans="1:10" ht="16" x14ac:dyDescent="0.2">
      <c r="A1420"/>
      <c r="B1420"/>
      <c r="C1420"/>
      <c r="D1420"/>
      <c r="E1420"/>
      <c r="F1420"/>
      <c r="G1420"/>
      <c r="H1420"/>
      <c r="I1420"/>
      <c r="J1420"/>
    </row>
    <row r="1421" spans="1:10" ht="16" x14ac:dyDescent="0.2">
      <c r="A1421"/>
      <c r="B1421"/>
      <c r="C1421"/>
      <c r="D1421"/>
      <c r="E1421"/>
      <c r="F1421"/>
      <c r="G1421"/>
      <c r="H1421"/>
      <c r="I1421"/>
      <c r="J1421"/>
    </row>
    <row r="1422" spans="1:10" ht="16" x14ac:dyDescent="0.2">
      <c r="A1422"/>
      <c r="B1422"/>
      <c r="C1422"/>
      <c r="D1422"/>
      <c r="E1422"/>
      <c r="F1422"/>
      <c r="G1422"/>
      <c r="H1422"/>
      <c r="I1422"/>
      <c r="J1422"/>
    </row>
    <row r="1423" spans="1:10" ht="16" x14ac:dyDescent="0.2">
      <c r="A1423"/>
      <c r="B1423"/>
      <c r="C1423"/>
      <c r="D1423"/>
      <c r="E1423"/>
      <c r="F1423"/>
      <c r="G1423"/>
      <c r="H1423"/>
      <c r="I1423"/>
      <c r="J1423"/>
    </row>
    <row r="1424" spans="1:10" ht="16" x14ac:dyDescent="0.2">
      <c r="A1424"/>
      <c r="B1424"/>
      <c r="C1424"/>
      <c r="D1424"/>
      <c r="E1424"/>
      <c r="F1424"/>
      <c r="G1424"/>
      <c r="H1424"/>
      <c r="I1424"/>
      <c r="J1424"/>
    </row>
    <row r="1425" spans="1:10" ht="16" x14ac:dyDescent="0.2">
      <c r="A1425"/>
      <c r="B1425"/>
      <c r="C1425"/>
      <c r="D1425"/>
      <c r="E1425"/>
      <c r="F1425"/>
      <c r="G1425"/>
      <c r="H1425"/>
      <c r="I1425"/>
      <c r="J1425"/>
    </row>
    <row r="1426" spans="1:10" ht="16" x14ac:dyDescent="0.2">
      <c r="A1426"/>
      <c r="B1426"/>
      <c r="C1426"/>
      <c r="D1426"/>
      <c r="E1426"/>
      <c r="F1426"/>
      <c r="G1426"/>
      <c r="H1426"/>
      <c r="I1426"/>
      <c r="J1426"/>
    </row>
    <row r="1427" spans="1:10" ht="16" x14ac:dyDescent="0.2">
      <c r="A1427"/>
      <c r="B1427"/>
      <c r="C1427"/>
      <c r="D1427"/>
      <c r="E1427"/>
      <c r="F1427"/>
      <c r="G1427"/>
      <c r="H1427"/>
      <c r="I1427"/>
      <c r="J1427"/>
    </row>
    <row r="1428" spans="1:10" ht="16" x14ac:dyDescent="0.2">
      <c r="A1428"/>
      <c r="B1428"/>
      <c r="C1428"/>
      <c r="D1428"/>
      <c r="E1428"/>
      <c r="F1428"/>
      <c r="G1428"/>
      <c r="H1428"/>
      <c r="I1428"/>
      <c r="J1428"/>
    </row>
    <row r="1429" spans="1:10" ht="16" x14ac:dyDescent="0.2">
      <c r="A1429"/>
      <c r="B1429"/>
      <c r="C1429"/>
      <c r="D1429"/>
      <c r="E1429"/>
      <c r="F1429"/>
      <c r="G1429"/>
      <c r="H1429"/>
      <c r="I1429"/>
      <c r="J1429"/>
    </row>
    <row r="1430" spans="1:10" ht="16" x14ac:dyDescent="0.2">
      <c r="A1430"/>
      <c r="B1430"/>
      <c r="C1430"/>
      <c r="D1430"/>
      <c r="E1430"/>
      <c r="F1430"/>
      <c r="G1430"/>
      <c r="H1430"/>
      <c r="I1430"/>
      <c r="J1430"/>
    </row>
    <row r="1431" spans="1:10" ht="16" x14ac:dyDescent="0.2">
      <c r="A1431"/>
      <c r="B1431"/>
      <c r="C1431"/>
      <c r="D1431"/>
      <c r="E1431"/>
      <c r="F1431"/>
      <c r="G1431"/>
      <c r="H1431"/>
      <c r="I1431"/>
      <c r="J1431"/>
    </row>
    <row r="1432" spans="1:10" ht="16" x14ac:dyDescent="0.2">
      <c r="A1432"/>
      <c r="B1432"/>
      <c r="C1432"/>
      <c r="D1432"/>
      <c r="E1432"/>
      <c r="F1432"/>
      <c r="G1432"/>
      <c r="H1432"/>
      <c r="I1432"/>
      <c r="J1432"/>
    </row>
    <row r="1433" spans="1:10" ht="16" x14ac:dyDescent="0.2">
      <c r="A1433"/>
      <c r="B1433"/>
      <c r="C1433"/>
      <c r="D1433"/>
      <c r="E1433"/>
      <c r="F1433"/>
      <c r="G1433"/>
      <c r="H1433"/>
      <c r="I1433"/>
      <c r="J1433"/>
    </row>
    <row r="1434" spans="1:10" ht="16" x14ac:dyDescent="0.2">
      <c r="A1434"/>
      <c r="B1434"/>
      <c r="C1434"/>
      <c r="D1434"/>
      <c r="E1434"/>
      <c r="F1434"/>
      <c r="G1434"/>
      <c r="H1434"/>
      <c r="I1434"/>
      <c r="J1434"/>
    </row>
    <row r="1435" spans="1:10" ht="16" x14ac:dyDescent="0.2">
      <c r="A1435"/>
      <c r="B1435"/>
      <c r="C1435"/>
      <c r="D1435"/>
      <c r="E1435"/>
      <c r="F1435"/>
      <c r="G1435"/>
      <c r="H1435"/>
      <c r="I1435"/>
      <c r="J1435"/>
    </row>
    <row r="1436" spans="1:10" ht="16" x14ac:dyDescent="0.2">
      <c r="A1436"/>
      <c r="B1436"/>
      <c r="C1436"/>
      <c r="D1436"/>
      <c r="E1436"/>
      <c r="F1436"/>
      <c r="G1436"/>
      <c r="H1436"/>
      <c r="I1436"/>
      <c r="J1436"/>
    </row>
    <row r="1437" spans="1:10" ht="16" x14ac:dyDescent="0.2">
      <c r="A1437"/>
      <c r="B1437"/>
      <c r="C1437"/>
      <c r="D1437"/>
      <c r="E1437"/>
      <c r="F1437"/>
      <c r="G1437"/>
      <c r="H1437"/>
      <c r="I1437"/>
      <c r="J1437"/>
    </row>
    <row r="1438" spans="1:10" ht="16" x14ac:dyDescent="0.2">
      <c r="A1438"/>
      <c r="B1438"/>
      <c r="C1438"/>
      <c r="D1438"/>
      <c r="E1438"/>
      <c r="F1438"/>
      <c r="G1438"/>
      <c r="H1438"/>
      <c r="I1438"/>
      <c r="J1438"/>
    </row>
    <row r="1439" spans="1:10" ht="16" x14ac:dyDescent="0.2">
      <c r="A1439"/>
      <c r="B1439"/>
      <c r="C1439"/>
      <c r="D1439"/>
      <c r="E1439"/>
      <c r="F1439"/>
      <c r="G1439"/>
      <c r="H1439"/>
      <c r="I1439"/>
      <c r="J1439"/>
    </row>
    <row r="1440" spans="1:10" ht="16" x14ac:dyDescent="0.2">
      <c r="A1440"/>
      <c r="B1440"/>
      <c r="C1440"/>
      <c r="D1440"/>
      <c r="E1440"/>
      <c r="F1440"/>
      <c r="G1440"/>
      <c r="H1440"/>
      <c r="I1440"/>
      <c r="J1440"/>
    </row>
    <row r="1441" spans="1:10" ht="16" x14ac:dyDescent="0.2">
      <c r="A1441"/>
      <c r="B1441"/>
      <c r="C1441"/>
      <c r="D1441"/>
      <c r="E1441"/>
      <c r="F1441"/>
      <c r="G1441"/>
      <c r="H1441"/>
      <c r="I1441"/>
      <c r="J1441"/>
    </row>
    <row r="1442" spans="1:10" ht="16" x14ac:dyDescent="0.2">
      <c r="A1442"/>
      <c r="B1442"/>
      <c r="C1442"/>
      <c r="D1442"/>
      <c r="E1442"/>
      <c r="F1442"/>
      <c r="G1442"/>
      <c r="H1442"/>
      <c r="I1442"/>
      <c r="J1442"/>
    </row>
    <row r="1443" spans="1:10" ht="16" x14ac:dyDescent="0.2">
      <c r="A1443"/>
      <c r="B1443"/>
      <c r="C1443"/>
      <c r="D1443"/>
      <c r="E1443"/>
      <c r="F1443"/>
      <c r="G1443"/>
      <c r="H1443"/>
      <c r="I1443"/>
      <c r="J1443"/>
    </row>
    <row r="1444" spans="1:10" ht="16" x14ac:dyDescent="0.2">
      <c r="A1444"/>
      <c r="B1444"/>
      <c r="C1444"/>
      <c r="D1444"/>
      <c r="E1444"/>
      <c r="F1444"/>
      <c r="G1444"/>
      <c r="H1444"/>
      <c r="I1444"/>
      <c r="J1444"/>
    </row>
    <row r="1445" spans="1:10" ht="16" x14ac:dyDescent="0.2">
      <c r="A1445"/>
      <c r="B1445"/>
      <c r="C1445"/>
      <c r="D1445"/>
      <c r="E1445"/>
      <c r="F1445"/>
      <c r="G1445"/>
      <c r="H1445"/>
      <c r="I1445"/>
      <c r="J1445"/>
    </row>
    <row r="1446" spans="1:10" ht="16" x14ac:dyDescent="0.2">
      <c r="A1446"/>
      <c r="B1446"/>
      <c r="C1446"/>
      <c r="D1446"/>
      <c r="E1446"/>
      <c r="F1446"/>
      <c r="G1446"/>
      <c r="H1446"/>
      <c r="I1446"/>
      <c r="J1446"/>
    </row>
    <row r="1447" spans="1:10" ht="16" x14ac:dyDescent="0.2">
      <c r="A1447"/>
      <c r="B1447"/>
      <c r="C1447"/>
      <c r="D1447"/>
      <c r="E1447"/>
      <c r="F1447"/>
      <c r="G1447"/>
      <c r="H1447"/>
      <c r="I1447"/>
      <c r="J1447"/>
    </row>
    <row r="1448" spans="1:10" ht="16" x14ac:dyDescent="0.2">
      <c r="A1448"/>
      <c r="B1448"/>
      <c r="C1448"/>
      <c r="D1448"/>
      <c r="E1448"/>
      <c r="F1448"/>
      <c r="G1448"/>
      <c r="H1448"/>
      <c r="I1448"/>
      <c r="J1448"/>
    </row>
    <row r="1449" spans="1:10" ht="16" x14ac:dyDescent="0.2">
      <c r="A1449"/>
      <c r="B1449"/>
      <c r="C1449"/>
      <c r="D1449"/>
      <c r="E1449"/>
      <c r="F1449"/>
      <c r="G1449"/>
      <c r="H1449"/>
      <c r="I1449"/>
      <c r="J1449"/>
    </row>
    <row r="1450" spans="1:10" ht="16" x14ac:dyDescent="0.2">
      <c r="A1450"/>
      <c r="B1450"/>
      <c r="C1450"/>
      <c r="D1450"/>
      <c r="E1450"/>
      <c r="F1450"/>
      <c r="G1450"/>
      <c r="H1450"/>
      <c r="I1450"/>
      <c r="J1450"/>
    </row>
    <row r="1451" spans="1:10" ht="16" x14ac:dyDescent="0.2">
      <c r="A1451"/>
      <c r="B1451"/>
      <c r="C1451"/>
      <c r="D1451"/>
      <c r="E1451"/>
      <c r="F1451"/>
      <c r="G1451"/>
      <c r="H1451"/>
      <c r="I1451"/>
      <c r="J1451"/>
    </row>
    <row r="1452" spans="1:10" ht="16" x14ac:dyDescent="0.2">
      <c r="A1452"/>
      <c r="B1452"/>
      <c r="C1452"/>
      <c r="D1452"/>
      <c r="E1452"/>
      <c r="F1452"/>
      <c r="G1452"/>
      <c r="H1452"/>
      <c r="I1452"/>
      <c r="J1452"/>
    </row>
    <row r="1453" spans="1:10" ht="16" x14ac:dyDescent="0.2">
      <c r="A1453"/>
      <c r="B1453"/>
      <c r="C1453"/>
      <c r="D1453"/>
      <c r="E1453"/>
      <c r="F1453"/>
      <c r="G1453"/>
      <c r="H1453"/>
      <c r="I1453"/>
      <c r="J1453"/>
    </row>
    <row r="1454" spans="1:10" ht="16" x14ac:dyDescent="0.2">
      <c r="A1454"/>
      <c r="B1454"/>
      <c r="C1454"/>
      <c r="D1454"/>
      <c r="E1454"/>
      <c r="F1454"/>
      <c r="G1454"/>
      <c r="H1454"/>
      <c r="I1454"/>
      <c r="J1454"/>
    </row>
    <row r="1455" spans="1:10" ht="16" x14ac:dyDescent="0.2">
      <c r="A1455"/>
      <c r="B1455"/>
      <c r="C1455"/>
      <c r="D1455"/>
      <c r="E1455"/>
      <c r="F1455"/>
      <c r="G1455"/>
      <c r="H1455"/>
      <c r="I1455"/>
      <c r="J1455"/>
    </row>
    <row r="1456" spans="1:10" ht="16" x14ac:dyDescent="0.2">
      <c r="A1456"/>
      <c r="B1456"/>
      <c r="C1456"/>
      <c r="D1456"/>
      <c r="E1456"/>
      <c r="F1456"/>
      <c r="G1456"/>
      <c r="H1456"/>
      <c r="I1456"/>
      <c r="J1456"/>
    </row>
    <row r="1457" spans="1:10" ht="16" x14ac:dyDescent="0.2">
      <c r="A1457"/>
      <c r="B1457"/>
      <c r="C1457"/>
      <c r="D1457"/>
      <c r="E1457"/>
      <c r="F1457"/>
      <c r="G1457"/>
      <c r="H1457"/>
      <c r="I1457"/>
      <c r="J1457"/>
    </row>
    <row r="1458" spans="1:10" ht="16" x14ac:dyDescent="0.2">
      <c r="A1458"/>
      <c r="B1458"/>
      <c r="C1458"/>
      <c r="D1458"/>
      <c r="E1458"/>
      <c r="F1458"/>
      <c r="G1458"/>
      <c r="H1458"/>
      <c r="I1458"/>
      <c r="J1458"/>
    </row>
    <row r="1459" spans="1:10" ht="16" x14ac:dyDescent="0.2">
      <c r="A1459"/>
      <c r="B1459"/>
      <c r="C1459"/>
      <c r="D1459"/>
      <c r="E1459"/>
      <c r="F1459"/>
      <c r="G1459"/>
      <c r="H1459"/>
      <c r="I1459"/>
      <c r="J1459"/>
    </row>
    <row r="1460" spans="1:10" ht="16" x14ac:dyDescent="0.2">
      <c r="A1460"/>
      <c r="B1460"/>
      <c r="C1460"/>
      <c r="D1460"/>
      <c r="E1460"/>
      <c r="F1460"/>
      <c r="G1460"/>
      <c r="H1460"/>
      <c r="I1460"/>
      <c r="J1460"/>
    </row>
    <row r="1461" spans="1:10" ht="16" x14ac:dyDescent="0.2">
      <c r="A1461"/>
      <c r="B1461"/>
      <c r="C1461"/>
      <c r="D1461"/>
      <c r="E1461"/>
      <c r="F1461"/>
      <c r="G1461"/>
      <c r="H1461"/>
      <c r="I1461"/>
      <c r="J1461"/>
    </row>
    <row r="1462" spans="1:10" ht="16" x14ac:dyDescent="0.2">
      <c r="A1462"/>
      <c r="B1462"/>
      <c r="C1462"/>
      <c r="D1462"/>
      <c r="E1462"/>
      <c r="F1462"/>
      <c r="G1462"/>
      <c r="H1462"/>
      <c r="I1462"/>
      <c r="J1462"/>
    </row>
    <row r="1463" spans="1:10" ht="16" x14ac:dyDescent="0.2">
      <c r="A1463"/>
      <c r="B1463"/>
      <c r="C1463"/>
      <c r="D1463"/>
      <c r="E1463"/>
      <c r="F1463"/>
      <c r="G1463"/>
      <c r="H1463"/>
      <c r="I1463"/>
      <c r="J1463"/>
    </row>
    <row r="1464" spans="1:10" ht="16" x14ac:dyDescent="0.2">
      <c r="A1464"/>
      <c r="B1464"/>
      <c r="C1464"/>
      <c r="D1464"/>
      <c r="E1464"/>
      <c r="F1464"/>
      <c r="G1464"/>
      <c r="H1464"/>
      <c r="I1464"/>
      <c r="J1464"/>
    </row>
    <row r="1465" spans="1:10" ht="16" x14ac:dyDescent="0.2">
      <c r="A1465"/>
      <c r="B1465"/>
      <c r="C1465"/>
      <c r="D1465"/>
      <c r="E1465"/>
      <c r="F1465"/>
      <c r="G1465"/>
      <c r="H1465"/>
      <c r="I1465"/>
      <c r="J1465"/>
    </row>
    <row r="1466" spans="1:10" ht="16" x14ac:dyDescent="0.2">
      <c r="A1466"/>
      <c r="B1466"/>
      <c r="C1466"/>
      <c r="D1466"/>
      <c r="E1466"/>
      <c r="F1466"/>
      <c r="G1466"/>
      <c r="H1466"/>
      <c r="I1466"/>
      <c r="J1466"/>
    </row>
    <row r="1467" spans="1:10" ht="16" x14ac:dyDescent="0.2">
      <c r="A1467"/>
      <c r="B1467"/>
      <c r="C1467"/>
      <c r="D1467"/>
      <c r="E1467"/>
      <c r="F1467"/>
      <c r="G1467"/>
      <c r="H1467"/>
      <c r="I1467"/>
      <c r="J1467"/>
    </row>
    <row r="1468" spans="1:10" ht="16" x14ac:dyDescent="0.2">
      <c r="A1468"/>
      <c r="B1468"/>
      <c r="C1468"/>
      <c r="D1468"/>
      <c r="E1468"/>
      <c r="F1468"/>
      <c r="G1468"/>
      <c r="H1468"/>
      <c r="I1468"/>
      <c r="J1468"/>
    </row>
    <row r="1469" spans="1:10" ht="16" x14ac:dyDescent="0.2">
      <c r="A1469"/>
      <c r="B1469"/>
      <c r="C1469"/>
      <c r="D1469"/>
      <c r="E1469"/>
      <c r="F1469"/>
      <c r="G1469"/>
      <c r="H1469"/>
      <c r="I1469"/>
      <c r="J1469"/>
    </row>
    <row r="1470" spans="1:10" ht="16" x14ac:dyDescent="0.2">
      <c r="A1470"/>
      <c r="B1470"/>
      <c r="C1470"/>
      <c r="D1470"/>
      <c r="E1470"/>
      <c r="F1470"/>
      <c r="G1470"/>
      <c r="H1470"/>
      <c r="I1470"/>
      <c r="J1470"/>
    </row>
    <row r="1471" spans="1:10" ht="16" x14ac:dyDescent="0.2">
      <c r="A1471"/>
      <c r="B1471"/>
      <c r="C1471"/>
      <c r="D1471"/>
      <c r="E1471"/>
      <c r="F1471"/>
      <c r="G1471"/>
      <c r="H1471"/>
      <c r="I1471"/>
      <c r="J1471"/>
    </row>
    <row r="1472" spans="1:10" ht="16" x14ac:dyDescent="0.2">
      <c r="A1472"/>
      <c r="B1472"/>
      <c r="C1472"/>
      <c r="D1472"/>
      <c r="E1472"/>
      <c r="F1472"/>
      <c r="G1472"/>
      <c r="H1472"/>
      <c r="I1472"/>
      <c r="J1472"/>
    </row>
    <row r="1473" spans="1:10" ht="16" x14ac:dyDescent="0.2">
      <c r="A1473"/>
      <c r="B1473"/>
      <c r="C1473"/>
      <c r="D1473"/>
      <c r="E1473"/>
      <c r="F1473"/>
      <c r="G1473"/>
      <c r="H1473"/>
      <c r="I1473"/>
      <c r="J1473"/>
    </row>
    <row r="1474" spans="1:10" ht="16" x14ac:dyDescent="0.2">
      <c r="A1474"/>
      <c r="B1474"/>
      <c r="C1474"/>
      <c r="D1474"/>
      <c r="E1474"/>
      <c r="F1474"/>
      <c r="G1474"/>
      <c r="H1474"/>
      <c r="I1474"/>
      <c r="J1474"/>
    </row>
    <row r="1475" spans="1:10" ht="16" x14ac:dyDescent="0.2">
      <c r="A1475"/>
      <c r="B1475"/>
      <c r="C1475"/>
      <c r="D1475"/>
      <c r="E1475"/>
      <c r="F1475"/>
      <c r="G1475"/>
      <c r="H1475"/>
      <c r="I1475"/>
      <c r="J1475"/>
    </row>
    <row r="1476" spans="1:10" ht="16" x14ac:dyDescent="0.2">
      <c r="A1476"/>
      <c r="B1476"/>
      <c r="C1476"/>
      <c r="D1476"/>
      <c r="E1476"/>
      <c r="F1476"/>
      <c r="G1476"/>
      <c r="H1476"/>
      <c r="I1476"/>
      <c r="J1476"/>
    </row>
    <row r="1477" spans="1:10" ht="16" x14ac:dyDescent="0.2">
      <c r="A1477"/>
      <c r="B1477"/>
      <c r="C1477"/>
      <c r="D1477"/>
      <c r="E1477"/>
      <c r="F1477"/>
      <c r="G1477"/>
      <c r="H1477"/>
      <c r="I1477"/>
      <c r="J1477"/>
    </row>
    <row r="1478" spans="1:10" ht="16" x14ac:dyDescent="0.2">
      <c r="A1478"/>
      <c r="B1478"/>
      <c r="C1478"/>
      <c r="D1478"/>
      <c r="E1478"/>
      <c r="F1478"/>
      <c r="G1478"/>
      <c r="H1478"/>
      <c r="I1478"/>
      <c r="J1478"/>
    </row>
    <row r="1479" spans="1:10" ht="16" x14ac:dyDescent="0.2">
      <c r="A1479"/>
      <c r="B1479"/>
      <c r="C1479"/>
      <c r="D1479"/>
      <c r="E1479"/>
      <c r="F1479"/>
      <c r="G1479"/>
      <c r="H1479"/>
      <c r="I1479"/>
      <c r="J1479"/>
    </row>
    <row r="1480" spans="1:10" ht="16" x14ac:dyDescent="0.2">
      <c r="A1480"/>
      <c r="B1480"/>
      <c r="C1480"/>
      <c r="D1480"/>
      <c r="E1480"/>
      <c r="F1480"/>
      <c r="G1480"/>
      <c r="H1480"/>
      <c r="I1480"/>
      <c r="J1480"/>
    </row>
    <row r="1481" spans="1:10" ht="16" x14ac:dyDescent="0.2">
      <c r="A1481"/>
      <c r="B1481"/>
      <c r="C1481"/>
      <c r="D1481"/>
      <c r="E1481"/>
      <c r="F1481"/>
      <c r="G1481"/>
      <c r="H1481"/>
      <c r="I1481"/>
      <c r="J1481"/>
    </row>
    <row r="1482" spans="1:10" ht="16" x14ac:dyDescent="0.2">
      <c r="A1482"/>
      <c r="B1482"/>
      <c r="C1482"/>
      <c r="D1482"/>
      <c r="E1482"/>
      <c r="F1482"/>
      <c r="G1482"/>
      <c r="H1482"/>
      <c r="I1482"/>
      <c r="J1482"/>
    </row>
    <row r="1483" spans="1:10" ht="16" x14ac:dyDescent="0.2">
      <c r="A1483"/>
      <c r="B1483"/>
      <c r="C1483"/>
      <c r="D1483"/>
      <c r="E1483"/>
      <c r="F1483"/>
      <c r="G1483"/>
      <c r="H1483"/>
      <c r="I1483"/>
      <c r="J1483"/>
    </row>
    <row r="1484" spans="1:10" ht="16" x14ac:dyDescent="0.2">
      <c r="A1484"/>
      <c r="B1484"/>
      <c r="C1484"/>
      <c r="D1484"/>
      <c r="E1484"/>
      <c r="F1484"/>
      <c r="G1484"/>
      <c r="H1484"/>
      <c r="I1484"/>
      <c r="J1484"/>
    </row>
    <row r="1485" spans="1:10" ht="16" x14ac:dyDescent="0.2">
      <c r="A1485"/>
      <c r="B1485"/>
      <c r="C1485"/>
      <c r="D1485"/>
      <c r="E1485"/>
      <c r="F1485"/>
      <c r="G1485"/>
      <c r="H1485"/>
      <c r="I1485"/>
      <c r="J1485"/>
    </row>
    <row r="1486" spans="1:10" ht="16" x14ac:dyDescent="0.2">
      <c r="A1486"/>
      <c r="B1486"/>
      <c r="C1486"/>
      <c r="D1486"/>
      <c r="E1486"/>
      <c r="F1486"/>
      <c r="G1486"/>
      <c r="H1486"/>
      <c r="I1486"/>
      <c r="J1486"/>
    </row>
    <row r="1487" spans="1:10" ht="16" x14ac:dyDescent="0.2">
      <c r="A1487"/>
      <c r="B1487"/>
      <c r="C1487"/>
      <c r="D1487"/>
      <c r="E1487"/>
      <c r="F1487"/>
      <c r="G1487"/>
      <c r="H1487"/>
      <c r="I1487"/>
      <c r="J1487"/>
    </row>
    <row r="1488" spans="1:10" ht="16" x14ac:dyDescent="0.2">
      <c r="A1488"/>
      <c r="B1488"/>
      <c r="C1488"/>
      <c r="D1488"/>
      <c r="E1488"/>
      <c r="F1488"/>
      <c r="G1488"/>
      <c r="H1488"/>
      <c r="I1488"/>
      <c r="J1488"/>
    </row>
    <row r="1489" spans="1:10" ht="16" x14ac:dyDescent="0.2">
      <c r="A1489"/>
      <c r="B1489"/>
      <c r="C1489"/>
      <c r="D1489"/>
      <c r="E1489"/>
      <c r="F1489"/>
      <c r="G1489"/>
      <c r="H1489"/>
      <c r="I1489"/>
      <c r="J1489"/>
    </row>
    <row r="1490" spans="1:10" ht="16" x14ac:dyDescent="0.2">
      <c r="A1490"/>
      <c r="B1490"/>
      <c r="C1490"/>
      <c r="D1490"/>
      <c r="E1490"/>
      <c r="F1490"/>
      <c r="G1490"/>
      <c r="H1490"/>
      <c r="I1490"/>
      <c r="J1490"/>
    </row>
    <row r="1491" spans="1:10" ht="16" x14ac:dyDescent="0.2">
      <c r="A1491"/>
      <c r="B1491"/>
      <c r="C1491"/>
      <c r="D1491"/>
      <c r="E1491"/>
      <c r="F1491"/>
      <c r="G1491"/>
      <c r="H1491"/>
      <c r="I1491"/>
      <c r="J1491"/>
    </row>
    <row r="1492" spans="1:10" ht="16" x14ac:dyDescent="0.2">
      <c r="A1492"/>
      <c r="B1492"/>
      <c r="C1492"/>
      <c r="D1492"/>
      <c r="E1492"/>
      <c r="F1492"/>
      <c r="G1492"/>
      <c r="H1492"/>
      <c r="I1492"/>
      <c r="J1492"/>
    </row>
    <row r="1493" spans="1:10" ht="16" x14ac:dyDescent="0.2">
      <c r="A1493"/>
      <c r="B1493"/>
      <c r="C1493"/>
      <c r="D1493"/>
      <c r="E1493"/>
      <c r="F1493"/>
      <c r="G1493"/>
      <c r="H1493"/>
      <c r="I1493"/>
      <c r="J1493"/>
    </row>
    <row r="1494" spans="1:10" ht="16" x14ac:dyDescent="0.2">
      <c r="A1494"/>
      <c r="B1494"/>
      <c r="C1494"/>
      <c r="D1494"/>
      <c r="E1494"/>
      <c r="F1494"/>
      <c r="G1494"/>
      <c r="H1494"/>
      <c r="I1494"/>
      <c r="J1494"/>
    </row>
    <row r="1495" spans="1:10" ht="16" x14ac:dyDescent="0.2">
      <c r="A1495"/>
      <c r="B1495"/>
      <c r="C1495"/>
      <c r="D1495"/>
      <c r="E1495"/>
      <c r="F1495"/>
      <c r="G1495"/>
      <c r="H1495"/>
      <c r="I1495"/>
      <c r="J1495"/>
    </row>
    <row r="1496" spans="1:10" ht="16" x14ac:dyDescent="0.2">
      <c r="A1496"/>
      <c r="B1496"/>
      <c r="C1496"/>
      <c r="D1496"/>
      <c r="E1496"/>
      <c r="F1496"/>
      <c r="G1496"/>
      <c r="H1496"/>
      <c r="I1496"/>
      <c r="J1496"/>
    </row>
    <row r="1497" spans="1:10" ht="16" x14ac:dyDescent="0.2">
      <c r="A1497"/>
      <c r="B1497"/>
      <c r="C1497"/>
      <c r="D1497"/>
      <c r="E1497"/>
      <c r="F1497"/>
      <c r="G1497"/>
      <c r="H1497"/>
      <c r="I1497"/>
      <c r="J1497"/>
    </row>
    <row r="1498" spans="1:10" ht="16" x14ac:dyDescent="0.2">
      <c r="A1498"/>
      <c r="B1498"/>
      <c r="C1498"/>
      <c r="D1498"/>
      <c r="E1498"/>
      <c r="F1498"/>
      <c r="G1498"/>
      <c r="H1498"/>
      <c r="I1498"/>
      <c r="J1498"/>
    </row>
    <row r="1499" spans="1:10" ht="16" x14ac:dyDescent="0.2">
      <c r="A1499"/>
      <c r="B1499"/>
      <c r="C1499"/>
      <c r="D1499"/>
      <c r="E1499"/>
      <c r="F1499"/>
      <c r="G1499"/>
      <c r="H1499"/>
      <c r="I1499"/>
      <c r="J1499"/>
    </row>
    <row r="1500" spans="1:10" ht="16" x14ac:dyDescent="0.2">
      <c r="A1500"/>
      <c r="B1500"/>
      <c r="C1500"/>
      <c r="D1500"/>
      <c r="E1500"/>
      <c r="F1500"/>
      <c r="G1500"/>
      <c r="H1500"/>
      <c r="I1500"/>
      <c r="J1500"/>
    </row>
    <row r="1501" spans="1:10" ht="16" x14ac:dyDescent="0.2">
      <c r="A1501"/>
      <c r="B1501"/>
      <c r="C1501"/>
      <c r="D1501"/>
      <c r="E1501"/>
      <c r="F1501"/>
      <c r="G1501"/>
      <c r="H1501"/>
      <c r="I1501"/>
      <c r="J1501"/>
    </row>
    <row r="1502" spans="1:10" ht="16" x14ac:dyDescent="0.2">
      <c r="A1502"/>
      <c r="B1502"/>
      <c r="C1502"/>
      <c r="D1502"/>
      <c r="E1502"/>
      <c r="F1502"/>
      <c r="G1502"/>
      <c r="H1502"/>
      <c r="I1502"/>
      <c r="J1502"/>
    </row>
    <row r="1503" spans="1:10" ht="16" x14ac:dyDescent="0.2">
      <c r="A1503"/>
      <c r="B1503"/>
      <c r="C1503"/>
      <c r="D1503"/>
      <c r="E1503"/>
      <c r="F1503"/>
      <c r="G1503"/>
      <c r="H1503"/>
      <c r="I1503"/>
      <c r="J1503"/>
    </row>
    <row r="1504" spans="1:10" ht="16" x14ac:dyDescent="0.2">
      <c r="A1504"/>
      <c r="B1504"/>
      <c r="C1504"/>
      <c r="D1504"/>
      <c r="E1504"/>
      <c r="F1504"/>
      <c r="G1504"/>
      <c r="H1504"/>
      <c r="I1504"/>
      <c r="J1504"/>
    </row>
    <row r="1505" spans="1:10" ht="16" x14ac:dyDescent="0.2">
      <c r="A1505"/>
      <c r="B1505"/>
      <c r="C1505"/>
      <c r="D1505"/>
      <c r="E1505"/>
      <c r="F1505"/>
      <c r="G1505"/>
      <c r="H1505"/>
      <c r="I1505"/>
      <c r="J1505"/>
    </row>
    <row r="1506" spans="1:10" ht="16" x14ac:dyDescent="0.2">
      <c r="A1506"/>
      <c r="B1506"/>
      <c r="C1506"/>
      <c r="D1506"/>
      <c r="E1506"/>
      <c r="F1506"/>
      <c r="G1506"/>
      <c r="H1506"/>
      <c r="I1506"/>
      <c r="J1506"/>
    </row>
    <row r="1507" spans="1:10" ht="16" x14ac:dyDescent="0.2">
      <c r="A1507"/>
      <c r="B1507"/>
      <c r="C1507"/>
      <c r="D1507"/>
      <c r="E1507"/>
      <c r="F1507"/>
      <c r="G1507"/>
      <c r="H1507"/>
      <c r="I1507"/>
      <c r="J1507"/>
    </row>
    <row r="1508" spans="1:10" ht="16" x14ac:dyDescent="0.2">
      <c r="A1508"/>
      <c r="B1508"/>
      <c r="C1508"/>
      <c r="D1508"/>
      <c r="E1508"/>
      <c r="F1508"/>
      <c r="G1508"/>
      <c r="H1508"/>
      <c r="I1508"/>
      <c r="J1508"/>
    </row>
    <row r="1509" spans="1:10" ht="16" x14ac:dyDescent="0.2">
      <c r="A1509"/>
      <c r="B1509"/>
      <c r="C1509"/>
      <c r="D1509"/>
      <c r="E1509"/>
      <c r="F1509"/>
      <c r="G1509"/>
      <c r="H1509"/>
      <c r="I1509"/>
      <c r="J1509"/>
    </row>
    <row r="1510" spans="1:10" ht="16" x14ac:dyDescent="0.2">
      <c r="A1510"/>
      <c r="B1510"/>
      <c r="C1510"/>
      <c r="D1510"/>
      <c r="E1510"/>
      <c r="F1510"/>
      <c r="G1510"/>
      <c r="H1510"/>
      <c r="I1510"/>
      <c r="J1510"/>
    </row>
    <row r="1511" spans="1:10" ht="16" x14ac:dyDescent="0.2">
      <c r="A1511"/>
      <c r="B1511"/>
      <c r="C1511"/>
      <c r="D1511"/>
      <c r="E1511"/>
      <c r="F1511"/>
      <c r="G1511"/>
      <c r="H1511"/>
      <c r="I1511"/>
      <c r="J1511"/>
    </row>
    <row r="1512" spans="1:10" ht="16" x14ac:dyDescent="0.2">
      <c r="A1512"/>
      <c r="B1512"/>
      <c r="C1512"/>
      <c r="D1512"/>
      <c r="E1512"/>
      <c r="F1512"/>
      <c r="G1512"/>
      <c r="H1512"/>
      <c r="I1512"/>
      <c r="J1512"/>
    </row>
    <row r="1513" spans="1:10" ht="16" x14ac:dyDescent="0.2">
      <c r="A1513"/>
      <c r="B1513"/>
      <c r="C1513"/>
      <c r="D1513"/>
      <c r="E1513"/>
      <c r="F1513"/>
      <c r="G1513"/>
      <c r="H1513"/>
      <c r="I1513"/>
      <c r="J1513"/>
    </row>
    <row r="1514" spans="1:10" ht="16" x14ac:dyDescent="0.2">
      <c r="A1514"/>
      <c r="B1514"/>
      <c r="C1514"/>
      <c r="D1514"/>
      <c r="E1514"/>
      <c r="F1514"/>
      <c r="G1514"/>
      <c r="H1514"/>
      <c r="I1514"/>
      <c r="J1514"/>
    </row>
    <row r="1515" spans="1:10" ht="16" x14ac:dyDescent="0.2">
      <c r="A1515"/>
      <c r="B1515"/>
      <c r="C1515"/>
      <c r="D1515"/>
      <c r="E1515"/>
      <c r="F1515"/>
      <c r="G1515"/>
      <c r="H1515"/>
      <c r="I1515"/>
      <c r="J1515"/>
    </row>
    <row r="1516" spans="1:10" ht="16" x14ac:dyDescent="0.2">
      <c r="A1516"/>
      <c r="B1516"/>
      <c r="C1516"/>
      <c r="D1516"/>
      <c r="E1516"/>
      <c r="F1516"/>
      <c r="G1516"/>
      <c r="H1516"/>
      <c r="I1516"/>
      <c r="J1516"/>
    </row>
    <row r="1517" spans="1:10" ht="16" x14ac:dyDescent="0.2">
      <c r="A1517"/>
      <c r="B1517"/>
      <c r="C1517"/>
      <c r="D1517"/>
      <c r="E1517"/>
      <c r="F1517"/>
      <c r="G1517"/>
      <c r="H1517"/>
      <c r="I1517"/>
      <c r="J1517"/>
    </row>
    <row r="1518" spans="1:10" ht="16" x14ac:dyDescent="0.2">
      <c r="A1518"/>
      <c r="B1518"/>
      <c r="C1518"/>
      <c r="D1518"/>
      <c r="E1518"/>
      <c r="F1518"/>
      <c r="G1518"/>
      <c r="H1518"/>
      <c r="I1518"/>
      <c r="J1518"/>
    </row>
    <row r="1519" spans="1:10" ht="16" x14ac:dyDescent="0.2">
      <c r="A1519"/>
      <c r="B1519"/>
      <c r="C1519"/>
      <c r="D1519"/>
      <c r="E1519"/>
      <c r="F1519"/>
      <c r="G1519"/>
      <c r="H1519"/>
      <c r="I1519"/>
      <c r="J1519"/>
    </row>
    <row r="1520" spans="1:10" ht="16" x14ac:dyDescent="0.2">
      <c r="A1520"/>
      <c r="B1520"/>
      <c r="C1520"/>
      <c r="D1520"/>
      <c r="E1520"/>
      <c r="F1520"/>
      <c r="G1520"/>
      <c r="H1520"/>
      <c r="I1520"/>
      <c r="J1520"/>
    </row>
    <row r="1521" spans="1:10" ht="16" x14ac:dyDescent="0.2">
      <c r="A1521"/>
      <c r="B1521"/>
      <c r="C1521"/>
      <c r="D1521"/>
      <c r="E1521"/>
      <c r="F1521"/>
      <c r="G1521"/>
      <c r="H1521"/>
      <c r="I1521"/>
      <c r="J1521"/>
    </row>
    <row r="1522" spans="1:10" ht="16" x14ac:dyDescent="0.2">
      <c r="A1522"/>
      <c r="B1522"/>
      <c r="C1522"/>
      <c r="D1522"/>
      <c r="E1522"/>
      <c r="F1522"/>
      <c r="G1522"/>
      <c r="H1522"/>
      <c r="I1522"/>
      <c r="J1522"/>
    </row>
    <row r="1523" spans="1:10" ht="16" x14ac:dyDescent="0.2">
      <c r="A1523"/>
      <c r="B1523"/>
      <c r="C1523"/>
      <c r="D1523"/>
      <c r="E1523"/>
      <c r="F1523"/>
      <c r="G1523"/>
      <c r="H1523"/>
      <c r="I1523"/>
      <c r="J1523"/>
    </row>
    <row r="1524" spans="1:10" ht="16" x14ac:dyDescent="0.2">
      <c r="A1524"/>
      <c r="B1524"/>
      <c r="C1524"/>
      <c r="D1524"/>
      <c r="E1524"/>
      <c r="F1524"/>
      <c r="G1524"/>
      <c r="H1524"/>
      <c r="I1524"/>
      <c r="J1524"/>
    </row>
    <row r="1525" spans="1:10" ht="16" x14ac:dyDescent="0.2">
      <c r="A1525"/>
      <c r="B1525"/>
      <c r="C1525"/>
      <c r="D1525"/>
      <c r="E1525"/>
      <c r="F1525"/>
      <c r="G1525"/>
      <c r="H1525"/>
      <c r="I1525"/>
      <c r="J1525"/>
    </row>
    <row r="1526" spans="1:10" ht="16" x14ac:dyDescent="0.2">
      <c r="A1526"/>
      <c r="B1526"/>
      <c r="C1526"/>
      <c r="D1526"/>
      <c r="E1526"/>
      <c r="F1526"/>
      <c r="G1526"/>
      <c r="H1526"/>
      <c r="I1526"/>
      <c r="J1526"/>
    </row>
    <row r="1527" spans="1:10" ht="16" x14ac:dyDescent="0.2">
      <c r="A1527"/>
      <c r="B1527"/>
      <c r="C1527"/>
      <c r="D1527"/>
      <c r="E1527"/>
      <c r="F1527"/>
      <c r="G1527"/>
      <c r="H1527"/>
      <c r="I1527"/>
      <c r="J1527"/>
    </row>
    <row r="1528" spans="1:10" ht="16" x14ac:dyDescent="0.2">
      <c r="A1528"/>
      <c r="B1528"/>
      <c r="C1528"/>
      <c r="D1528"/>
      <c r="E1528"/>
      <c r="F1528"/>
      <c r="G1528"/>
      <c r="H1528"/>
      <c r="I1528"/>
      <c r="J1528"/>
    </row>
    <row r="1529" spans="1:10" ht="16" x14ac:dyDescent="0.2">
      <c r="A1529"/>
      <c r="B1529"/>
      <c r="C1529"/>
      <c r="D1529"/>
      <c r="E1529"/>
      <c r="F1529"/>
      <c r="G1529"/>
      <c r="H1529"/>
      <c r="I1529"/>
      <c r="J1529"/>
    </row>
    <row r="1530" spans="1:10" ht="16" x14ac:dyDescent="0.2">
      <c r="A1530"/>
      <c r="B1530"/>
      <c r="C1530"/>
      <c r="D1530"/>
      <c r="E1530"/>
      <c r="F1530"/>
      <c r="G1530"/>
      <c r="H1530"/>
      <c r="I1530"/>
      <c r="J1530"/>
    </row>
    <row r="1531" spans="1:10" ht="16" x14ac:dyDescent="0.2">
      <c r="A1531"/>
      <c r="B1531"/>
      <c r="C1531"/>
      <c r="D1531"/>
      <c r="E1531"/>
      <c r="F1531"/>
      <c r="G1531"/>
      <c r="H1531"/>
      <c r="I1531"/>
      <c r="J1531"/>
    </row>
    <row r="1532" spans="1:10" ht="16" x14ac:dyDescent="0.2">
      <c r="A1532"/>
      <c r="B1532"/>
      <c r="C1532"/>
      <c r="D1532"/>
      <c r="E1532"/>
      <c r="F1532"/>
      <c r="G1532"/>
      <c r="H1532"/>
      <c r="I1532"/>
      <c r="J1532"/>
    </row>
    <row r="1533" spans="1:10" ht="16" x14ac:dyDescent="0.2">
      <c r="A1533"/>
      <c r="B1533"/>
      <c r="C1533"/>
      <c r="D1533"/>
      <c r="E1533"/>
      <c r="F1533"/>
      <c r="G1533"/>
      <c r="H1533"/>
      <c r="I1533"/>
      <c r="J1533"/>
    </row>
    <row r="1534" spans="1:10" ht="16" x14ac:dyDescent="0.2">
      <c r="A1534"/>
      <c r="B1534"/>
      <c r="C1534"/>
      <c r="D1534"/>
      <c r="E1534"/>
      <c r="F1534"/>
      <c r="G1534"/>
      <c r="H1534"/>
      <c r="I1534"/>
      <c r="J1534"/>
    </row>
    <row r="1535" spans="1:10" ht="16" x14ac:dyDescent="0.2">
      <c r="A1535"/>
      <c r="B1535"/>
      <c r="C1535"/>
      <c r="D1535"/>
      <c r="E1535"/>
      <c r="F1535"/>
      <c r="G1535"/>
      <c r="H1535"/>
      <c r="I1535"/>
      <c r="J1535"/>
    </row>
    <row r="1536" spans="1:10" ht="16" x14ac:dyDescent="0.2">
      <c r="A1536"/>
      <c r="B1536"/>
      <c r="C1536"/>
      <c r="D1536"/>
      <c r="E1536"/>
      <c r="F1536"/>
      <c r="G1536"/>
      <c r="H1536"/>
      <c r="I1536"/>
      <c r="J1536"/>
    </row>
    <row r="1537" spans="1:10" ht="16" x14ac:dyDescent="0.2">
      <c r="A1537"/>
      <c r="B1537"/>
      <c r="C1537"/>
      <c r="D1537"/>
      <c r="E1537"/>
      <c r="F1537"/>
      <c r="G1537"/>
      <c r="H1537"/>
      <c r="I1537"/>
      <c r="J1537"/>
    </row>
    <row r="1538" spans="1:10" ht="16" x14ac:dyDescent="0.2">
      <c r="A1538"/>
      <c r="B1538"/>
      <c r="C1538"/>
      <c r="D1538"/>
      <c r="E1538"/>
      <c r="F1538"/>
      <c r="G1538"/>
      <c r="H1538"/>
      <c r="I1538"/>
      <c r="J1538"/>
    </row>
    <row r="1539" spans="1:10" ht="16" x14ac:dyDescent="0.2">
      <c r="A1539"/>
      <c r="B1539"/>
      <c r="C1539"/>
      <c r="D1539"/>
      <c r="E1539"/>
      <c r="F1539"/>
      <c r="G1539"/>
      <c r="H1539"/>
      <c r="I1539"/>
      <c r="J1539"/>
    </row>
    <row r="1540" spans="1:10" ht="16" x14ac:dyDescent="0.2">
      <c r="A1540"/>
      <c r="B1540"/>
      <c r="C1540"/>
      <c r="D1540"/>
      <c r="E1540"/>
      <c r="F1540"/>
      <c r="G1540"/>
      <c r="H1540"/>
      <c r="I1540"/>
      <c r="J1540"/>
    </row>
    <row r="1541" spans="1:10" ht="16" x14ac:dyDescent="0.2">
      <c r="A1541"/>
      <c r="B1541"/>
      <c r="C1541"/>
      <c r="D1541"/>
      <c r="E1541"/>
      <c r="F1541"/>
      <c r="G1541"/>
      <c r="H1541"/>
      <c r="I1541"/>
      <c r="J1541"/>
    </row>
    <row r="1542" spans="1:10" ht="16" x14ac:dyDescent="0.2">
      <c r="A1542"/>
      <c r="B1542"/>
      <c r="C1542"/>
      <c r="D1542"/>
      <c r="E1542"/>
      <c r="F1542"/>
      <c r="G1542"/>
      <c r="H1542"/>
      <c r="I1542"/>
      <c r="J1542"/>
    </row>
    <row r="1543" spans="1:10" ht="16" x14ac:dyDescent="0.2">
      <c r="A1543"/>
      <c r="B1543"/>
      <c r="C1543"/>
      <c r="D1543"/>
      <c r="E1543"/>
      <c r="F1543"/>
      <c r="G1543"/>
      <c r="H1543"/>
      <c r="I1543"/>
      <c r="J1543"/>
    </row>
    <row r="1544" spans="1:10" ht="16" x14ac:dyDescent="0.2">
      <c r="A1544"/>
      <c r="B1544"/>
      <c r="C1544"/>
      <c r="D1544"/>
      <c r="E1544"/>
      <c r="F1544"/>
      <c r="G1544"/>
      <c r="H1544"/>
      <c r="I1544"/>
      <c r="J1544"/>
    </row>
    <row r="1545" spans="1:10" ht="16" x14ac:dyDescent="0.2">
      <c r="A1545"/>
      <c r="B1545"/>
      <c r="C1545"/>
      <c r="D1545"/>
      <c r="E1545"/>
      <c r="F1545"/>
      <c r="G1545"/>
      <c r="H1545"/>
      <c r="I1545"/>
      <c r="J1545"/>
    </row>
    <row r="1546" spans="1:10" ht="16" x14ac:dyDescent="0.2">
      <c r="A1546"/>
      <c r="B1546"/>
      <c r="C1546"/>
      <c r="D1546"/>
      <c r="E1546"/>
      <c r="F1546"/>
      <c r="G1546"/>
      <c r="H1546"/>
      <c r="I1546"/>
      <c r="J1546"/>
    </row>
    <row r="1547" spans="1:10" ht="16" x14ac:dyDescent="0.2">
      <c r="A1547"/>
      <c r="B1547"/>
      <c r="C1547"/>
      <c r="D1547"/>
      <c r="E1547"/>
      <c r="F1547"/>
      <c r="G1547"/>
      <c r="H1547"/>
      <c r="I1547"/>
      <c r="J1547"/>
    </row>
    <row r="1548" spans="1:10" ht="16" x14ac:dyDescent="0.2">
      <c r="A1548"/>
      <c r="B1548"/>
      <c r="C1548"/>
      <c r="D1548"/>
      <c r="E1548"/>
      <c r="F1548"/>
      <c r="G1548"/>
      <c r="H1548"/>
      <c r="I1548"/>
      <c r="J1548"/>
    </row>
    <row r="1549" spans="1:10" ht="16" x14ac:dyDescent="0.2">
      <c r="A1549"/>
      <c r="B1549"/>
      <c r="C1549"/>
      <c r="D1549"/>
      <c r="E1549"/>
      <c r="F1549"/>
      <c r="G1549"/>
      <c r="H1549"/>
      <c r="I1549"/>
      <c r="J1549"/>
    </row>
    <row r="1550" spans="1:10" ht="16" x14ac:dyDescent="0.2">
      <c r="A1550"/>
      <c r="B1550"/>
      <c r="C1550"/>
      <c r="D1550"/>
      <c r="E1550"/>
      <c r="F1550"/>
      <c r="G1550"/>
      <c r="H1550"/>
      <c r="I1550"/>
      <c r="J1550"/>
    </row>
    <row r="1551" spans="1:10" ht="16" x14ac:dyDescent="0.2">
      <c r="A1551"/>
      <c r="B1551"/>
      <c r="C1551"/>
      <c r="D1551"/>
      <c r="E1551"/>
      <c r="F1551"/>
      <c r="G1551"/>
      <c r="H1551"/>
      <c r="I1551"/>
      <c r="J1551"/>
    </row>
    <row r="1552" spans="1:10" ht="16" x14ac:dyDescent="0.2">
      <c r="A1552"/>
      <c r="B1552"/>
      <c r="C1552"/>
      <c r="D1552"/>
      <c r="E1552"/>
      <c r="F1552"/>
      <c r="G1552"/>
      <c r="H1552"/>
      <c r="I1552"/>
      <c r="J1552"/>
    </row>
    <row r="1553" spans="1:10" ht="16" x14ac:dyDescent="0.2">
      <c r="A1553"/>
      <c r="B1553"/>
      <c r="C1553"/>
      <c r="D1553"/>
      <c r="E1553"/>
      <c r="F1553"/>
      <c r="G1553"/>
      <c r="H1553"/>
      <c r="I1553"/>
      <c r="J1553"/>
    </row>
    <row r="1554" spans="1:10" ht="16" x14ac:dyDescent="0.2">
      <c r="A1554"/>
      <c r="B1554"/>
      <c r="C1554"/>
      <c r="D1554"/>
      <c r="E1554"/>
      <c r="F1554"/>
      <c r="G1554"/>
      <c r="H1554"/>
      <c r="I1554"/>
      <c r="J1554"/>
    </row>
    <row r="1555" spans="1:10" ht="16" x14ac:dyDescent="0.2">
      <c r="A1555"/>
      <c r="B1555"/>
      <c r="C1555"/>
      <c r="D1555"/>
      <c r="E1555"/>
      <c r="F1555"/>
      <c r="G1555"/>
      <c r="H1555"/>
      <c r="I1555"/>
      <c r="J1555"/>
    </row>
    <row r="1556" spans="1:10" ht="16" x14ac:dyDescent="0.2">
      <c r="A1556"/>
      <c r="B1556"/>
      <c r="C1556"/>
      <c r="D1556"/>
      <c r="E1556"/>
      <c r="F1556"/>
      <c r="G1556"/>
      <c r="H1556"/>
      <c r="I1556"/>
      <c r="J1556"/>
    </row>
    <row r="1557" spans="1:10" ht="16" x14ac:dyDescent="0.2">
      <c r="A1557"/>
      <c r="B1557"/>
      <c r="C1557"/>
      <c r="D1557"/>
      <c r="E1557"/>
      <c r="F1557"/>
      <c r="G1557"/>
      <c r="H1557"/>
      <c r="I1557"/>
      <c r="J1557"/>
    </row>
    <row r="1558" spans="1:10" ht="16" x14ac:dyDescent="0.2">
      <c r="A1558"/>
      <c r="B1558"/>
      <c r="C1558"/>
      <c r="D1558"/>
      <c r="E1558"/>
      <c r="F1558"/>
      <c r="G1558"/>
      <c r="H1558"/>
      <c r="I1558"/>
      <c r="J1558"/>
    </row>
    <row r="1559" spans="1:10" ht="16" x14ac:dyDescent="0.2">
      <c r="A1559"/>
      <c r="B1559"/>
      <c r="C1559"/>
      <c r="D1559"/>
      <c r="E1559"/>
      <c r="F1559"/>
      <c r="G1559"/>
      <c r="H1559"/>
      <c r="I1559"/>
      <c r="J1559"/>
    </row>
    <row r="1560" spans="1:10" ht="16" x14ac:dyDescent="0.2">
      <c r="A1560"/>
      <c r="B1560"/>
      <c r="C1560"/>
      <c r="D1560"/>
      <c r="E1560"/>
      <c r="F1560"/>
      <c r="G1560"/>
      <c r="H1560"/>
      <c r="I1560"/>
      <c r="J1560"/>
    </row>
    <row r="1561" spans="1:10" ht="16" x14ac:dyDescent="0.2">
      <c r="A1561"/>
      <c r="B1561"/>
      <c r="C1561"/>
      <c r="D1561"/>
      <c r="E1561"/>
      <c r="F1561"/>
      <c r="G1561"/>
      <c r="H1561"/>
      <c r="I1561"/>
      <c r="J1561"/>
    </row>
    <row r="1562" spans="1:10" ht="16" x14ac:dyDescent="0.2">
      <c r="A1562"/>
      <c r="B1562"/>
      <c r="C1562"/>
      <c r="D1562"/>
      <c r="E1562"/>
      <c r="F1562"/>
      <c r="G1562"/>
      <c r="H1562"/>
      <c r="I1562"/>
      <c r="J1562"/>
    </row>
    <row r="1563" spans="1:10" ht="16" x14ac:dyDescent="0.2">
      <c r="A1563"/>
      <c r="B1563"/>
      <c r="C1563"/>
      <c r="D1563"/>
      <c r="E1563"/>
      <c r="F1563"/>
      <c r="G1563"/>
      <c r="H1563"/>
      <c r="I1563"/>
      <c r="J1563"/>
    </row>
    <row r="1564" spans="1:10" ht="16" x14ac:dyDescent="0.2">
      <c r="A1564"/>
      <c r="B1564"/>
      <c r="C1564"/>
      <c r="D1564"/>
      <c r="E1564"/>
      <c r="F1564"/>
      <c r="G1564"/>
      <c r="H1564"/>
      <c r="I1564"/>
      <c r="J1564"/>
    </row>
    <row r="1565" spans="1:10" ht="16" x14ac:dyDescent="0.2">
      <c r="A1565"/>
      <c r="B1565"/>
      <c r="C1565"/>
      <c r="D1565"/>
      <c r="E1565"/>
      <c r="F1565"/>
      <c r="G1565"/>
      <c r="H1565"/>
      <c r="I1565"/>
      <c r="J1565"/>
    </row>
    <row r="1566" spans="1:10" ht="16" x14ac:dyDescent="0.2">
      <c r="A1566"/>
      <c r="B1566"/>
      <c r="C1566"/>
      <c r="D1566"/>
      <c r="E1566"/>
      <c r="F1566"/>
      <c r="G1566"/>
      <c r="H1566"/>
      <c r="I1566"/>
      <c r="J1566"/>
    </row>
    <row r="1567" spans="1:10" ht="16" x14ac:dyDescent="0.2">
      <c r="A1567"/>
      <c r="B1567"/>
      <c r="C1567"/>
      <c r="D1567"/>
      <c r="E1567"/>
      <c r="F1567"/>
      <c r="G1567"/>
      <c r="H1567"/>
      <c r="I1567"/>
      <c r="J1567"/>
    </row>
    <row r="1568" spans="1:10" ht="16" x14ac:dyDescent="0.2">
      <c r="A1568"/>
      <c r="B1568"/>
      <c r="C1568"/>
      <c r="D1568"/>
      <c r="E1568"/>
      <c r="F1568"/>
      <c r="G1568"/>
      <c r="H1568"/>
      <c r="I1568"/>
      <c r="J1568"/>
    </row>
    <row r="1569" spans="1:10" ht="16" x14ac:dyDescent="0.2">
      <c r="A1569"/>
      <c r="B1569"/>
      <c r="C1569"/>
      <c r="D1569"/>
      <c r="E1569"/>
      <c r="F1569"/>
      <c r="G1569"/>
      <c r="H1569"/>
      <c r="I1569"/>
      <c r="J1569"/>
    </row>
    <row r="1570" spans="1:10" ht="16" x14ac:dyDescent="0.2">
      <c r="A1570"/>
      <c r="B1570"/>
      <c r="C1570"/>
      <c r="D1570"/>
      <c r="E1570"/>
      <c r="F1570"/>
      <c r="G1570"/>
      <c r="H1570"/>
      <c r="I1570"/>
      <c r="J1570"/>
    </row>
    <row r="1571" spans="1:10" ht="16" x14ac:dyDescent="0.2">
      <c r="A1571"/>
      <c r="B1571"/>
      <c r="C1571"/>
      <c r="D1571"/>
      <c r="E1571"/>
      <c r="F1571"/>
      <c r="G1571"/>
      <c r="H1571"/>
      <c r="I1571"/>
      <c r="J1571"/>
    </row>
    <row r="1572" spans="1:10" ht="16" x14ac:dyDescent="0.2">
      <c r="A1572"/>
      <c r="B1572"/>
      <c r="C1572"/>
      <c r="D1572"/>
      <c r="E1572"/>
      <c r="F1572"/>
      <c r="G1572"/>
      <c r="H1572"/>
      <c r="I1572"/>
      <c r="J1572"/>
    </row>
    <row r="1573" spans="1:10" ht="16" x14ac:dyDescent="0.2">
      <c r="A1573"/>
      <c r="B1573"/>
      <c r="C1573"/>
      <c r="D1573"/>
      <c r="E1573"/>
      <c r="F1573"/>
      <c r="G1573"/>
      <c r="H1573"/>
      <c r="I1573"/>
      <c r="J1573"/>
    </row>
    <row r="1574" spans="1:10" ht="16" x14ac:dyDescent="0.2">
      <c r="A1574"/>
      <c r="B1574"/>
      <c r="C1574"/>
      <c r="D1574"/>
      <c r="E1574"/>
      <c r="F1574"/>
      <c r="G1574"/>
      <c r="H1574"/>
      <c r="I1574"/>
      <c r="J1574"/>
    </row>
    <row r="1575" spans="1:10" ht="16" x14ac:dyDescent="0.2">
      <c r="A1575"/>
      <c r="B1575"/>
      <c r="C1575"/>
      <c r="D1575"/>
      <c r="E1575"/>
      <c r="F1575"/>
      <c r="G1575"/>
      <c r="H1575"/>
      <c r="I1575"/>
      <c r="J1575"/>
    </row>
    <row r="1576" spans="1:10" ht="16" x14ac:dyDescent="0.2">
      <c r="A1576"/>
      <c r="B1576"/>
      <c r="C1576"/>
      <c r="D1576"/>
      <c r="E1576"/>
      <c r="F1576"/>
      <c r="G1576"/>
      <c r="H1576"/>
      <c r="I1576"/>
      <c r="J1576"/>
    </row>
    <row r="1577" spans="1:10" ht="16" x14ac:dyDescent="0.2">
      <c r="A1577"/>
      <c r="B1577"/>
      <c r="C1577"/>
      <c r="D1577"/>
      <c r="E1577"/>
      <c r="F1577"/>
      <c r="G1577"/>
      <c r="H1577"/>
      <c r="I1577"/>
      <c r="J1577"/>
    </row>
    <row r="1578" spans="1:10" ht="16" x14ac:dyDescent="0.2">
      <c r="A1578"/>
      <c r="B1578"/>
      <c r="C1578"/>
      <c r="D1578"/>
      <c r="E1578"/>
      <c r="F1578"/>
      <c r="G1578"/>
      <c r="H1578"/>
      <c r="I1578"/>
      <c r="J1578"/>
    </row>
    <row r="1579" spans="1:10" ht="16" x14ac:dyDescent="0.2">
      <c r="A1579"/>
      <c r="B1579"/>
      <c r="C1579"/>
      <c r="D1579"/>
      <c r="E1579"/>
      <c r="F1579"/>
      <c r="G1579"/>
      <c r="H1579"/>
      <c r="I1579"/>
      <c r="J1579"/>
    </row>
    <row r="1580" spans="1:10" ht="16" x14ac:dyDescent="0.2">
      <c r="A1580"/>
      <c r="B1580"/>
      <c r="C1580"/>
      <c r="D1580"/>
      <c r="E1580"/>
      <c r="F1580"/>
      <c r="G1580"/>
      <c r="H1580"/>
      <c r="I1580"/>
      <c r="J1580"/>
    </row>
    <row r="1581" spans="1:10" ht="16" x14ac:dyDescent="0.2">
      <c r="A1581"/>
      <c r="B1581"/>
      <c r="C1581"/>
      <c r="D1581"/>
      <c r="E1581"/>
      <c r="F1581"/>
      <c r="G1581"/>
      <c r="H1581"/>
      <c r="I1581"/>
      <c r="J1581"/>
    </row>
    <row r="1582" spans="1:10" ht="16" x14ac:dyDescent="0.2">
      <c r="A1582"/>
      <c r="B1582"/>
      <c r="C1582"/>
      <c r="D1582"/>
      <c r="E1582"/>
      <c r="F1582"/>
      <c r="G1582"/>
      <c r="H1582"/>
      <c r="I1582"/>
      <c r="J1582"/>
    </row>
    <row r="1583" spans="1:10" ht="16" x14ac:dyDescent="0.2">
      <c r="A1583"/>
      <c r="B1583"/>
      <c r="C1583"/>
      <c r="D1583"/>
      <c r="E1583"/>
      <c r="F1583"/>
      <c r="G1583"/>
      <c r="H1583"/>
      <c r="I1583"/>
      <c r="J1583"/>
    </row>
    <row r="1584" spans="1:10" ht="16" x14ac:dyDescent="0.2">
      <c r="A1584"/>
      <c r="B1584"/>
      <c r="C1584"/>
      <c r="D1584"/>
      <c r="E1584"/>
      <c r="F1584"/>
      <c r="G1584"/>
      <c r="H1584"/>
      <c r="I1584"/>
      <c r="J1584"/>
    </row>
    <row r="1585" spans="1:10" ht="16" x14ac:dyDescent="0.2">
      <c r="A1585"/>
      <c r="B1585"/>
      <c r="C1585"/>
      <c r="D1585"/>
      <c r="E1585"/>
      <c r="F1585"/>
      <c r="G1585"/>
      <c r="H1585"/>
      <c r="I1585"/>
      <c r="J1585"/>
    </row>
    <row r="1586" spans="1:10" ht="16" x14ac:dyDescent="0.2">
      <c r="A1586"/>
      <c r="B1586"/>
      <c r="C1586"/>
      <c r="D1586"/>
      <c r="E1586"/>
      <c r="F1586"/>
      <c r="G1586"/>
      <c r="H1586"/>
      <c r="I1586"/>
      <c r="J1586"/>
    </row>
    <row r="1587" spans="1:10" ht="16" x14ac:dyDescent="0.2">
      <c r="A1587"/>
      <c r="B1587"/>
      <c r="C1587"/>
      <c r="D1587"/>
      <c r="E1587"/>
      <c r="F1587"/>
      <c r="G1587"/>
      <c r="H1587"/>
      <c r="I1587"/>
      <c r="J1587"/>
    </row>
    <row r="1588" spans="1:10" ht="16" x14ac:dyDescent="0.2">
      <c r="A1588"/>
      <c r="B1588"/>
      <c r="C1588"/>
      <c r="D1588"/>
      <c r="E1588"/>
      <c r="F1588"/>
      <c r="G1588"/>
      <c r="H1588"/>
      <c r="I1588"/>
      <c r="J1588"/>
    </row>
    <row r="1589" spans="1:10" ht="16" x14ac:dyDescent="0.2">
      <c r="A1589"/>
      <c r="B1589"/>
      <c r="C1589"/>
      <c r="D1589"/>
      <c r="E1589"/>
      <c r="F1589"/>
      <c r="G1589"/>
      <c r="H1589"/>
      <c r="I1589"/>
      <c r="J1589"/>
    </row>
    <row r="1590" spans="1:10" ht="16" x14ac:dyDescent="0.2">
      <c r="A1590"/>
      <c r="B1590"/>
      <c r="C1590"/>
      <c r="D1590"/>
      <c r="E1590"/>
      <c r="F1590"/>
      <c r="G1590"/>
      <c r="H1590"/>
      <c r="I1590"/>
      <c r="J1590"/>
    </row>
    <row r="1591" spans="1:10" ht="16" x14ac:dyDescent="0.2">
      <c r="A1591"/>
      <c r="B1591"/>
      <c r="C1591"/>
      <c r="D1591"/>
      <c r="E1591"/>
      <c r="F1591"/>
      <c r="G1591"/>
      <c r="H1591"/>
      <c r="I1591"/>
      <c r="J1591"/>
    </row>
    <row r="1592" spans="1:10" ht="16" x14ac:dyDescent="0.2">
      <c r="A1592"/>
      <c r="B1592"/>
      <c r="C1592"/>
      <c r="D1592"/>
      <c r="E1592"/>
      <c r="F1592"/>
      <c r="G1592"/>
      <c r="H1592"/>
      <c r="I1592"/>
      <c r="J1592"/>
    </row>
    <row r="1593" spans="1:10" ht="16" x14ac:dyDescent="0.2">
      <c r="A1593"/>
      <c r="B1593"/>
      <c r="C1593"/>
      <c r="D1593"/>
      <c r="E1593"/>
      <c r="F1593"/>
      <c r="G1593"/>
      <c r="H1593"/>
      <c r="I1593"/>
      <c r="J1593"/>
    </row>
    <row r="1594" spans="1:10" ht="16" x14ac:dyDescent="0.2">
      <c r="A1594"/>
      <c r="B1594"/>
      <c r="C1594"/>
      <c r="D1594"/>
      <c r="E1594"/>
      <c r="F1594"/>
      <c r="G1594"/>
      <c r="H1594"/>
      <c r="I1594"/>
      <c r="J1594"/>
    </row>
    <row r="1595" spans="1:10" ht="16" x14ac:dyDescent="0.2">
      <c r="A1595"/>
      <c r="B1595"/>
      <c r="C1595"/>
      <c r="D1595"/>
      <c r="E1595"/>
      <c r="F1595"/>
      <c r="G1595"/>
      <c r="H1595"/>
      <c r="I1595"/>
      <c r="J1595"/>
    </row>
    <row r="1596" spans="1:10" ht="16" x14ac:dyDescent="0.2">
      <c r="A1596"/>
      <c r="B1596"/>
      <c r="C1596"/>
      <c r="D1596"/>
      <c r="E1596"/>
      <c r="F1596"/>
      <c r="G1596"/>
      <c r="H1596"/>
      <c r="I1596"/>
      <c r="J1596"/>
    </row>
    <row r="1597" spans="1:10" ht="16" x14ac:dyDescent="0.2">
      <c r="A1597"/>
      <c r="B1597"/>
      <c r="C1597"/>
      <c r="D1597"/>
      <c r="E1597"/>
      <c r="F1597"/>
      <c r="G1597"/>
      <c r="H1597"/>
      <c r="I1597"/>
      <c r="J1597"/>
    </row>
    <row r="1598" spans="1:10" ht="16" x14ac:dyDescent="0.2">
      <c r="A1598"/>
      <c r="B1598"/>
      <c r="C1598"/>
      <c r="D1598"/>
      <c r="E1598"/>
      <c r="F1598"/>
      <c r="G1598"/>
      <c r="H1598"/>
      <c r="I1598"/>
      <c r="J1598"/>
    </row>
    <row r="1599" spans="1:10" ht="16" x14ac:dyDescent="0.2">
      <c r="A1599"/>
      <c r="B1599"/>
      <c r="C1599"/>
      <c r="D1599"/>
      <c r="E1599"/>
      <c r="F1599"/>
      <c r="G1599"/>
      <c r="H1599"/>
      <c r="I1599"/>
      <c r="J1599"/>
    </row>
    <row r="1600" spans="1:10" ht="16" x14ac:dyDescent="0.2">
      <c r="A1600"/>
      <c r="B1600"/>
      <c r="C1600"/>
      <c r="D1600"/>
      <c r="E1600"/>
      <c r="F1600"/>
      <c r="G1600"/>
      <c r="H1600"/>
      <c r="I1600"/>
      <c r="J1600"/>
    </row>
    <row r="1601" spans="1:10" ht="16" x14ac:dyDescent="0.2">
      <c r="A1601"/>
      <c r="B1601"/>
      <c r="C1601"/>
      <c r="D1601"/>
      <c r="E1601"/>
      <c r="F1601"/>
      <c r="G1601"/>
      <c r="H1601"/>
      <c r="I1601"/>
      <c r="J1601"/>
    </row>
    <row r="1602" spans="1:10" ht="16" x14ac:dyDescent="0.2">
      <c r="A1602"/>
      <c r="B1602"/>
      <c r="C1602"/>
      <c r="D1602"/>
      <c r="E1602"/>
      <c r="F1602"/>
      <c r="G1602"/>
      <c r="H1602"/>
      <c r="I1602"/>
      <c r="J1602"/>
    </row>
    <row r="1603" spans="1:10" ht="16" x14ac:dyDescent="0.2">
      <c r="A1603"/>
      <c r="B1603"/>
      <c r="C1603"/>
      <c r="D1603"/>
      <c r="E1603"/>
      <c r="F1603"/>
      <c r="G1603"/>
      <c r="H1603"/>
      <c r="I1603"/>
      <c r="J1603"/>
    </row>
    <row r="1604" spans="1:10" ht="16" x14ac:dyDescent="0.2">
      <c r="A1604"/>
      <c r="B1604"/>
      <c r="C1604"/>
      <c r="D1604"/>
      <c r="E1604"/>
      <c r="F1604"/>
      <c r="G1604"/>
      <c r="H1604"/>
      <c r="I1604"/>
      <c r="J1604"/>
    </row>
    <row r="1605" spans="1:10" ht="16" x14ac:dyDescent="0.2">
      <c r="A1605"/>
      <c r="B1605"/>
      <c r="C1605"/>
      <c r="D1605"/>
      <c r="E1605"/>
      <c r="F1605"/>
      <c r="G1605"/>
      <c r="H1605"/>
      <c r="I1605"/>
      <c r="J1605"/>
    </row>
    <row r="1606" spans="1:10" ht="16" x14ac:dyDescent="0.2">
      <c r="A1606"/>
      <c r="B1606"/>
      <c r="C1606"/>
      <c r="D1606"/>
      <c r="E1606"/>
      <c r="F1606"/>
      <c r="G1606"/>
      <c r="H1606"/>
      <c r="I1606"/>
      <c r="J1606"/>
    </row>
    <row r="1607" spans="1:10" ht="16" x14ac:dyDescent="0.2">
      <c r="A1607"/>
      <c r="B1607"/>
      <c r="C1607"/>
      <c r="D1607"/>
      <c r="E1607"/>
      <c r="F1607"/>
      <c r="G1607"/>
      <c r="H1607"/>
      <c r="I1607"/>
      <c r="J1607"/>
    </row>
    <row r="1608" spans="1:10" ht="16" x14ac:dyDescent="0.2">
      <c r="A1608"/>
      <c r="B1608"/>
      <c r="C1608"/>
      <c r="D1608"/>
      <c r="E1608"/>
      <c r="F1608"/>
      <c r="G1608"/>
      <c r="H1608"/>
      <c r="I1608"/>
      <c r="J1608"/>
    </row>
    <row r="1609" spans="1:10" ht="16" x14ac:dyDescent="0.2">
      <c r="A1609"/>
      <c r="B1609"/>
      <c r="C1609"/>
      <c r="D1609"/>
      <c r="E1609"/>
      <c r="F1609"/>
      <c r="G1609"/>
      <c r="H1609"/>
      <c r="I1609"/>
      <c r="J1609"/>
    </row>
    <row r="1610" spans="1:10" ht="16" x14ac:dyDescent="0.2">
      <c r="A1610"/>
      <c r="B1610"/>
      <c r="C1610"/>
      <c r="D1610"/>
      <c r="E1610"/>
      <c r="F1610"/>
      <c r="G1610"/>
      <c r="H1610"/>
      <c r="I1610"/>
      <c r="J1610"/>
    </row>
    <row r="1611" spans="1:10" ht="16" x14ac:dyDescent="0.2">
      <c r="A1611"/>
      <c r="B1611"/>
      <c r="C1611"/>
      <c r="D1611"/>
      <c r="E1611"/>
      <c r="F1611"/>
      <c r="G1611"/>
      <c r="H1611"/>
      <c r="I1611"/>
      <c r="J1611"/>
    </row>
    <row r="1612" spans="1:10" ht="16" x14ac:dyDescent="0.2">
      <c r="A1612"/>
      <c r="B1612"/>
      <c r="C1612"/>
      <c r="D1612"/>
      <c r="E1612"/>
      <c r="F1612"/>
      <c r="G1612"/>
      <c r="H1612"/>
      <c r="I1612"/>
      <c r="J1612"/>
    </row>
    <row r="1613" spans="1:10" ht="16" x14ac:dyDescent="0.2">
      <c r="A1613"/>
      <c r="B1613"/>
      <c r="C1613"/>
      <c r="D1613"/>
      <c r="E1613"/>
      <c r="F1613"/>
      <c r="G1613"/>
      <c r="H1613"/>
      <c r="I1613"/>
      <c r="J1613"/>
    </row>
    <row r="1614" spans="1:10" ht="16" x14ac:dyDescent="0.2">
      <c r="A1614"/>
      <c r="B1614"/>
      <c r="C1614"/>
      <c r="D1614"/>
      <c r="E1614"/>
      <c r="F1614"/>
      <c r="G1614"/>
      <c r="H1614"/>
      <c r="I1614"/>
      <c r="J1614"/>
    </row>
    <row r="1615" spans="1:10" ht="16" x14ac:dyDescent="0.2">
      <c r="A1615"/>
      <c r="B1615"/>
      <c r="C1615"/>
      <c r="D1615"/>
      <c r="E1615"/>
      <c r="F1615"/>
      <c r="G1615"/>
      <c r="H1615"/>
      <c r="I1615"/>
      <c r="J1615"/>
    </row>
    <row r="1616" spans="1:10" ht="16" x14ac:dyDescent="0.2">
      <c r="A1616"/>
      <c r="B1616"/>
      <c r="C1616"/>
      <c r="D1616"/>
      <c r="E1616"/>
      <c r="F1616"/>
      <c r="G1616"/>
      <c r="H1616"/>
      <c r="I1616"/>
      <c r="J1616"/>
    </row>
    <row r="1617" spans="1:10" ht="16" x14ac:dyDescent="0.2">
      <c r="A1617"/>
      <c r="B1617"/>
      <c r="C1617"/>
      <c r="D1617"/>
      <c r="E1617"/>
      <c r="F1617"/>
      <c r="G1617"/>
      <c r="H1617"/>
      <c r="I1617"/>
      <c r="J1617"/>
    </row>
    <row r="1618" spans="1:10" ht="16" x14ac:dyDescent="0.2">
      <c r="A1618"/>
      <c r="B1618"/>
      <c r="C1618"/>
      <c r="D1618"/>
      <c r="E1618"/>
      <c r="F1618"/>
      <c r="G1618"/>
      <c r="H1618"/>
      <c r="I1618"/>
      <c r="J1618"/>
    </row>
    <row r="1619" spans="1:10" ht="16" x14ac:dyDescent="0.2">
      <c r="A1619"/>
      <c r="B1619"/>
      <c r="C1619"/>
      <c r="D1619"/>
      <c r="E1619"/>
      <c r="F1619"/>
      <c r="G1619"/>
      <c r="H1619"/>
      <c r="I1619"/>
      <c r="J1619"/>
    </row>
    <row r="1620" spans="1:10" ht="16" x14ac:dyDescent="0.2">
      <c r="A1620"/>
      <c r="B1620"/>
      <c r="C1620"/>
      <c r="D1620"/>
      <c r="E1620"/>
      <c r="F1620"/>
      <c r="G1620"/>
      <c r="H1620"/>
      <c r="I1620"/>
      <c r="J1620"/>
    </row>
    <row r="1621" spans="1:10" ht="16" x14ac:dyDescent="0.2">
      <c r="A1621"/>
      <c r="B1621"/>
      <c r="C1621"/>
      <c r="D1621"/>
      <c r="E1621"/>
      <c r="F1621"/>
      <c r="G1621"/>
      <c r="H1621"/>
      <c r="I1621"/>
      <c r="J1621"/>
    </row>
    <row r="1622" spans="1:10" ht="16" x14ac:dyDescent="0.2">
      <c r="A1622"/>
      <c r="B1622"/>
      <c r="C1622"/>
      <c r="D1622"/>
      <c r="E1622"/>
      <c r="F1622"/>
      <c r="G1622"/>
      <c r="H1622"/>
      <c r="I1622"/>
      <c r="J1622"/>
    </row>
    <row r="1623" spans="1:10" ht="16" x14ac:dyDescent="0.2">
      <c r="A1623"/>
      <c r="B1623"/>
      <c r="C1623"/>
      <c r="D1623"/>
      <c r="E1623"/>
      <c r="F1623"/>
      <c r="G1623"/>
      <c r="H1623"/>
      <c r="I1623"/>
      <c r="J1623"/>
    </row>
    <row r="1624" spans="1:10" ht="16" x14ac:dyDescent="0.2">
      <c r="A1624"/>
      <c r="B1624"/>
      <c r="C1624"/>
      <c r="D1624"/>
      <c r="E1624"/>
      <c r="F1624"/>
      <c r="G1624"/>
      <c r="H1624"/>
      <c r="I1624"/>
      <c r="J1624"/>
    </row>
    <row r="1625" spans="1:10" ht="16" x14ac:dyDescent="0.2">
      <c r="A1625"/>
      <c r="B1625"/>
      <c r="C1625"/>
      <c r="D1625"/>
      <c r="E1625"/>
      <c r="F1625"/>
      <c r="G1625"/>
      <c r="H1625"/>
      <c r="I1625"/>
      <c r="J1625"/>
    </row>
    <row r="1626" spans="1:10" ht="16" x14ac:dyDescent="0.2">
      <c r="A1626"/>
      <c r="B1626"/>
      <c r="C1626"/>
      <c r="D1626"/>
      <c r="E1626"/>
      <c r="F1626"/>
      <c r="G1626"/>
      <c r="H1626"/>
      <c r="I1626"/>
      <c r="J1626"/>
    </row>
    <row r="1627" spans="1:10" ht="16" x14ac:dyDescent="0.2">
      <c r="A1627"/>
      <c r="B1627"/>
      <c r="C1627"/>
      <c r="D1627"/>
      <c r="E1627"/>
      <c r="F1627"/>
      <c r="G1627"/>
      <c r="H1627"/>
      <c r="I1627"/>
      <c r="J1627"/>
    </row>
    <row r="1628" spans="1:10" ht="16" x14ac:dyDescent="0.2">
      <c r="A1628"/>
      <c r="B1628"/>
      <c r="C1628"/>
      <c r="D1628"/>
      <c r="E1628"/>
      <c r="F1628"/>
      <c r="G1628"/>
      <c r="H1628"/>
      <c r="I1628"/>
      <c r="J1628"/>
    </row>
    <row r="1629" spans="1:10" ht="16" x14ac:dyDescent="0.2">
      <c r="A1629"/>
      <c r="B1629"/>
      <c r="C1629"/>
      <c r="D1629"/>
      <c r="E1629"/>
      <c r="F1629"/>
      <c r="G1629"/>
      <c r="H1629"/>
      <c r="I1629"/>
      <c r="J1629"/>
    </row>
    <row r="1630" spans="1:10" ht="16" x14ac:dyDescent="0.2">
      <c r="A1630"/>
      <c r="B1630"/>
      <c r="C1630"/>
      <c r="D1630"/>
      <c r="E1630"/>
      <c r="F1630"/>
      <c r="G1630"/>
      <c r="H1630"/>
      <c r="I1630"/>
      <c r="J1630"/>
    </row>
    <row r="1631" spans="1:10" ht="16" x14ac:dyDescent="0.2">
      <c r="A1631"/>
      <c r="B1631"/>
      <c r="C1631"/>
      <c r="D1631"/>
      <c r="E1631"/>
      <c r="F1631"/>
      <c r="G1631"/>
      <c r="H1631"/>
      <c r="I1631"/>
      <c r="J1631"/>
    </row>
    <row r="1632" spans="1:10" ht="16" x14ac:dyDescent="0.2">
      <c r="A1632"/>
      <c r="B1632"/>
      <c r="C1632"/>
      <c r="D1632"/>
      <c r="E1632"/>
      <c r="F1632"/>
      <c r="G1632"/>
      <c r="H1632"/>
      <c r="I1632"/>
      <c r="J1632"/>
    </row>
    <row r="1633" spans="1:10" ht="16" x14ac:dyDescent="0.2">
      <c r="A1633"/>
      <c r="B1633"/>
      <c r="C1633"/>
      <c r="D1633"/>
      <c r="E1633"/>
      <c r="F1633"/>
      <c r="G1633"/>
      <c r="H1633"/>
      <c r="I1633"/>
      <c r="J1633"/>
    </row>
    <row r="1634" spans="1:10" ht="16" x14ac:dyDescent="0.2">
      <c r="A1634"/>
      <c r="B1634"/>
      <c r="C1634"/>
      <c r="D1634"/>
      <c r="E1634"/>
      <c r="F1634"/>
      <c r="G1634"/>
      <c r="H1634"/>
      <c r="I1634"/>
      <c r="J1634"/>
    </row>
    <row r="1635" spans="1:10" ht="16" x14ac:dyDescent="0.2">
      <c r="A1635"/>
      <c r="B1635"/>
      <c r="C1635"/>
      <c r="D1635"/>
      <c r="E1635"/>
      <c r="F1635"/>
      <c r="G1635"/>
      <c r="H1635"/>
      <c r="I1635"/>
      <c r="J1635"/>
    </row>
    <row r="1636" spans="1:10" ht="16" x14ac:dyDescent="0.2">
      <c r="A1636"/>
      <c r="B1636"/>
      <c r="C1636"/>
      <c r="D1636"/>
      <c r="E1636"/>
      <c r="F1636"/>
      <c r="G1636"/>
      <c r="H1636"/>
      <c r="I1636"/>
      <c r="J1636"/>
    </row>
    <row r="1637" spans="1:10" ht="16" x14ac:dyDescent="0.2">
      <c r="A1637"/>
      <c r="B1637"/>
      <c r="C1637"/>
      <c r="D1637"/>
      <c r="E1637"/>
      <c r="F1637"/>
      <c r="G1637"/>
      <c r="H1637"/>
      <c r="I1637"/>
      <c r="J1637"/>
    </row>
    <row r="1638" spans="1:10" ht="16" x14ac:dyDescent="0.2">
      <c r="A1638"/>
      <c r="B1638"/>
      <c r="C1638"/>
      <c r="D1638"/>
      <c r="E1638"/>
      <c r="F1638"/>
      <c r="G1638"/>
      <c r="H1638"/>
      <c r="I1638"/>
      <c r="J1638"/>
    </row>
    <row r="1639" spans="1:10" ht="16" x14ac:dyDescent="0.2">
      <c r="A1639"/>
      <c r="B1639"/>
      <c r="C1639"/>
      <c r="D1639"/>
      <c r="E1639"/>
      <c r="F1639"/>
      <c r="G1639"/>
      <c r="H1639"/>
      <c r="I1639"/>
      <c r="J1639"/>
    </row>
    <row r="1640" spans="1:10" ht="16" x14ac:dyDescent="0.2">
      <c r="A1640"/>
      <c r="B1640"/>
      <c r="C1640"/>
      <c r="D1640"/>
      <c r="E1640"/>
      <c r="F1640"/>
      <c r="G1640"/>
      <c r="H1640"/>
      <c r="I1640"/>
      <c r="J1640"/>
    </row>
    <row r="1641" spans="1:10" ht="16" x14ac:dyDescent="0.2">
      <c r="A1641"/>
      <c r="B1641"/>
      <c r="C1641"/>
      <c r="D1641"/>
      <c r="E1641"/>
      <c r="F1641"/>
      <c r="G1641"/>
      <c r="H1641"/>
      <c r="I1641"/>
      <c r="J1641"/>
    </row>
    <row r="1642" spans="1:10" ht="16" x14ac:dyDescent="0.2">
      <c r="A1642"/>
      <c r="B1642"/>
      <c r="C1642"/>
      <c r="D1642"/>
      <c r="E1642"/>
      <c r="F1642"/>
      <c r="G1642"/>
      <c r="H1642"/>
      <c r="I1642"/>
      <c r="J1642"/>
    </row>
    <row r="1643" spans="1:10" ht="16" x14ac:dyDescent="0.2">
      <c r="A1643"/>
      <c r="B1643"/>
      <c r="C1643"/>
      <c r="D1643"/>
      <c r="E1643"/>
      <c r="F1643"/>
      <c r="G1643"/>
      <c r="H1643"/>
      <c r="I1643"/>
      <c r="J1643"/>
    </row>
    <row r="1644" spans="1:10" ht="16" x14ac:dyDescent="0.2">
      <c r="A1644"/>
      <c r="B1644"/>
      <c r="C1644"/>
      <c r="D1644"/>
      <c r="E1644"/>
      <c r="F1644"/>
      <c r="G1644"/>
      <c r="H1644"/>
      <c r="I1644"/>
      <c r="J1644"/>
    </row>
    <row r="1645" spans="1:10" ht="16" x14ac:dyDescent="0.2">
      <c r="A1645"/>
      <c r="B1645"/>
      <c r="C1645"/>
      <c r="D1645"/>
      <c r="E1645"/>
      <c r="F1645"/>
      <c r="G1645"/>
      <c r="H1645"/>
      <c r="I1645"/>
      <c r="J1645"/>
    </row>
    <row r="1646" spans="1:10" ht="16" x14ac:dyDescent="0.2">
      <c r="A1646"/>
      <c r="B1646"/>
      <c r="C1646"/>
      <c r="D1646"/>
      <c r="E1646"/>
      <c r="F1646"/>
      <c r="G1646"/>
      <c r="H1646"/>
      <c r="I1646"/>
      <c r="J1646"/>
    </row>
    <row r="1647" spans="1:10" ht="16" x14ac:dyDescent="0.2">
      <c r="A1647"/>
      <c r="B1647"/>
      <c r="C1647"/>
      <c r="D1647"/>
      <c r="E1647"/>
      <c r="F1647"/>
      <c r="G1647"/>
      <c r="H1647"/>
      <c r="I1647"/>
      <c r="J1647"/>
    </row>
    <row r="1648" spans="1:10" ht="16" x14ac:dyDescent="0.2">
      <c r="A1648"/>
      <c r="B1648"/>
      <c r="C1648"/>
      <c r="D1648"/>
      <c r="E1648"/>
      <c r="F1648"/>
      <c r="G1648"/>
      <c r="H1648"/>
      <c r="I1648"/>
      <c r="J1648"/>
    </row>
    <row r="1649" spans="1:10" ht="16" x14ac:dyDescent="0.2">
      <c r="A1649"/>
      <c r="B1649"/>
      <c r="C1649"/>
      <c r="D1649"/>
      <c r="E1649"/>
      <c r="F1649"/>
      <c r="G1649"/>
      <c r="H1649"/>
      <c r="I1649"/>
      <c r="J1649"/>
    </row>
    <row r="1650" spans="1:10" ht="16" x14ac:dyDescent="0.2">
      <c r="A1650"/>
      <c r="B1650"/>
      <c r="C1650"/>
      <c r="D1650"/>
      <c r="E1650"/>
      <c r="F1650"/>
      <c r="G1650"/>
      <c r="H1650"/>
      <c r="I1650"/>
      <c r="J1650"/>
    </row>
    <row r="1651" spans="1:10" ht="16" x14ac:dyDescent="0.2">
      <c r="A1651"/>
      <c r="B1651"/>
      <c r="C1651"/>
      <c r="D1651"/>
      <c r="E1651"/>
      <c r="F1651"/>
      <c r="G1651"/>
      <c r="H1651"/>
      <c r="I1651"/>
      <c r="J1651"/>
    </row>
    <row r="1652" spans="1:10" ht="16" x14ac:dyDescent="0.2">
      <c r="A1652"/>
      <c r="B1652"/>
      <c r="C1652"/>
      <c r="D1652"/>
      <c r="E1652"/>
      <c r="F1652"/>
      <c r="G1652"/>
      <c r="H1652"/>
      <c r="I1652"/>
      <c r="J1652"/>
    </row>
    <row r="1653" spans="1:10" ht="16" x14ac:dyDescent="0.2">
      <c r="A1653"/>
      <c r="B1653"/>
      <c r="C1653"/>
      <c r="D1653"/>
      <c r="E1653"/>
      <c r="F1653"/>
      <c r="G1653"/>
      <c r="H1653"/>
      <c r="I1653"/>
      <c r="J1653"/>
    </row>
    <row r="1654" spans="1:10" ht="16" x14ac:dyDescent="0.2">
      <c r="A1654"/>
      <c r="B1654"/>
      <c r="C1654"/>
      <c r="D1654"/>
      <c r="E1654"/>
      <c r="F1654"/>
      <c r="G1654"/>
      <c r="H1654"/>
      <c r="I1654"/>
      <c r="J1654"/>
    </row>
    <row r="1655" spans="1:10" ht="16" x14ac:dyDescent="0.2">
      <c r="A1655"/>
      <c r="B1655"/>
      <c r="C1655"/>
      <c r="D1655"/>
      <c r="E1655"/>
      <c r="F1655"/>
      <c r="G1655"/>
      <c r="H1655"/>
      <c r="I1655"/>
      <c r="J1655"/>
    </row>
    <row r="1656" spans="1:10" ht="16" x14ac:dyDescent="0.2">
      <c r="A1656"/>
      <c r="B1656"/>
      <c r="C1656"/>
      <c r="D1656"/>
      <c r="E1656"/>
      <c r="F1656"/>
      <c r="G1656"/>
      <c r="H1656"/>
      <c r="I1656"/>
      <c r="J1656"/>
    </row>
    <row r="1657" spans="1:10" ht="16" x14ac:dyDescent="0.2">
      <c r="A1657"/>
      <c r="B1657"/>
      <c r="C1657"/>
      <c r="D1657"/>
      <c r="E1657"/>
      <c r="F1657"/>
      <c r="G1657"/>
      <c r="H1657"/>
      <c r="I1657"/>
      <c r="J1657"/>
    </row>
    <row r="1658" spans="1:10" ht="16" x14ac:dyDescent="0.2">
      <c r="A1658"/>
      <c r="B1658"/>
      <c r="C1658"/>
      <c r="D1658"/>
      <c r="E1658"/>
      <c r="F1658"/>
      <c r="G1658"/>
      <c r="H1658"/>
      <c r="I1658"/>
      <c r="J1658"/>
    </row>
    <row r="1659" spans="1:10" ht="16" x14ac:dyDescent="0.2">
      <c r="A1659"/>
      <c r="B1659"/>
      <c r="C1659"/>
      <c r="D1659"/>
      <c r="E1659"/>
      <c r="F1659"/>
      <c r="G1659"/>
      <c r="H1659"/>
      <c r="I1659"/>
      <c r="J1659"/>
    </row>
    <row r="1660" spans="1:10" ht="16" x14ac:dyDescent="0.2">
      <c r="A1660"/>
      <c r="B1660"/>
      <c r="C1660"/>
      <c r="D1660"/>
      <c r="E1660"/>
      <c r="F1660"/>
      <c r="G1660"/>
      <c r="H1660"/>
      <c r="I1660"/>
      <c r="J1660"/>
    </row>
    <row r="1661" spans="1:10" ht="16" x14ac:dyDescent="0.2">
      <c r="A1661"/>
      <c r="B1661"/>
      <c r="C1661"/>
      <c r="D1661"/>
      <c r="E1661"/>
      <c r="F1661"/>
      <c r="G1661"/>
      <c r="H1661"/>
      <c r="I1661"/>
      <c r="J1661"/>
    </row>
    <row r="1662" spans="1:10" ht="16" x14ac:dyDescent="0.2">
      <c r="A1662"/>
      <c r="B1662"/>
      <c r="C1662"/>
      <c r="D1662"/>
      <c r="E1662"/>
      <c r="F1662"/>
      <c r="G1662"/>
      <c r="H1662"/>
      <c r="I1662"/>
      <c r="J1662"/>
    </row>
    <row r="1663" spans="1:10" ht="16" x14ac:dyDescent="0.2">
      <c r="A1663"/>
      <c r="B1663"/>
      <c r="C1663"/>
      <c r="D1663"/>
      <c r="E1663"/>
      <c r="F1663"/>
      <c r="G1663"/>
      <c r="H1663"/>
      <c r="I1663"/>
      <c r="J1663"/>
    </row>
    <row r="1664" spans="1:10" ht="16" x14ac:dyDescent="0.2">
      <c r="A1664"/>
      <c r="B1664"/>
      <c r="C1664"/>
      <c r="D1664"/>
      <c r="E1664"/>
      <c r="F1664"/>
      <c r="G1664"/>
      <c r="H1664"/>
      <c r="I1664"/>
      <c r="J1664"/>
    </row>
    <row r="1665" spans="1:10" ht="16" x14ac:dyDescent="0.2">
      <c r="A1665"/>
      <c r="B1665"/>
      <c r="C1665"/>
      <c r="D1665"/>
      <c r="E1665"/>
      <c r="F1665"/>
      <c r="G1665"/>
      <c r="H1665"/>
      <c r="I1665"/>
      <c r="J1665"/>
    </row>
    <row r="1666" spans="1:10" ht="16" x14ac:dyDescent="0.2">
      <c r="A1666"/>
      <c r="B1666"/>
      <c r="C1666"/>
      <c r="D1666"/>
      <c r="E1666"/>
      <c r="F1666"/>
      <c r="G1666"/>
      <c r="H1666"/>
      <c r="I1666"/>
      <c r="J1666"/>
    </row>
    <row r="1667" spans="1:10" ht="16" x14ac:dyDescent="0.2">
      <c r="A1667"/>
      <c r="B1667"/>
      <c r="C1667"/>
      <c r="D1667"/>
      <c r="E1667"/>
      <c r="F1667"/>
      <c r="G1667"/>
      <c r="H1667"/>
      <c r="I1667"/>
      <c r="J1667"/>
    </row>
    <row r="1668" spans="1:10" ht="16" x14ac:dyDescent="0.2">
      <c r="A1668"/>
      <c r="B1668"/>
      <c r="C1668"/>
      <c r="D1668"/>
      <c r="E1668"/>
      <c r="F1668"/>
      <c r="G1668"/>
      <c r="H1668"/>
      <c r="I1668"/>
      <c r="J1668"/>
    </row>
    <row r="1669" spans="1:10" ht="16" x14ac:dyDescent="0.2">
      <c r="A1669"/>
      <c r="B1669"/>
      <c r="C1669"/>
      <c r="D1669"/>
      <c r="E1669"/>
      <c r="F1669"/>
      <c r="G1669"/>
      <c r="H1669"/>
      <c r="I1669"/>
      <c r="J1669"/>
    </row>
    <row r="1670" spans="1:10" ht="16" x14ac:dyDescent="0.2">
      <c r="A1670"/>
      <c r="B1670"/>
      <c r="C1670"/>
      <c r="D1670"/>
      <c r="E1670"/>
      <c r="F1670"/>
      <c r="G1670"/>
      <c r="H1670"/>
      <c r="I1670"/>
      <c r="J1670"/>
    </row>
    <row r="1671" spans="1:10" ht="16" x14ac:dyDescent="0.2">
      <c r="A1671"/>
      <c r="B1671"/>
      <c r="C1671"/>
      <c r="D1671"/>
      <c r="E1671"/>
      <c r="F1671"/>
      <c r="G1671"/>
      <c r="H1671"/>
      <c r="I1671"/>
      <c r="J1671"/>
    </row>
    <row r="1672" spans="1:10" ht="16" x14ac:dyDescent="0.2">
      <c r="A1672"/>
      <c r="B1672"/>
      <c r="C1672"/>
      <c r="D1672"/>
      <c r="E1672"/>
      <c r="F1672"/>
      <c r="G1672"/>
      <c r="H1672"/>
      <c r="I1672"/>
      <c r="J1672"/>
    </row>
    <row r="1673" spans="1:10" ht="16" x14ac:dyDescent="0.2">
      <c r="A1673"/>
      <c r="B1673"/>
      <c r="C1673"/>
      <c r="D1673"/>
      <c r="E1673"/>
      <c r="F1673"/>
      <c r="G1673"/>
      <c r="H1673"/>
      <c r="I1673"/>
      <c r="J1673"/>
    </row>
    <row r="1674" spans="1:10" ht="16" x14ac:dyDescent="0.2">
      <c r="A1674"/>
      <c r="B1674"/>
      <c r="C1674"/>
      <c r="D1674"/>
      <c r="E1674"/>
      <c r="F1674"/>
      <c r="G1674"/>
      <c r="H1674"/>
      <c r="I1674"/>
      <c r="J1674"/>
    </row>
    <row r="1675" spans="1:10" ht="16" x14ac:dyDescent="0.2">
      <c r="A1675"/>
      <c r="B1675"/>
      <c r="C1675"/>
      <c r="D1675"/>
      <c r="E1675"/>
      <c r="F1675"/>
      <c r="G1675"/>
      <c r="H1675"/>
      <c r="I1675"/>
      <c r="J1675"/>
    </row>
    <row r="1676" spans="1:10" ht="16" x14ac:dyDescent="0.2">
      <c r="A1676"/>
      <c r="B1676"/>
      <c r="C1676"/>
      <c r="D1676"/>
      <c r="E1676"/>
      <c r="F1676"/>
      <c r="G1676"/>
      <c r="H1676"/>
      <c r="I1676"/>
      <c r="J1676"/>
    </row>
    <row r="1677" spans="1:10" ht="16" x14ac:dyDescent="0.2">
      <c r="A1677"/>
      <c r="B1677"/>
      <c r="C1677"/>
      <c r="D1677"/>
      <c r="E1677"/>
      <c r="F1677"/>
      <c r="G1677"/>
      <c r="H1677"/>
      <c r="I1677"/>
      <c r="J1677"/>
    </row>
    <row r="1678" spans="1:10" ht="16" x14ac:dyDescent="0.2">
      <c r="A1678"/>
      <c r="B1678"/>
      <c r="C1678"/>
      <c r="D1678"/>
      <c r="E1678"/>
      <c r="F1678"/>
      <c r="G1678"/>
      <c r="H1678"/>
      <c r="I1678"/>
      <c r="J1678"/>
    </row>
    <row r="1679" spans="1:10" ht="16" x14ac:dyDescent="0.2">
      <c r="A1679"/>
      <c r="B1679"/>
      <c r="C1679"/>
      <c r="D1679"/>
      <c r="E1679"/>
      <c r="F1679"/>
      <c r="G1679"/>
      <c r="H1679"/>
      <c r="I1679"/>
      <c r="J1679"/>
    </row>
    <row r="1680" spans="1:10" ht="16" x14ac:dyDescent="0.2">
      <c r="A1680"/>
      <c r="B1680"/>
      <c r="C1680"/>
      <c r="D1680"/>
      <c r="E1680"/>
      <c r="F1680"/>
      <c r="G1680"/>
      <c r="H1680"/>
      <c r="I1680"/>
      <c r="J1680"/>
    </row>
    <row r="1681" spans="1:10" ht="16" x14ac:dyDescent="0.2">
      <c r="A1681"/>
      <c r="B1681"/>
      <c r="C1681"/>
      <c r="D1681"/>
      <c r="E1681"/>
      <c r="F1681"/>
      <c r="G1681"/>
      <c r="H1681"/>
      <c r="I1681"/>
      <c r="J1681"/>
    </row>
    <row r="1682" spans="1:10" ht="16" x14ac:dyDescent="0.2">
      <c r="A1682"/>
      <c r="B1682"/>
      <c r="C1682"/>
      <c r="D1682"/>
      <c r="E1682"/>
      <c r="F1682"/>
      <c r="G1682"/>
      <c r="H1682"/>
      <c r="I1682"/>
      <c r="J1682"/>
    </row>
    <row r="1683" spans="1:10" ht="16" x14ac:dyDescent="0.2">
      <c r="A1683"/>
      <c r="B1683"/>
      <c r="C1683"/>
      <c r="D1683"/>
      <c r="E1683"/>
      <c r="F1683"/>
      <c r="G1683"/>
      <c r="H1683"/>
      <c r="I1683"/>
      <c r="J1683"/>
    </row>
    <row r="1684" spans="1:10" ht="16" x14ac:dyDescent="0.2">
      <c r="A1684"/>
      <c r="B1684"/>
      <c r="C1684"/>
      <c r="D1684"/>
      <c r="E1684"/>
      <c r="F1684"/>
      <c r="G1684"/>
      <c r="H1684"/>
      <c r="I1684"/>
      <c r="J1684"/>
    </row>
    <row r="1685" spans="1:10" ht="16" x14ac:dyDescent="0.2">
      <c r="A1685"/>
      <c r="B1685"/>
      <c r="C1685"/>
      <c r="D1685"/>
      <c r="E1685"/>
      <c r="F1685"/>
      <c r="G1685"/>
      <c r="H1685"/>
      <c r="I1685"/>
      <c r="J1685"/>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28"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75" t="s">
        <v>3206</v>
      </c>
      <c r="B1" s="376"/>
      <c r="C1" s="376"/>
      <c r="D1" s="376"/>
      <c r="E1" s="376"/>
      <c r="F1" s="376"/>
      <c r="G1" s="376"/>
      <c r="H1" s="376"/>
      <c r="I1" s="376"/>
      <c r="J1" s="376"/>
    </row>
    <row r="2" spans="1:10" ht="36" customHeight="1" x14ac:dyDescent="0.15">
      <c r="A2" s="279" t="s">
        <v>3073</v>
      </c>
      <c r="B2" s="279"/>
      <c r="C2" s="279"/>
      <c r="D2" s="279"/>
      <c r="E2" s="279"/>
      <c r="F2" s="279"/>
      <c r="G2" s="279"/>
      <c r="H2" s="279"/>
      <c r="I2" s="65"/>
      <c r="J2" s="65"/>
    </row>
    <row r="3" spans="1:10" ht="2" customHeight="1" x14ac:dyDescent="0.15">
      <c r="A3" s="1"/>
      <c r="B3" s="1"/>
      <c r="C3" s="1"/>
      <c r="D3" s="1"/>
      <c r="E3" s="1"/>
      <c r="F3" s="1"/>
      <c r="G3" s="1"/>
      <c r="H3" s="1"/>
      <c r="I3" s="65"/>
      <c r="J3" s="65"/>
    </row>
    <row r="4" spans="1:10" ht="2" customHeight="1" x14ac:dyDescent="0.15">
      <c r="A4" s="1"/>
      <c r="B4" s="1"/>
      <c r="C4" s="1"/>
      <c r="D4" s="1"/>
      <c r="E4" s="1"/>
      <c r="F4" s="1"/>
      <c r="G4" s="1"/>
      <c r="H4" s="1"/>
      <c r="I4" s="65"/>
      <c r="J4" s="65"/>
    </row>
    <row r="5" spans="1:10" ht="2" customHeight="1" x14ac:dyDescent="0.15">
      <c r="A5" s="1"/>
      <c r="B5" s="1"/>
      <c r="C5" s="1"/>
      <c r="D5" s="1"/>
      <c r="E5" s="1"/>
      <c r="F5" s="1"/>
      <c r="G5" s="1"/>
      <c r="H5" s="1"/>
      <c r="I5" s="65"/>
      <c r="J5" s="65"/>
    </row>
    <row r="6" spans="1:10" ht="2" customHeight="1" x14ac:dyDescent="0.15">
      <c r="A6" s="1"/>
      <c r="B6" s="1"/>
      <c r="C6" s="1"/>
      <c r="D6" s="1"/>
      <c r="E6" s="1"/>
      <c r="F6" s="1"/>
      <c r="G6" s="1"/>
      <c r="H6" s="1"/>
      <c r="I6" s="65"/>
      <c r="J6" s="65"/>
    </row>
    <row r="7" spans="1:10" ht="2" customHeight="1" x14ac:dyDescent="0.15">
      <c r="A7" s="1"/>
      <c r="B7" s="1"/>
      <c r="C7" s="1"/>
      <c r="D7" s="1"/>
      <c r="E7" s="1"/>
      <c r="F7" s="1"/>
      <c r="G7" s="1"/>
      <c r="H7" s="1"/>
      <c r="I7" s="65"/>
      <c r="J7" s="65"/>
    </row>
    <row r="8" spans="1:10" ht="2" customHeight="1" x14ac:dyDescent="0.15">
      <c r="A8" s="1"/>
      <c r="B8" s="1"/>
      <c r="C8" s="1"/>
      <c r="D8" s="1"/>
      <c r="E8" s="1"/>
      <c r="F8" s="1"/>
      <c r="G8" s="1"/>
      <c r="H8" s="1"/>
      <c r="I8" s="65"/>
      <c r="J8" s="65"/>
    </row>
    <row r="9" spans="1:10" ht="2" customHeight="1" x14ac:dyDescent="0.15">
      <c r="A9" s="1"/>
      <c r="B9" s="1"/>
      <c r="C9" s="1"/>
      <c r="D9" s="1"/>
      <c r="E9" s="1"/>
      <c r="F9" s="1"/>
      <c r="G9" s="1"/>
      <c r="H9" s="1"/>
      <c r="I9" s="65"/>
      <c r="J9" s="65"/>
    </row>
    <row r="10" spans="1:10" ht="2" customHeight="1" x14ac:dyDescent="0.15">
      <c r="A10" s="1"/>
      <c r="B10" s="1"/>
      <c r="C10" s="1"/>
      <c r="D10" s="1"/>
      <c r="E10" s="1"/>
      <c r="F10" s="1"/>
      <c r="G10" s="1"/>
      <c r="H10" s="1"/>
      <c r="I10" s="65"/>
      <c r="J10" s="65"/>
    </row>
    <row r="11" spans="1:10" ht="2" customHeight="1" x14ac:dyDescent="0.15">
      <c r="A11" s="1"/>
      <c r="B11" s="1"/>
      <c r="C11" s="1"/>
      <c r="D11" s="1"/>
      <c r="E11" s="1"/>
      <c r="F11" s="1"/>
      <c r="G11" s="1"/>
      <c r="H11" s="1"/>
      <c r="I11" s="65"/>
      <c r="J11" s="65"/>
    </row>
    <row r="12" spans="1:10" ht="2" customHeight="1" x14ac:dyDescent="0.15">
      <c r="A12" s="1"/>
      <c r="B12" s="1"/>
      <c r="C12" s="1"/>
      <c r="D12" s="1"/>
      <c r="E12" s="1"/>
      <c r="F12" s="1"/>
      <c r="G12" s="1"/>
      <c r="H12" s="1"/>
      <c r="I12" s="65"/>
      <c r="J12" s="65"/>
    </row>
    <row r="13" spans="1:10" ht="2" customHeight="1" x14ac:dyDescent="0.15">
      <c r="A13" s="1"/>
      <c r="B13" s="1"/>
      <c r="C13" s="1"/>
      <c r="D13" s="1"/>
      <c r="E13" s="1"/>
      <c r="F13" s="1"/>
      <c r="G13" s="1"/>
      <c r="H13" s="1"/>
      <c r="I13" s="65"/>
      <c r="J13" s="65"/>
    </row>
    <row r="14" spans="1:10" ht="2" customHeight="1" x14ac:dyDescent="0.15">
      <c r="A14" s="1"/>
      <c r="B14" s="1"/>
      <c r="C14" s="1"/>
      <c r="D14" s="1"/>
      <c r="E14" s="1"/>
      <c r="F14" s="1"/>
      <c r="G14" s="1"/>
      <c r="H14" s="1"/>
      <c r="I14" s="65"/>
      <c r="J14" s="65"/>
    </row>
    <row r="15" spans="1:10" ht="2" customHeight="1" x14ac:dyDescent="0.15">
      <c r="A15" s="1"/>
      <c r="B15" s="1"/>
      <c r="C15" s="1"/>
      <c r="D15" s="1"/>
      <c r="E15" s="1"/>
      <c r="F15" s="1"/>
      <c r="G15" s="1"/>
      <c r="H15" s="1"/>
      <c r="I15" s="65"/>
      <c r="J15" s="65"/>
    </row>
    <row r="16" spans="1:10" ht="2" customHeight="1" x14ac:dyDescent="0.15">
      <c r="A16" s="1"/>
      <c r="B16" s="1"/>
      <c r="C16" s="1"/>
      <c r="D16" s="1"/>
      <c r="E16" s="1"/>
      <c r="F16" s="1"/>
      <c r="G16" s="1"/>
      <c r="H16" s="1"/>
      <c r="I16" s="65"/>
      <c r="J16" s="65"/>
    </row>
    <row r="17" spans="1:259" ht="2" customHeight="1" x14ac:dyDescent="0.15">
      <c r="A17" s="1"/>
      <c r="B17" s="1"/>
      <c r="C17" s="1"/>
      <c r="D17" s="1"/>
      <c r="E17" s="1"/>
      <c r="F17" s="1"/>
      <c r="G17" s="1"/>
      <c r="H17" s="1"/>
      <c r="I17" s="65"/>
      <c r="J17" s="65"/>
    </row>
    <row r="18" spans="1:259" ht="2" customHeight="1" x14ac:dyDescent="0.15">
      <c r="A18" s="1"/>
      <c r="B18" s="1"/>
      <c r="C18" s="1"/>
      <c r="D18" s="1"/>
      <c r="E18" s="1"/>
      <c r="F18" s="1"/>
      <c r="G18" s="1"/>
      <c r="H18" s="1"/>
      <c r="I18" s="65"/>
      <c r="J18" s="65"/>
    </row>
    <row r="19" spans="1:259" ht="2" customHeight="1" x14ac:dyDescent="0.15">
      <c r="A19" s="1"/>
      <c r="B19" s="1"/>
      <c r="C19" s="1"/>
      <c r="D19" s="1"/>
      <c r="E19" s="1"/>
      <c r="F19" s="1"/>
      <c r="G19" s="1"/>
      <c r="H19" s="1"/>
      <c r="I19" s="65"/>
      <c r="J19" s="65"/>
    </row>
    <row r="20" spans="1:259" ht="2" customHeight="1" x14ac:dyDescent="0.15">
      <c r="A20" s="1"/>
      <c r="B20" s="1"/>
      <c r="C20" s="1"/>
      <c r="D20" s="1"/>
      <c r="E20" s="1"/>
      <c r="F20" s="1"/>
      <c r="G20" s="1"/>
      <c r="H20" s="1"/>
      <c r="I20" s="65"/>
      <c r="J20" s="65"/>
    </row>
    <row r="21" spans="1:259" ht="2" customHeight="1" x14ac:dyDescent="0.15">
      <c r="A21" s="1"/>
      <c r="B21" s="1"/>
      <c r="C21" s="1"/>
      <c r="D21" s="1"/>
      <c r="E21" s="1"/>
      <c r="F21" s="1"/>
      <c r="G21" s="1"/>
      <c r="H21" s="1"/>
      <c r="I21" s="65"/>
      <c r="J21" s="65"/>
    </row>
    <row r="22" spans="1:259" s="27" customFormat="1" ht="36" customHeight="1" x14ac:dyDescent="0.15">
      <c r="A22" s="125" t="s">
        <v>338</v>
      </c>
      <c r="B22" s="119" t="s">
        <v>7</v>
      </c>
      <c r="C22" s="20" t="s">
        <v>2126</v>
      </c>
      <c r="D22" s="20" t="s">
        <v>2127</v>
      </c>
      <c r="E22" s="20" t="s">
        <v>2128</v>
      </c>
      <c r="F22" s="20" t="s">
        <v>2129</v>
      </c>
      <c r="G22" s="20" t="s">
        <v>2130</v>
      </c>
      <c r="H22" s="20" t="s">
        <v>2131</v>
      </c>
      <c r="I22" s="122" t="s">
        <v>2132</v>
      </c>
      <c r="J22" s="122" t="s">
        <v>2133</v>
      </c>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c r="GM22" s="26"/>
      <c r="GN22" s="26"/>
      <c r="GO22" s="26"/>
      <c r="GP22" s="26"/>
      <c r="GQ22" s="26"/>
      <c r="GR22" s="26"/>
      <c r="GS22" s="26"/>
      <c r="GT22" s="26"/>
      <c r="GU22" s="26"/>
      <c r="GV22" s="26"/>
      <c r="GW22" s="26"/>
      <c r="GX22" s="26"/>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row>
    <row r="23" spans="1:259" s="72" customFormat="1" ht="17" customHeight="1" x14ac:dyDescent="0.15">
      <c r="A23" s="69"/>
      <c r="B23" s="69"/>
      <c r="C23" s="70"/>
      <c r="D23" s="70"/>
      <c r="E23" s="70"/>
      <c r="F23" s="70"/>
      <c r="G23" s="70"/>
      <c r="H23" s="70"/>
      <c r="I23" s="70"/>
      <c r="J23" s="70"/>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c r="IW23" s="71"/>
      <c r="IX23" s="71"/>
      <c r="IY23" s="71"/>
    </row>
    <row r="24" spans="1:259" ht="48" customHeight="1" x14ac:dyDescent="0.15">
      <c r="A24" s="12" t="s">
        <v>70</v>
      </c>
      <c r="B24" s="24" t="str">
        <f>VLOOKUP(A24,'HECVAT - Full | Vendor Response'!A$26:B$283,2,FALSE)</f>
        <v>Does your product process protected health information (PHI) or any data covered by the Health Insurance Portability and Accountability Act?</v>
      </c>
      <c r="C24" s="124" t="str">
        <f>IF(LEN(VLOOKUP($A24,Questions!$B:$AA,20,FALSE))=0,"",VLOOKUP($A24,Questions!$B:$AA,20,FALSE))</f>
        <v xml:space="preserve"> </v>
      </c>
      <c r="D24" s="29" t="str">
        <f>IF(LEN(VLOOKUP($A24,Questions!$B:$AA,21,FALSE))=0,"",VLOOKUP($A24,Questions!$B:$AA,21,FALSE))</f>
        <v xml:space="preserve"> </v>
      </c>
      <c r="E24" s="29" t="str">
        <f>IF(LEN(VLOOKUP($A24,Questions!$B:$AA,22,FALSE))=0,"",VLOOKUP($A24,Questions!$B:$AA,22,FALSE))</f>
        <v xml:space="preserve"> </v>
      </c>
      <c r="F24" s="29" t="str">
        <f>IF(LEN(VLOOKUP($A24,Questions!$B:$AA,23,FALSE))=0,"",VLOOKUP($A24,Questions!$B:$AA,23,FALSE))</f>
        <v xml:space="preserve"> </v>
      </c>
      <c r="G24" s="29" t="str">
        <f>IF(LEN(VLOOKUP($A24,Questions!$B:$AA,24,FALSE))=0,"",VLOOKUP($A24,Questions!$B:$AA,24,FALSE))</f>
        <v xml:space="preserve"> </v>
      </c>
      <c r="H24" s="29" t="str">
        <f>IF(LEN(VLOOKUP($A24,Questions!$B:$AA,25,FALSE))=0,"",VLOOKUP($A24,Questions!$B:$AA,25,FALSE))</f>
        <v xml:space="preserve"> </v>
      </c>
      <c r="I24" s="30" t="str">
        <f>IF(LEN(VLOOKUP($A24,Questions!$B:$AA,26,FALSE))=0,"",VLOOKUP($A24,Questions!$B:$AA,26,FALSE))</f>
        <v xml:space="preserve"> </v>
      </c>
      <c r="J24" s="30" t="str">
        <f>IF(LEN(VLOOKUP($A24,Questions!$B:$AB,27,FALSE))=0,"",VLOOKUP($A24,Questions!$B:$AB,27,FALSE))</f>
        <v xml:space="preserve"> </v>
      </c>
    </row>
    <row r="25" spans="1:259" ht="48" customHeight="1" x14ac:dyDescent="0.15">
      <c r="A25" s="12" t="s">
        <v>71</v>
      </c>
      <c r="B25" s="24" t="str">
        <f>VLOOKUP(A25,'HECVAT - Full | Vendor Response'!A$26:B$283,2,FALSE)</f>
        <v>Will institution data be shared with or hosted by any third parties? (e.g. any entity not wholly-owned by your company is considered a third-party)</v>
      </c>
      <c r="C25" s="29" t="str">
        <f>IF(LEN(VLOOKUP($A25,Questions!$B:$AA,20,FALSE))=0,"",VLOOKUP($A25,Questions!$B:$AA,20,FALSE))</f>
        <v xml:space="preserve"> </v>
      </c>
      <c r="D25" s="30" t="str">
        <f>IF(LEN(VLOOKUP($A25,Questions!$B:$AA,21,FALSE))=0,"",VLOOKUP($A25,Questions!$B:$AA,21,FALSE))</f>
        <v xml:space="preserve"> </v>
      </c>
      <c r="E25" s="30" t="str">
        <f>IF(LEN(VLOOKUP($A25,Questions!$B:$AA,22,FALSE))=0,"",VLOOKUP($A25,Questions!$B:$AA,22,FALSE))</f>
        <v xml:space="preserve"> </v>
      </c>
      <c r="F25" s="30" t="str">
        <f>IF(LEN(VLOOKUP($A25,Questions!$B:$AA,23,FALSE))=0,"",VLOOKUP($A25,Questions!$B:$AA,23,FALSE))</f>
        <v xml:space="preserve"> </v>
      </c>
      <c r="G25" s="30" t="str">
        <f>IF(LEN(VLOOKUP($A25,Questions!$B:$AA,24,FALSE))=0,"",VLOOKUP($A25,Questions!$B:$AA,24,FALSE))</f>
        <v xml:space="preserve"> </v>
      </c>
      <c r="H25" s="29" t="str">
        <f>IF(LEN(VLOOKUP($A25,Questions!$B:$AA,25,FALSE))=0,"",VLOOKUP($A25,Questions!$B:$AA,25,FALSE))</f>
        <v xml:space="preserve"> </v>
      </c>
      <c r="I25" s="30" t="str">
        <f>IF(LEN(VLOOKUP($A25,Questions!$B:$AA,26,FALSE))=0,"",VLOOKUP($A25,Questions!$B:$AA,26,FALSE))</f>
        <v xml:space="preserve"> </v>
      </c>
      <c r="J25" s="30" t="str">
        <f>IF(LEN(VLOOKUP($A25,Questions!$B:$AB,27,FALSE))=0,"",VLOOKUP($A25,Questions!$B:$AB,27,FALSE))</f>
        <v xml:space="preserve"> </v>
      </c>
    </row>
    <row r="26" spans="1:259" ht="48" customHeight="1" x14ac:dyDescent="0.15">
      <c r="A26" s="12" t="s">
        <v>72</v>
      </c>
      <c r="B26" s="24" t="str">
        <f>VLOOKUP(A26,'HECVAT - Full | Vendor Response'!A$26:B$283,2,FALSE)</f>
        <v>Do you have a well documented Business Continuity Plan (BCP) that is tested annually?</v>
      </c>
      <c r="C26" s="29" t="str">
        <f>IF(LEN(VLOOKUP($A26,Questions!$B:$AA,20,FALSE))=0,"",VLOOKUP($A26,Questions!$B:$AA,20,FALSE))</f>
        <v xml:space="preserve"> </v>
      </c>
      <c r="D26" s="30" t="str">
        <f>IF(LEN(VLOOKUP($A26,Questions!$B:$AA,21,FALSE))=0,"",VLOOKUP($A26,Questions!$B:$AA,21,FALSE))</f>
        <v xml:space="preserve"> </v>
      </c>
      <c r="E26" s="30" t="str">
        <f>IF(LEN(VLOOKUP($A26,Questions!$B:$AA,22,FALSE))=0,"",VLOOKUP($A26,Questions!$B:$AA,22,FALSE))</f>
        <v xml:space="preserve"> </v>
      </c>
      <c r="F26" s="29" t="str">
        <f>IF(LEN(VLOOKUP($A26,Questions!$B:$AA,23,FALSE))=0,"",VLOOKUP($A26,Questions!$B:$AA,23,FALSE))</f>
        <v xml:space="preserve"> </v>
      </c>
      <c r="G26" s="29" t="str">
        <f>IF(LEN(VLOOKUP($A26,Questions!$B:$AA,24,FALSE))=0,"",VLOOKUP($A26,Questions!$B:$AA,24,FALSE))</f>
        <v xml:space="preserve"> </v>
      </c>
      <c r="H26" s="30" t="str">
        <f>IF(LEN(VLOOKUP($A26,Questions!$B:$AA,25,FALSE))=0,"",VLOOKUP($A26,Questions!$B:$AA,25,FALSE))</f>
        <v xml:space="preserve"> </v>
      </c>
      <c r="I26" s="29" t="str">
        <f>IF(LEN(VLOOKUP($A26,Questions!$B:$AA,26,FALSE))=0,"",VLOOKUP($A26,Questions!$B:$AA,26,FALSE))</f>
        <v xml:space="preserve"> </v>
      </c>
      <c r="J26" s="29" t="str">
        <f>IF(LEN(VLOOKUP($A26,Questions!$B:$AB,27,FALSE))=0,"",VLOOKUP($A26,Questions!$B:$AB,27,FALSE))</f>
        <v xml:space="preserve"> </v>
      </c>
    </row>
    <row r="27" spans="1:259" ht="48" customHeight="1" x14ac:dyDescent="0.15">
      <c r="A27" s="12" t="s">
        <v>73</v>
      </c>
      <c r="B27" s="24" t="str">
        <f>VLOOKUP(A27,'HECVAT - Full | Vendor Response'!A$26:B$283,2,FALSE)</f>
        <v>Do you have a well documented Disaster Recovery Plan (DRP) that is tested annually?</v>
      </c>
      <c r="C27" s="29" t="str">
        <f>IF(LEN(VLOOKUP($A27,Questions!$B:$AA,20,FALSE))=0,"",VLOOKUP($A27,Questions!$B:$AA,20,FALSE))</f>
        <v xml:space="preserve"> </v>
      </c>
      <c r="D27" s="30" t="str">
        <f>IF(LEN(VLOOKUP($A27,Questions!$B:$AA,21,FALSE))=0,"",VLOOKUP($A27,Questions!$B:$AA,21,FALSE))</f>
        <v xml:space="preserve"> </v>
      </c>
      <c r="E27" s="29" t="str">
        <f>IF(LEN(VLOOKUP($A27,Questions!$B:$AA,22,FALSE))=0,"",VLOOKUP($A27,Questions!$B:$AA,22,FALSE))</f>
        <v xml:space="preserve"> </v>
      </c>
      <c r="F27" s="29" t="str">
        <f>IF(LEN(VLOOKUP($A27,Questions!$B:$AA,23,FALSE))=0,"",VLOOKUP($A27,Questions!$B:$AA,23,FALSE))</f>
        <v xml:space="preserve"> </v>
      </c>
      <c r="G27" s="29" t="str">
        <f>IF(LEN(VLOOKUP($A27,Questions!$B:$AA,24,FALSE))=0,"",VLOOKUP($A27,Questions!$B:$AA,24,FALSE))</f>
        <v xml:space="preserve"> </v>
      </c>
      <c r="H27" s="29" t="str">
        <f>IF(LEN(VLOOKUP($A27,Questions!$B:$AA,25,FALSE))=0,"",VLOOKUP($A27,Questions!$B:$AA,25,FALSE))</f>
        <v xml:space="preserve"> </v>
      </c>
      <c r="I27" s="29" t="str">
        <f>IF(LEN(VLOOKUP($A27,Questions!$B:$AA,26,FALSE))=0,"",VLOOKUP($A27,Questions!$B:$AA,26,FALSE))</f>
        <v xml:space="preserve"> </v>
      </c>
      <c r="J27" s="29" t="str">
        <f>IF(LEN(VLOOKUP($A27,Questions!$B:$AB,27,FALSE))=0,"",VLOOKUP($A27,Questions!$B:$AB,27,FALSE))</f>
        <v xml:space="preserve"> </v>
      </c>
    </row>
    <row r="28" spans="1:259" ht="48" customHeight="1" x14ac:dyDescent="0.15">
      <c r="A28" s="12" t="s">
        <v>74</v>
      </c>
      <c r="B28" s="24" t="str">
        <f>VLOOKUP(A28,'HECVAT - Full | Vendor Response'!A$26:B$283,2,FALSE)</f>
        <v>Is the vended product designed to process or store Credit Card information?</v>
      </c>
      <c r="C28" s="29" t="str">
        <f>IF(LEN(VLOOKUP($A28,Questions!$B:$AA,20,FALSE))=0,"",VLOOKUP($A28,Questions!$B:$AA,20,FALSE))</f>
        <v xml:space="preserve"> </v>
      </c>
      <c r="D28" s="30" t="str">
        <f>IF(LEN(VLOOKUP($A28,Questions!$B:$AA,21,FALSE))=0,"",VLOOKUP($A28,Questions!$B:$AA,21,FALSE))</f>
        <v xml:space="preserve"> </v>
      </c>
      <c r="E28" s="29" t="str">
        <f>IF(LEN(VLOOKUP($A28,Questions!$B:$AA,22,FALSE))=0,"",VLOOKUP($A28,Questions!$B:$AA,22,FALSE))</f>
        <v xml:space="preserve"> </v>
      </c>
      <c r="F28" s="29" t="str">
        <f>IF(LEN(VLOOKUP($A28,Questions!$B:$AA,23,FALSE))=0,"",VLOOKUP($A28,Questions!$B:$AA,23,FALSE))</f>
        <v xml:space="preserve"> </v>
      </c>
      <c r="G28" s="29" t="str">
        <f>IF(LEN(VLOOKUP($A28,Questions!$B:$AA,24,FALSE))=0,"",VLOOKUP($A28,Questions!$B:$AA,24,FALSE))</f>
        <v xml:space="preserve"> </v>
      </c>
      <c r="H28" s="29" t="str">
        <f>IF(LEN(VLOOKUP($A28,Questions!$B:$AA,25,FALSE))=0,"",VLOOKUP($A28,Questions!$B:$AA,25,FALSE))</f>
        <v xml:space="preserve"> </v>
      </c>
      <c r="I28" s="29" t="str">
        <f>IF(LEN(VLOOKUP($A28,Questions!$B:$AA,26,FALSE))=0,"",VLOOKUP($A28,Questions!$B:$AA,26,FALSE))</f>
        <v xml:space="preserve"> </v>
      </c>
      <c r="J28" s="29" t="str">
        <f>IF(LEN(VLOOKUP($A28,Questions!$B:$AB,27,FALSE))=0,"",VLOOKUP($A28,Questions!$B:$AB,27,FALSE))</f>
        <v xml:space="preserve"> </v>
      </c>
    </row>
    <row r="29" spans="1:259" ht="48" customHeight="1" x14ac:dyDescent="0.15">
      <c r="A29" s="12" t="s">
        <v>75</v>
      </c>
      <c r="B29" s="24" t="str">
        <f>VLOOKUP(A29,'HECVAT - Full | Vendor Response'!A$26:B$283,2,FALSE)</f>
        <v>Does your company provide professional services pertaining to this product?</v>
      </c>
      <c r="C29" s="29" t="str">
        <f>IF(LEN(VLOOKUP($A29,Questions!$B:$AA,20,FALSE))=0,"",VLOOKUP($A29,Questions!$B:$AA,20,FALSE))</f>
        <v xml:space="preserve"> </v>
      </c>
      <c r="D29" s="30" t="str">
        <f>IF(LEN(VLOOKUP($A29,Questions!$B:$AA,21,FALSE))=0,"",VLOOKUP($A29,Questions!$B:$AA,21,FALSE))</f>
        <v xml:space="preserve"> </v>
      </c>
      <c r="E29" s="29" t="str">
        <f>IF(LEN(VLOOKUP($A29,Questions!$B:$AA,22,FALSE))=0,"",VLOOKUP($A29,Questions!$B:$AA,22,FALSE))</f>
        <v xml:space="preserve"> </v>
      </c>
      <c r="F29" s="29" t="str">
        <f>IF(LEN(VLOOKUP($A29,Questions!$B:$AA,23,FALSE))=0,"",VLOOKUP($A29,Questions!$B:$AA,23,FALSE))</f>
        <v xml:space="preserve"> </v>
      </c>
      <c r="G29" s="29" t="str">
        <f>IF(LEN(VLOOKUP($A29,Questions!$B:$AA,24,FALSE))=0,"",VLOOKUP($A29,Questions!$B:$AA,24,FALSE))</f>
        <v xml:space="preserve"> </v>
      </c>
      <c r="H29" s="29" t="str">
        <f>IF(LEN(VLOOKUP($A29,Questions!$B:$AA,25,FALSE))=0,"",VLOOKUP($A29,Questions!$B:$AA,25,FALSE))</f>
        <v xml:space="preserve"> </v>
      </c>
      <c r="I29" s="29" t="str">
        <f>IF(LEN(VLOOKUP($A29,Questions!$B:$AA,26,FALSE))=0,"",VLOOKUP($A29,Questions!$B:$AA,26,FALSE))</f>
        <v xml:space="preserve"> </v>
      </c>
      <c r="J29" s="29" t="str">
        <f>IF(LEN(VLOOKUP($A29,Questions!$B:$AB,27,FALSE))=0,"",VLOOKUP($A29,Questions!$B:$AB,27,FALSE))</f>
        <v xml:space="preserve"> </v>
      </c>
    </row>
    <row r="30" spans="1:259" ht="48" customHeight="1" x14ac:dyDescent="0.15">
      <c r="A30" s="12" t="s">
        <v>76</v>
      </c>
      <c r="B30" s="24" t="str">
        <f>VLOOKUP(A30,'HECVAT - Full | Vendor Response'!A$26:B$283,2,FALSE)</f>
        <v>Select your hosting option</v>
      </c>
      <c r="C30" s="29" t="str">
        <f>IF(LEN(VLOOKUP($A30,Questions!$B:$AA,20,FALSE))=0,"",VLOOKUP($A30,Questions!$B:$AA,20,FALSE))</f>
        <v xml:space="preserve"> </v>
      </c>
      <c r="D30" s="30" t="str">
        <f>IF(LEN(VLOOKUP($A30,Questions!$B:$AA,21,FALSE))=0,"",VLOOKUP($A30,Questions!$B:$AA,21,FALSE))</f>
        <v xml:space="preserve"> </v>
      </c>
      <c r="E30" s="30" t="str">
        <f>IF(LEN(VLOOKUP($A30,Questions!$B:$AA,22,FALSE))=0,"",VLOOKUP($A30,Questions!$B:$AA,22,FALSE))</f>
        <v xml:space="preserve"> </v>
      </c>
      <c r="F30" s="30" t="str">
        <f>IF(LEN(VLOOKUP($A30,Questions!$B:$AA,23,FALSE))=0,"",VLOOKUP($A30,Questions!$B:$AA,23,FALSE))</f>
        <v xml:space="preserve"> </v>
      </c>
      <c r="G30" s="30" t="str">
        <f>IF(LEN(VLOOKUP($A30,Questions!$B:$AA,24,FALSE))=0,"",VLOOKUP($A30,Questions!$B:$AA,24,FALSE))</f>
        <v xml:space="preserve"> </v>
      </c>
      <c r="H30" s="30" t="str">
        <f>IF(LEN(VLOOKUP($A30,Questions!$B:$AA,25,FALSE))=0,"",VLOOKUP($A30,Questions!$B:$AA,25,FALSE))</f>
        <v xml:space="preserve"> </v>
      </c>
      <c r="I30" s="29" t="str">
        <f>IF(LEN(VLOOKUP($A30,Questions!$B:$AA,26,FALSE))=0,"",VLOOKUP($A30,Questions!$B:$AA,26,FALSE))</f>
        <v xml:space="preserve"> </v>
      </c>
      <c r="J30" s="29" t="str">
        <f>IF(LEN(VLOOKUP($A30,Questions!$B:$AB,27,FALSE))=0,"",VLOOKUP($A30,Questions!$B:$AB,27,FALSE))</f>
        <v xml:space="preserve"> </v>
      </c>
    </row>
    <row r="31" spans="1:259" s="27" customFormat="1" ht="36" customHeight="1" x14ac:dyDescent="0.15">
      <c r="A31" s="377" t="s">
        <v>11</v>
      </c>
      <c r="B31" s="378"/>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row>
    <row r="32" spans="1:259" ht="54" customHeight="1" x14ac:dyDescent="0.15">
      <c r="A32" s="12" t="s">
        <v>77</v>
      </c>
      <c r="B32" s="24" t="str">
        <f>VLOOKUP(A32,'HECVAT - Full | Vendor Response'!A$26:B$283,2,FALSE)</f>
        <v>Describe your organization’s business background and ownership structure, including all parent and subsidiary relationships.</v>
      </c>
      <c r="C32" s="30" t="str">
        <f>IF(LEN(VLOOKUP($A32,Questions!$B:$AA,20,FALSE))=0,"",VLOOKUP($A32,Questions!$B:$AA,20,FALSE))</f>
        <v xml:space="preserve"> </v>
      </c>
      <c r="D32" s="30" t="str">
        <f>IF(LEN(VLOOKUP($A32,Questions!$B:$AA,21,FALSE))=0,"",VLOOKUP($A32,Questions!$B:$AA,21,FALSE))</f>
        <v xml:space="preserve"> </v>
      </c>
      <c r="E32" s="30" t="str">
        <f>IF(LEN(VLOOKUP($A32,Questions!$B:$AA,22,FALSE))=0,"",VLOOKUP($A32,Questions!$B:$AA,22,FALSE))</f>
        <v xml:space="preserve"> </v>
      </c>
      <c r="F32" s="30" t="str">
        <f>IF(LEN(VLOOKUP($A32,Questions!$B:$AA,23,FALSE))=0,"",VLOOKUP($A32,Questions!$B:$AA,23,FALSE))</f>
        <v xml:space="preserve"> </v>
      </c>
      <c r="G32" s="30" t="str">
        <f>IF(LEN(VLOOKUP($A32,Questions!$B:$AA,24,FALSE))=0,"",VLOOKUP($A32,Questions!$B:$AA,24,FALSE))</f>
        <v xml:space="preserve"> </v>
      </c>
      <c r="H32" s="30" t="str">
        <f>IF(LEN(VLOOKUP($A32,Questions!$B:$AA,25,FALSE))=0,"",VLOOKUP($A32,Questions!$B:$AA,25,FALSE))</f>
        <v xml:space="preserve"> </v>
      </c>
      <c r="I32" s="29" t="str">
        <f>IF(LEN(VLOOKUP($A32,Questions!$B:$AA,26,FALSE))=0,"",VLOOKUP($A32,Questions!$B:$AA,26,FALSE))</f>
        <v xml:space="preserve"> </v>
      </c>
      <c r="J32" s="29" t="str">
        <f>IF(LEN(VLOOKUP($A32,Questions!$B:$AB,27,FALSE))=0,"",VLOOKUP($A32,Questions!$B:$AB,27,FALSE))</f>
        <v xml:space="preserve"> </v>
      </c>
    </row>
    <row r="33" spans="1:259" ht="54" customHeight="1" x14ac:dyDescent="0.15">
      <c r="A33" s="12" t="s">
        <v>79</v>
      </c>
      <c r="B33" s="24" t="str">
        <f>VLOOKUP(A33,'HECVAT - Full | Vendor Response'!A$26:B$283,2,FALSE)</f>
        <v>Have you had an unplanned disruption to this product/service in the last 12 months?</v>
      </c>
      <c r="C33" s="30" t="str">
        <f>IF(LEN(VLOOKUP($A33,Questions!$B:$AA,20,FALSE))=0,"",VLOOKUP($A33,Questions!$B:$AA,20,FALSE))</f>
        <v xml:space="preserve"> </v>
      </c>
      <c r="D33" s="30" t="str">
        <f>IF(LEN(VLOOKUP($A33,Questions!$B:$AA,21,FALSE))=0,"",VLOOKUP($A33,Questions!$B:$AA,21,FALSE))</f>
        <v xml:space="preserve"> </v>
      </c>
      <c r="E33" s="30" t="str">
        <f>IF(LEN(VLOOKUP($A33,Questions!$B:$AA,22,FALSE))=0,"",VLOOKUP($A33,Questions!$B:$AA,22,FALSE))</f>
        <v xml:space="preserve"> </v>
      </c>
      <c r="F33" s="30" t="str">
        <f>IF(LEN(VLOOKUP($A33,Questions!$B:$AA,23,FALSE))=0,"",VLOOKUP($A33,Questions!$B:$AA,23,FALSE))</f>
        <v xml:space="preserve"> </v>
      </c>
      <c r="G33" s="30" t="str">
        <f>IF(LEN(VLOOKUP($A33,Questions!$B:$AA,24,FALSE))=0,"",VLOOKUP($A33,Questions!$B:$AA,24,FALSE))</f>
        <v xml:space="preserve"> </v>
      </c>
      <c r="H33" s="30" t="str">
        <f>IF(LEN(VLOOKUP($A33,Questions!$B:$AA,25,FALSE))=0,"",VLOOKUP($A33,Questions!$B:$AA,25,FALSE))</f>
        <v xml:space="preserve"> </v>
      </c>
      <c r="I33" s="29" t="str">
        <f>IF(LEN(VLOOKUP($A33,Questions!$B:$AA,26,FALSE))=0,"",VLOOKUP($A33,Questions!$B:$AA,26,FALSE))</f>
        <v xml:space="preserve"> </v>
      </c>
      <c r="J33" s="29" t="str">
        <f>IF(LEN(VLOOKUP($A33,Questions!$B:$AB,27,FALSE))=0,"",VLOOKUP($A33,Questions!$B:$AB,27,FALSE))</f>
        <v xml:space="preserve"> </v>
      </c>
    </row>
    <row r="34" spans="1:259" ht="54" customHeight="1" x14ac:dyDescent="0.15">
      <c r="A34" s="12" t="s">
        <v>80</v>
      </c>
      <c r="B34" s="24" t="str">
        <f>VLOOKUP(A34,'HECVAT - Full | Vendor Response'!A$26:B$283,2,FALSE)</f>
        <v>Do you have a dedicated Information Security staff or office?</v>
      </c>
      <c r="C34" s="30" t="str">
        <f>IF(LEN(VLOOKUP($A34,Questions!$B:$AA,20,FALSE))=0,"",VLOOKUP($A34,Questions!$B:$AA,20,FALSE))</f>
        <v xml:space="preserve"> </v>
      </c>
      <c r="D34" s="30" t="str">
        <f>IF(LEN(VLOOKUP($A34,Questions!$B:$AA,21,FALSE))=0,"",VLOOKUP($A34,Questions!$B:$AA,21,FALSE))</f>
        <v xml:space="preserve"> </v>
      </c>
      <c r="E34" s="29" t="str">
        <f>IF(LEN(VLOOKUP($A34,Questions!$B:$AA,22,FALSE))=0,"",VLOOKUP($A34,Questions!$B:$AA,22,FALSE))</f>
        <v xml:space="preserve"> </v>
      </c>
      <c r="F34" s="30" t="str">
        <f>IF(LEN(VLOOKUP($A34,Questions!$B:$AA,23,FALSE))=0,"",VLOOKUP($A34,Questions!$B:$AA,23,FALSE))</f>
        <v xml:space="preserve"> </v>
      </c>
      <c r="G34" s="30" t="str">
        <f>IF(LEN(VLOOKUP($A34,Questions!$B:$AA,24,FALSE))=0,"",VLOOKUP($A34,Questions!$B:$AA,24,FALSE))</f>
        <v xml:space="preserve"> </v>
      </c>
      <c r="H34" s="30" t="str">
        <f>IF(LEN(VLOOKUP($A34,Questions!$B:$AA,25,FALSE))=0,"",VLOOKUP($A34,Questions!$B:$AA,25,FALSE))</f>
        <v xml:space="preserve"> </v>
      </c>
      <c r="I34" s="29" t="str">
        <f>IF(LEN(VLOOKUP($A34,Questions!$B:$AA,26,FALSE))=0,"",VLOOKUP($A34,Questions!$B:$AA,26,FALSE))</f>
        <v xml:space="preserve"> </v>
      </c>
      <c r="J34" s="29" t="str">
        <f>IF(LEN(VLOOKUP($A34,Questions!$B:$AB,27,FALSE))=0,"",VLOOKUP($A34,Questions!$B:$AB,27,FALSE))</f>
        <v xml:space="preserve"> </v>
      </c>
    </row>
    <row r="35" spans="1:259" ht="64.25" customHeight="1" x14ac:dyDescent="0.15">
      <c r="A35" s="12" t="s">
        <v>81</v>
      </c>
      <c r="B35" s="24" t="str">
        <f>VLOOKUP(A35,'HECVAT - Full | Vendor Response'!A$26:B$283,2,FALSE)</f>
        <v>Do you have a dedicated Software and System Development team(s)? (e.g. Customer Support, Implementation, Product Management, etc.)</v>
      </c>
      <c r="C35" s="30" t="str">
        <f>IF(LEN(VLOOKUP($A35,Questions!$B:$AA,20,FALSE))=0,"",VLOOKUP($A35,Questions!$B:$AA,20,FALSE))</f>
        <v xml:space="preserve"> </v>
      </c>
      <c r="D35" s="30" t="str">
        <f>IF(LEN(VLOOKUP($A35,Questions!$B:$AA,21,FALSE))=0,"",VLOOKUP($A35,Questions!$B:$AA,21,FALSE))</f>
        <v xml:space="preserve"> </v>
      </c>
      <c r="E35" s="30" t="str">
        <f>IF(LEN(VLOOKUP($A35,Questions!$B:$AA,22,FALSE))=0,"",VLOOKUP($A35,Questions!$B:$AA,22,FALSE))</f>
        <v xml:space="preserve"> </v>
      </c>
      <c r="F35" s="30" t="str">
        <f>IF(LEN(VLOOKUP($A35,Questions!$B:$AA,23,FALSE))=0,"",VLOOKUP($A35,Questions!$B:$AA,23,FALSE))</f>
        <v xml:space="preserve"> </v>
      </c>
      <c r="G35" s="30" t="str">
        <f>IF(LEN(VLOOKUP($A35,Questions!$B:$AA,24,FALSE))=0,"",VLOOKUP($A35,Questions!$B:$AA,24,FALSE))</f>
        <v xml:space="preserve"> </v>
      </c>
      <c r="H35" s="30" t="str">
        <f>IF(LEN(VLOOKUP($A35,Questions!$B:$AA,25,FALSE))=0,"",VLOOKUP($A35,Questions!$B:$AA,25,FALSE))</f>
        <v xml:space="preserve"> </v>
      </c>
      <c r="I35" s="30" t="str">
        <f>IF(LEN(VLOOKUP($A35,Questions!$B:$AA,26,FALSE))=0,"",VLOOKUP($A35,Questions!$B:$AA,26,FALSE))</f>
        <v xml:space="preserve"> </v>
      </c>
      <c r="J35" s="30" t="str">
        <f>IF(LEN(VLOOKUP($A35,Questions!$B:$AB,27,FALSE))=0,"",VLOOKUP($A35,Questions!$B:$AB,27,FALSE))</f>
        <v xml:space="preserve"> </v>
      </c>
    </row>
    <row r="36" spans="1:259" ht="54" customHeight="1" x14ac:dyDescent="0.15">
      <c r="A36" s="12" t="s">
        <v>82</v>
      </c>
      <c r="B36" s="24" t="str">
        <f>VLOOKUP(A36,'HECVAT - Full | Vendor Response'!A$26:B$283,2,FALSE)</f>
        <v>Use this area to share information about your environment that will assist those who are assessing your company data security program.</v>
      </c>
      <c r="C36" s="30" t="str">
        <f>IF(LEN(VLOOKUP($A36,Questions!$B:$AA,20,FALSE))=0,"",VLOOKUP($A36,Questions!$B:$AA,20,FALSE))</f>
        <v xml:space="preserve"> </v>
      </c>
      <c r="D36" s="30" t="str">
        <f>IF(LEN(VLOOKUP($A36,Questions!$B:$AA,21,FALSE))=0,"",VLOOKUP($A36,Questions!$B:$AA,21,FALSE))</f>
        <v xml:space="preserve"> </v>
      </c>
      <c r="E36" s="29" t="str">
        <f>IF(LEN(VLOOKUP($A36,Questions!$B:$AA,22,FALSE))=0,"",VLOOKUP($A36,Questions!$B:$AA,22,FALSE))</f>
        <v xml:space="preserve"> </v>
      </c>
      <c r="F36" s="30" t="str">
        <f>IF(LEN(VLOOKUP($A36,Questions!$B:$AA,23,FALSE))=0,"",VLOOKUP($A36,Questions!$B:$AA,23,FALSE))</f>
        <v xml:space="preserve"> </v>
      </c>
      <c r="G36" s="30" t="str">
        <f>IF(LEN(VLOOKUP($A36,Questions!$B:$AA,24,FALSE))=0,"",VLOOKUP($A36,Questions!$B:$AA,24,FALSE))</f>
        <v xml:space="preserve"> </v>
      </c>
      <c r="H36" s="30" t="str">
        <f>IF(LEN(VLOOKUP($A36,Questions!$B:$AA,25,FALSE))=0,"",VLOOKUP($A36,Questions!$B:$AA,25,FALSE))</f>
        <v xml:space="preserve"> </v>
      </c>
      <c r="I36" s="29" t="str">
        <f>IF(LEN(VLOOKUP($A36,Questions!$B:$AA,26,FALSE))=0,"",VLOOKUP($A36,Questions!$B:$AA,26,FALSE))</f>
        <v xml:space="preserve"> </v>
      </c>
      <c r="J36" s="29" t="str">
        <f>IF(LEN(VLOOKUP($A36,Questions!$B:$AB,27,FALSE))=0,"",VLOOKUP($A36,Questions!$B:$AB,27,FALSE))</f>
        <v xml:space="preserve"> </v>
      </c>
    </row>
    <row r="37" spans="1:259" s="27" customFormat="1" ht="36" customHeight="1" x14ac:dyDescent="0.15">
      <c r="A37" s="377" t="s">
        <v>9</v>
      </c>
      <c r="B37" s="378"/>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row>
    <row r="38" spans="1:259" ht="64.25" customHeight="1" x14ac:dyDescent="0.15">
      <c r="A38" s="12" t="s">
        <v>83</v>
      </c>
      <c r="B38" s="24" t="str">
        <f>VLOOKUP(A38,'HECVAT - Full | Vendor Response'!A$26:B$283,2,FALSE)</f>
        <v>Have you undergone a SSAE 18/SOC 2 audit?</v>
      </c>
      <c r="C38" s="30" t="str">
        <f>IF(LEN(VLOOKUP($A38,Questions!$B:$AA,20,FALSE))=0,"",VLOOKUP($A38,Questions!$B:$AA,20,FALSE))</f>
        <v xml:space="preserve"> </v>
      </c>
      <c r="D38" s="30" t="str">
        <f>IF(LEN(VLOOKUP($A38,Questions!$B:$AA,21,FALSE))=0,"",VLOOKUP($A38,Questions!$B:$AA,21,FALSE))</f>
        <v xml:space="preserve"> </v>
      </c>
      <c r="E38" s="29" t="str">
        <f>IF(LEN(VLOOKUP($A38,Questions!$B:$AA,22,FALSE))=0,"",VLOOKUP($A38,Questions!$B:$AA,22,FALSE))</f>
        <v xml:space="preserve"> </v>
      </c>
      <c r="F38" s="30" t="str">
        <f>IF(LEN(VLOOKUP($A38,Questions!$B:$AA,23,FALSE))=0,"",VLOOKUP($A38,Questions!$B:$AA,23,FALSE))</f>
        <v xml:space="preserve"> </v>
      </c>
      <c r="G38" s="30" t="str">
        <f>IF(LEN(VLOOKUP($A38,Questions!$B:$AA,24,FALSE))=0,"",VLOOKUP($A38,Questions!$B:$AA,24,FALSE))</f>
        <v xml:space="preserve"> </v>
      </c>
      <c r="H38" s="29" t="str">
        <f>IF(LEN(VLOOKUP($A38,Questions!$B:$AA,25,FALSE))=0,"",VLOOKUP($A38,Questions!$B:$AA,25,FALSE))</f>
        <v xml:space="preserve"> </v>
      </c>
      <c r="I38" s="30" t="str">
        <f>IF(LEN(VLOOKUP($A38,Questions!$B:$AA,26,FALSE))=0,"",VLOOKUP($A38,Questions!$B:$AA,26,FALSE))</f>
        <v xml:space="preserve"> </v>
      </c>
      <c r="J38" s="30" t="str">
        <f>IF(LEN(VLOOKUP($A38,Questions!$B:$AB,27,FALSE))=0,"",VLOOKUP($A38,Questions!$B:$AB,27,FALSE))</f>
        <v xml:space="preserve"> </v>
      </c>
    </row>
    <row r="39" spans="1:259" ht="48" customHeight="1" x14ac:dyDescent="0.15">
      <c r="A39" s="12" t="s">
        <v>84</v>
      </c>
      <c r="B39" s="24" t="str">
        <f>VLOOKUP(A39,'HECVAT - Full | Vendor Response'!A$26:B$283,2,FALSE)</f>
        <v>Have you completed the Cloud Security Alliance (CSA) self assessment or CAIQ?</v>
      </c>
      <c r="C39" s="30" t="str">
        <f>IF(LEN(VLOOKUP($A39,Questions!$B:$AA,20,FALSE))=0,"",VLOOKUP($A39,Questions!$B:$AA,20,FALSE))</f>
        <v xml:space="preserve"> </v>
      </c>
      <c r="D39" s="30" t="str">
        <f>IF(LEN(VLOOKUP($A39,Questions!$B:$AA,21,FALSE))=0,"",VLOOKUP($A39,Questions!$B:$AA,21,FALSE))</f>
        <v xml:space="preserve"> </v>
      </c>
      <c r="E39" s="29" t="str">
        <f>IF(LEN(VLOOKUP($A39,Questions!$B:$AA,22,FALSE))=0,"",VLOOKUP($A39,Questions!$B:$AA,22,FALSE))</f>
        <v xml:space="preserve"> </v>
      </c>
      <c r="F39" s="30" t="str">
        <f>IF(LEN(VLOOKUP($A39,Questions!$B:$AA,23,FALSE))=0,"",VLOOKUP($A39,Questions!$B:$AA,23,FALSE))</f>
        <v xml:space="preserve"> </v>
      </c>
      <c r="G39" s="30" t="str">
        <f>IF(LEN(VLOOKUP($A39,Questions!$B:$AA,24,FALSE))=0,"",VLOOKUP($A39,Questions!$B:$AA,24,FALSE))</f>
        <v xml:space="preserve"> </v>
      </c>
      <c r="H39" s="29" t="str">
        <f>IF(LEN(VLOOKUP($A39,Questions!$B:$AA,25,FALSE))=0,"",VLOOKUP($A39,Questions!$B:$AA,25,FALSE))</f>
        <v xml:space="preserve"> </v>
      </c>
      <c r="I39" s="30" t="str">
        <f>IF(LEN(VLOOKUP($A39,Questions!$B:$AA,26,FALSE))=0,"",VLOOKUP($A39,Questions!$B:$AA,26,FALSE))</f>
        <v xml:space="preserve"> </v>
      </c>
      <c r="J39" s="30" t="str">
        <f>IF(LEN(VLOOKUP($A39,Questions!$B:$AB,27,FALSE))=0,"",VLOOKUP($A39,Questions!$B:$AB,27,FALSE))</f>
        <v xml:space="preserve"> </v>
      </c>
    </row>
    <row r="40" spans="1:259" ht="48" customHeight="1" x14ac:dyDescent="0.15">
      <c r="A40" s="12" t="s">
        <v>85</v>
      </c>
      <c r="B40" s="24" t="str">
        <f>VLOOKUP(A40,'HECVAT - Full | Vendor Response'!A$26:B$283,2,FALSE)</f>
        <v>Have you received the Cloud Security Alliance STAR certification?</v>
      </c>
      <c r="C40" s="30" t="str">
        <f>IF(LEN(VLOOKUP($A40,Questions!$B:$AA,20,FALSE))=0,"",VLOOKUP($A40,Questions!$B:$AA,20,FALSE))</f>
        <v xml:space="preserve"> </v>
      </c>
      <c r="D40" s="30" t="str">
        <f>IF(LEN(VLOOKUP($A40,Questions!$B:$AA,21,FALSE))=0,"",VLOOKUP($A40,Questions!$B:$AA,21,FALSE))</f>
        <v xml:space="preserve"> </v>
      </c>
      <c r="E40" s="29" t="str">
        <f>IF(LEN(VLOOKUP($A40,Questions!$B:$AA,22,FALSE))=0,"",VLOOKUP($A40,Questions!$B:$AA,22,FALSE))</f>
        <v xml:space="preserve"> </v>
      </c>
      <c r="F40" s="30" t="str">
        <f>IF(LEN(VLOOKUP($A40,Questions!$B:$AA,23,FALSE))=0,"",VLOOKUP($A40,Questions!$B:$AA,23,FALSE))</f>
        <v xml:space="preserve"> </v>
      </c>
      <c r="G40" s="30" t="str">
        <f>IF(LEN(VLOOKUP($A40,Questions!$B:$AA,24,FALSE))=0,"",VLOOKUP($A40,Questions!$B:$AA,24,FALSE))</f>
        <v xml:space="preserve"> </v>
      </c>
      <c r="H40" s="29" t="str">
        <f>IF(LEN(VLOOKUP($A40,Questions!$B:$AA,25,FALSE))=0,"",VLOOKUP($A40,Questions!$B:$AA,25,FALSE))</f>
        <v xml:space="preserve"> </v>
      </c>
      <c r="I40" s="30" t="str">
        <f>IF(LEN(VLOOKUP($A40,Questions!$B:$AA,26,FALSE))=0,"",VLOOKUP($A40,Questions!$B:$AA,26,FALSE))</f>
        <v xml:space="preserve"> </v>
      </c>
      <c r="J40" s="30" t="str">
        <f>IF(LEN(VLOOKUP($A40,Questions!$B:$AB,27,FALSE))=0,"",VLOOKUP($A40,Questions!$B:$AB,27,FALSE))</f>
        <v xml:space="preserve"> </v>
      </c>
    </row>
    <row r="41" spans="1:259" ht="64.25" customHeight="1" x14ac:dyDescent="0.15">
      <c r="A41" s="12" t="s">
        <v>86</v>
      </c>
      <c r="B41" s="24" t="str">
        <f>VLOOKUP(A41,'HECVAT - Full | Vendor Response'!A$26:B$283,2,FALSE)</f>
        <v>Do you conform with a specific industry standard security framework? (e.g. NIST Cybersecurity Framework, CIS Controls, ISO 27001, etc.)</v>
      </c>
      <c r="C41" s="30" t="str">
        <f>IF(LEN(VLOOKUP($A41,Questions!$B:$AA,20,FALSE))=0,"",VLOOKUP($A41,Questions!$B:$AA,20,FALSE))</f>
        <v xml:space="preserve"> </v>
      </c>
      <c r="D41" s="30" t="str">
        <f>IF(LEN(VLOOKUP($A41,Questions!$B:$AA,21,FALSE))=0,"",VLOOKUP($A41,Questions!$B:$AA,21,FALSE))</f>
        <v xml:space="preserve"> </v>
      </c>
      <c r="E41" s="29" t="str">
        <f>IF(LEN(VLOOKUP($A41,Questions!$B:$AA,22,FALSE))=0,"",VLOOKUP($A41,Questions!$B:$AA,22,FALSE))</f>
        <v xml:space="preserve"> </v>
      </c>
      <c r="F41" s="30" t="str">
        <f>IF(LEN(VLOOKUP($A41,Questions!$B:$AA,23,FALSE))=0,"",VLOOKUP($A41,Questions!$B:$AA,23,FALSE))</f>
        <v xml:space="preserve"> </v>
      </c>
      <c r="G41" s="30" t="str">
        <f>IF(LEN(VLOOKUP($A41,Questions!$B:$AA,24,FALSE))=0,"",VLOOKUP($A41,Questions!$B:$AA,24,FALSE))</f>
        <v xml:space="preserve"> </v>
      </c>
      <c r="H41" s="29" t="str">
        <f>IF(LEN(VLOOKUP($A41,Questions!$B:$AA,25,FALSE))=0,"",VLOOKUP($A41,Questions!$B:$AA,25,FALSE))</f>
        <v xml:space="preserve"> </v>
      </c>
      <c r="I41" s="29" t="str">
        <f>IF(LEN(VLOOKUP($A41,Questions!$B:$AA,26,FALSE))=0,"",VLOOKUP($A41,Questions!$B:$AA,26,FALSE))</f>
        <v xml:space="preserve"> </v>
      </c>
      <c r="J41" s="29" t="str">
        <f>IF(LEN(VLOOKUP($A41,Questions!$B:$AB,27,FALSE))=0,"",VLOOKUP($A41,Questions!$B:$AB,27,FALSE))</f>
        <v xml:space="preserve"> </v>
      </c>
    </row>
    <row r="42" spans="1:259" ht="48" customHeight="1" x14ac:dyDescent="0.15">
      <c r="A42" s="12" t="s">
        <v>87</v>
      </c>
      <c r="B42" s="24" t="str">
        <f>VLOOKUP(A42,'HECVAT - Full | Vendor Response'!A$26:B$283,2,FALSE)</f>
        <v>Can the systems that hold the institution's data be compliant with NIST SP 800-171 and/or CMMC Level 3 standards?</v>
      </c>
      <c r="C42" s="30" t="str">
        <f>IF(LEN(VLOOKUP($A42,Questions!$B:$AA,20,FALSE))=0,"",VLOOKUP($A42,Questions!$B:$AA,20,FALSE))</f>
        <v xml:space="preserve"> </v>
      </c>
      <c r="D42" s="30" t="str">
        <f>IF(LEN(VLOOKUP($A42,Questions!$B:$AA,21,FALSE))=0,"",VLOOKUP($A42,Questions!$B:$AA,21,FALSE))</f>
        <v xml:space="preserve"> </v>
      </c>
      <c r="E42" s="29" t="str">
        <f>IF(LEN(VLOOKUP($A42,Questions!$B:$AA,22,FALSE))=0,"",VLOOKUP($A42,Questions!$B:$AA,22,FALSE))</f>
        <v xml:space="preserve"> </v>
      </c>
      <c r="F42" s="30" t="str">
        <f>IF(LEN(VLOOKUP($A42,Questions!$B:$AA,23,FALSE))=0,"",VLOOKUP($A42,Questions!$B:$AA,23,FALSE))</f>
        <v xml:space="preserve"> </v>
      </c>
      <c r="G42" s="30" t="str">
        <f>IF(LEN(VLOOKUP($A42,Questions!$B:$AA,24,FALSE))=0,"",VLOOKUP($A42,Questions!$B:$AA,24,FALSE))</f>
        <v xml:space="preserve"> </v>
      </c>
      <c r="H42" s="29" t="str">
        <f>IF(LEN(VLOOKUP($A42,Questions!$B:$AA,25,FALSE))=0,"",VLOOKUP($A42,Questions!$B:$AA,25,FALSE))</f>
        <v xml:space="preserve"> </v>
      </c>
      <c r="I42" s="30" t="str">
        <f>IF(LEN(VLOOKUP($A42,Questions!$B:$AA,26,FALSE))=0,"",VLOOKUP($A42,Questions!$B:$AA,26,FALSE))</f>
        <v xml:space="preserve"> </v>
      </c>
      <c r="J42" s="30" t="str">
        <f>IF(LEN(VLOOKUP($A42,Questions!$B:$AB,27,FALSE))=0,"",VLOOKUP($A42,Questions!$B:$AB,27,FALSE))</f>
        <v xml:space="preserve"> </v>
      </c>
    </row>
    <row r="43" spans="1:259" ht="48" customHeight="1" x14ac:dyDescent="0.15">
      <c r="A43" s="12" t="s">
        <v>88</v>
      </c>
      <c r="B43" s="24" t="str">
        <f>VLOOKUP(A43,'HECVAT - Full | Vendor Response'!A$26:B$283,2,FALSE)</f>
        <v>Can you provide overall system and/or application architecture diagrams including a full description of the data flow for all components of the system?</v>
      </c>
      <c r="C43" s="30" t="str">
        <f>IF(LEN(VLOOKUP($A43,Questions!$B:$AA,20,FALSE))=0,"",VLOOKUP($A43,Questions!$B:$AA,20,FALSE))</f>
        <v xml:space="preserve"> </v>
      </c>
      <c r="D43" s="29" t="str">
        <f>IF(LEN(VLOOKUP($A43,Questions!$B:$AA,21,FALSE))=0,"",VLOOKUP($A43,Questions!$B:$AA,21,FALSE))</f>
        <v xml:space="preserve"> </v>
      </c>
      <c r="E43" s="29" t="str">
        <f>IF(LEN(VLOOKUP($A43,Questions!$B:$AA,22,FALSE))=0,"",VLOOKUP($A43,Questions!$B:$AA,22,FALSE))</f>
        <v xml:space="preserve"> </v>
      </c>
      <c r="F43" s="29" t="str">
        <f>IF(LEN(VLOOKUP($A43,Questions!$B:$AA,23,FALSE))=0,"",VLOOKUP($A43,Questions!$B:$AA,23,FALSE))</f>
        <v xml:space="preserve"> </v>
      </c>
      <c r="G43" s="29" t="str">
        <f>IF(LEN(VLOOKUP($A43,Questions!$B:$AA,24,FALSE))=0,"",VLOOKUP($A43,Questions!$B:$AA,24,FALSE))</f>
        <v xml:space="preserve"> </v>
      </c>
      <c r="H43" s="29" t="str">
        <f>IF(LEN(VLOOKUP($A43,Questions!$B:$AA,25,FALSE))=0,"",VLOOKUP($A43,Questions!$B:$AA,25,FALSE))</f>
        <v xml:space="preserve"> </v>
      </c>
      <c r="I43" s="30" t="str">
        <f>IF(LEN(VLOOKUP($A43,Questions!$B:$AA,26,FALSE))=0,"",VLOOKUP($A43,Questions!$B:$AA,26,FALSE))</f>
        <v xml:space="preserve"> </v>
      </c>
      <c r="J43" s="30" t="str">
        <f>IF(LEN(VLOOKUP($A43,Questions!$B:$AB,27,FALSE))=0,"",VLOOKUP($A43,Questions!$B:$AB,27,FALSE))</f>
        <v xml:space="preserve"> </v>
      </c>
    </row>
    <row r="44" spans="1:259" ht="48" customHeight="1" x14ac:dyDescent="0.15">
      <c r="A44" s="12" t="s">
        <v>89</v>
      </c>
      <c r="B44" s="24" t="str">
        <f>VLOOKUP(A44,'HECVAT - Full | Vendor Response'!A$26:B$283,2,FALSE)</f>
        <v>Does your organization have a data privacy policy?</v>
      </c>
      <c r="C44" s="30" t="str">
        <f>IF(LEN(VLOOKUP($A44,Questions!$B:$AA,20,FALSE))=0,"",VLOOKUP($A44,Questions!$B:$AA,20,FALSE))</f>
        <v xml:space="preserve"> </v>
      </c>
      <c r="D44" s="29" t="str">
        <f>IF(LEN(VLOOKUP($A44,Questions!$B:$AA,21,FALSE))=0,"",VLOOKUP($A44,Questions!$B:$AA,21,FALSE))</f>
        <v xml:space="preserve"> </v>
      </c>
      <c r="E44" s="29" t="str">
        <f>IF(LEN(VLOOKUP($A44,Questions!$B:$AA,22,FALSE))=0,"",VLOOKUP($A44,Questions!$B:$AA,22,FALSE))</f>
        <v xml:space="preserve"> </v>
      </c>
      <c r="F44" s="29" t="str">
        <f>IF(LEN(VLOOKUP($A44,Questions!$B:$AA,23,FALSE))=0,"",VLOOKUP($A44,Questions!$B:$AA,23,FALSE))</f>
        <v xml:space="preserve"> </v>
      </c>
      <c r="G44" s="29" t="str">
        <f>IF(LEN(VLOOKUP($A44,Questions!$B:$AA,24,FALSE))=0,"",VLOOKUP($A44,Questions!$B:$AA,24,FALSE))</f>
        <v xml:space="preserve"> </v>
      </c>
      <c r="H44" s="29" t="str">
        <f>IF(LEN(VLOOKUP($A44,Questions!$B:$AA,25,FALSE))=0,"",VLOOKUP($A44,Questions!$B:$AA,25,FALSE))</f>
        <v xml:space="preserve"> </v>
      </c>
      <c r="I44" s="30" t="str">
        <f>IF(LEN(VLOOKUP($A44,Questions!$B:$AA,26,FALSE))=0,"",VLOOKUP($A44,Questions!$B:$AA,26,FALSE))</f>
        <v xml:space="preserve"> </v>
      </c>
      <c r="J44" s="30" t="str">
        <f>IF(LEN(VLOOKUP($A44,Questions!$B:$AB,27,FALSE))=0,"",VLOOKUP($A44,Questions!$B:$AB,27,FALSE))</f>
        <v xml:space="preserve"> </v>
      </c>
    </row>
    <row r="45" spans="1:259" ht="48" customHeight="1" x14ac:dyDescent="0.15">
      <c r="A45" s="12" t="s">
        <v>90</v>
      </c>
      <c r="B45" s="24" t="str">
        <f>VLOOKUP(A45,'HECVAT - Full | Vendor Response'!A$26:B$283,2,FALSE)</f>
        <v>Do you have a documented, and currently implemented, employee onboarding and offboarding policy?</v>
      </c>
      <c r="C45" s="30" t="str">
        <f>IF(LEN(VLOOKUP($A45,Questions!$B:$AA,20,FALSE))=0,"",VLOOKUP($A45,Questions!$B:$AA,20,FALSE))</f>
        <v xml:space="preserve"> </v>
      </c>
      <c r="D45" s="29" t="str">
        <f>IF(LEN(VLOOKUP($A45,Questions!$B:$AA,21,FALSE))=0,"",VLOOKUP($A45,Questions!$B:$AA,21,FALSE))</f>
        <v xml:space="preserve"> </v>
      </c>
      <c r="E45" s="29" t="str">
        <f>IF(LEN(VLOOKUP($A45,Questions!$B:$AA,22,FALSE))=0,"",VLOOKUP($A45,Questions!$B:$AA,22,FALSE))</f>
        <v xml:space="preserve"> </v>
      </c>
      <c r="F45" s="29" t="str">
        <f>IF(LEN(VLOOKUP($A45,Questions!$B:$AA,23,FALSE))=0,"",VLOOKUP($A45,Questions!$B:$AA,23,FALSE))</f>
        <v xml:space="preserve"> </v>
      </c>
      <c r="G45" s="29" t="str">
        <f>IF(LEN(VLOOKUP($A45,Questions!$B:$AA,24,FALSE))=0,"",VLOOKUP($A45,Questions!$B:$AA,24,FALSE))</f>
        <v xml:space="preserve"> </v>
      </c>
      <c r="H45" s="29" t="str">
        <f>IF(LEN(VLOOKUP($A45,Questions!$B:$AA,25,FALSE))=0,"",VLOOKUP($A45,Questions!$B:$AA,25,FALSE))</f>
        <v xml:space="preserve"> </v>
      </c>
      <c r="I45" s="30" t="str">
        <f>IF(LEN(VLOOKUP($A45,Questions!$B:$AA,26,FALSE))=0,"",VLOOKUP($A45,Questions!$B:$AA,26,FALSE))</f>
        <v xml:space="preserve"> </v>
      </c>
      <c r="J45" s="30" t="str">
        <f>IF(LEN(VLOOKUP($A45,Questions!$B:$AB,27,FALSE))=0,"",VLOOKUP($A45,Questions!$B:$AB,27,FALSE))</f>
        <v xml:space="preserve"> </v>
      </c>
    </row>
    <row r="46" spans="1:259" ht="48" customHeight="1" x14ac:dyDescent="0.15">
      <c r="A46" s="12" t="s">
        <v>91</v>
      </c>
      <c r="B46" s="24" t="str">
        <f>VLOOKUP(A46,'HECVAT - Full | Vendor Response'!A$26:B$283,2,FALSE)</f>
        <v>Do you have a documented change management process?</v>
      </c>
      <c r="C46" s="30" t="str">
        <f>IF(LEN(VLOOKUP($A46,Questions!$B:$AA,20,FALSE))=0,"",VLOOKUP($A46,Questions!$B:$AA,20,FALSE))</f>
        <v xml:space="preserve"> </v>
      </c>
      <c r="D46" s="29" t="str">
        <f>IF(LEN(VLOOKUP($A46,Questions!$B:$AA,21,FALSE))=0,"",VLOOKUP($A46,Questions!$B:$AA,21,FALSE))</f>
        <v xml:space="preserve"> </v>
      </c>
      <c r="E46" s="29" t="str">
        <f>IF(LEN(VLOOKUP($A46,Questions!$B:$AA,22,FALSE))=0,"",VLOOKUP($A46,Questions!$B:$AA,22,FALSE))</f>
        <v xml:space="preserve"> </v>
      </c>
      <c r="F46" s="29" t="str">
        <f>IF(LEN(VLOOKUP($A46,Questions!$B:$AA,23,FALSE))=0,"",VLOOKUP($A46,Questions!$B:$AA,23,FALSE))</f>
        <v xml:space="preserve"> </v>
      </c>
      <c r="G46" s="29" t="str">
        <f>IF(LEN(VLOOKUP($A46,Questions!$B:$AA,24,FALSE))=0,"",VLOOKUP($A46,Questions!$B:$AA,24,FALSE))</f>
        <v xml:space="preserve"> </v>
      </c>
      <c r="H46" s="29" t="str">
        <f>IF(LEN(VLOOKUP($A46,Questions!$B:$AA,25,FALSE))=0,"",VLOOKUP($A46,Questions!$B:$AA,25,FALSE))</f>
        <v xml:space="preserve"> </v>
      </c>
      <c r="I46" s="30" t="str">
        <f>IF(LEN(VLOOKUP($A46,Questions!$B:$AA,26,FALSE))=0,"",VLOOKUP($A46,Questions!$B:$AA,26,FALSE))</f>
        <v xml:space="preserve"> </v>
      </c>
      <c r="J46" s="30" t="str">
        <f>IF(LEN(VLOOKUP($A46,Questions!$B:$AB,27,FALSE))=0,"",VLOOKUP($A46,Questions!$B:$AB,27,FALSE))</f>
        <v xml:space="preserve"> </v>
      </c>
    </row>
    <row r="47" spans="1:259" ht="48" customHeight="1" x14ac:dyDescent="0.15">
      <c r="A47" s="12" t="s">
        <v>92</v>
      </c>
      <c r="B47" s="24" t="str">
        <f>VLOOKUP(A47,'HECVAT - Full | Vendor Response'!A$26:B$283,2,FALSE)</f>
        <v>Has a VPAT or ACR been created or updated for the product and version under consideration within the past year?</v>
      </c>
      <c r="C47" s="30" t="str">
        <f>IF(LEN(VLOOKUP($A47,Questions!$B:$AA,20,FALSE))=0,"",VLOOKUP($A47,Questions!$B:$AA,20,FALSE))</f>
        <v xml:space="preserve"> </v>
      </c>
      <c r="D47" s="29" t="str">
        <f>IF(LEN(VLOOKUP($A47,Questions!$B:$AA,21,FALSE))=0,"",VLOOKUP($A47,Questions!$B:$AA,21,FALSE))</f>
        <v xml:space="preserve"> </v>
      </c>
      <c r="E47" s="29" t="str">
        <f>IF(LEN(VLOOKUP($A47,Questions!$B:$AA,22,FALSE))=0,"",VLOOKUP($A47,Questions!$B:$AA,22,FALSE))</f>
        <v xml:space="preserve"> </v>
      </c>
      <c r="F47" s="29" t="str">
        <f>IF(LEN(VLOOKUP($A47,Questions!$B:$AA,23,FALSE))=0,"",VLOOKUP($A47,Questions!$B:$AA,23,FALSE))</f>
        <v xml:space="preserve"> </v>
      </c>
      <c r="G47" s="29" t="str">
        <f>IF(LEN(VLOOKUP($A47,Questions!$B:$AA,24,FALSE))=0,"",VLOOKUP($A47,Questions!$B:$AA,24,FALSE))</f>
        <v xml:space="preserve"> </v>
      </c>
      <c r="H47" s="29" t="str">
        <f>IF(LEN(VLOOKUP($A47,Questions!$B:$AA,25,FALSE))=0,"",VLOOKUP($A47,Questions!$B:$AA,25,FALSE))</f>
        <v xml:space="preserve"> </v>
      </c>
      <c r="I47" s="30" t="str">
        <f>IF(LEN(VLOOKUP($A47,Questions!$B:$AA,26,FALSE))=0,"",VLOOKUP($A47,Questions!$B:$AA,26,FALSE))</f>
        <v xml:space="preserve"> </v>
      </c>
      <c r="J47" s="30" t="str">
        <f>IF(LEN(VLOOKUP($A47,Questions!$B:$AB,27,FALSE))=0,"",VLOOKUP($A47,Questions!$B:$AB,27,FALSE))</f>
        <v xml:space="preserve"> </v>
      </c>
    </row>
    <row r="48" spans="1:259" ht="48" customHeight="1" x14ac:dyDescent="0.15">
      <c r="A48" s="12" t="s">
        <v>93</v>
      </c>
      <c r="B48" s="24" t="str">
        <f>VLOOKUP(A48,'HECVAT - Full | Vendor Response'!A$26:B$283,2,FALSE)</f>
        <v>Do you have documentation to support the accessibility features of your product?</v>
      </c>
      <c r="C48" s="30" t="str">
        <f>IF(LEN(VLOOKUP($A48,Questions!$B:$AA,20,FALSE))=0,"",VLOOKUP($A48,Questions!$B:$AA,20,FALSE))</f>
        <v xml:space="preserve"> </v>
      </c>
      <c r="D48" s="29" t="str">
        <f>IF(LEN(VLOOKUP($A48,Questions!$B:$AA,21,FALSE))=0,"",VLOOKUP($A48,Questions!$B:$AA,21,FALSE))</f>
        <v xml:space="preserve"> </v>
      </c>
      <c r="E48" s="29" t="str">
        <f>IF(LEN(VLOOKUP($A48,Questions!$B:$AA,22,FALSE))=0,"",VLOOKUP($A48,Questions!$B:$AA,22,FALSE))</f>
        <v xml:space="preserve"> </v>
      </c>
      <c r="F48" s="29" t="str">
        <f>IF(LEN(VLOOKUP($A48,Questions!$B:$AA,23,FALSE))=0,"",VLOOKUP($A48,Questions!$B:$AA,23,FALSE))</f>
        <v xml:space="preserve"> </v>
      </c>
      <c r="G48" s="29" t="str">
        <f>IF(LEN(VLOOKUP($A48,Questions!$B:$AA,24,FALSE))=0,"",VLOOKUP($A48,Questions!$B:$AA,24,FALSE))</f>
        <v xml:space="preserve"> </v>
      </c>
      <c r="H48" s="29" t="str">
        <f>IF(LEN(VLOOKUP($A48,Questions!$B:$AA,25,FALSE))=0,"",VLOOKUP($A48,Questions!$B:$AA,25,FALSE))</f>
        <v xml:space="preserve"> </v>
      </c>
      <c r="I48" s="30" t="str">
        <f>IF(LEN(VLOOKUP($A48,Questions!$B:$AA,26,FALSE))=0,"",VLOOKUP($A48,Questions!$B:$AA,26,FALSE))</f>
        <v xml:space="preserve"> </v>
      </c>
      <c r="J48" s="30" t="str">
        <f>IF(LEN(VLOOKUP($A48,Questions!$B:$AB,27,FALSE))=0,"",VLOOKUP($A48,Questions!$B:$AB,27,FALSE))</f>
        <v xml:space="preserve"> </v>
      </c>
    </row>
    <row r="49" spans="1:10" ht="36" customHeight="1" x14ac:dyDescent="0.15">
      <c r="A49" s="287" t="s">
        <v>2253</v>
      </c>
      <c r="B49" s="287"/>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95</v>
      </c>
      <c r="B50" s="24" t="str">
        <f>VLOOKUP(A50,'HECVAT - Full | Vendor Response'!A$26:B$283,2,FALSE)</f>
        <v>Has a third party expert conducted an audit of the most recent version of your product?</v>
      </c>
      <c r="C50" s="30" t="str">
        <f>IF(LEN(VLOOKUP($A50,Questions!$B:$AA,20,FALSE))=0,"",VLOOKUP($A50,Questions!$B:$AA,20,FALSE))</f>
        <v xml:space="preserve"> </v>
      </c>
      <c r="D50" s="29" t="str">
        <f>IF(LEN(VLOOKUP($A50,Questions!$B:$AA,21,FALSE))=0,"",VLOOKUP($A50,Questions!$B:$AA,21,FALSE))</f>
        <v xml:space="preserve"> </v>
      </c>
      <c r="E50" s="29" t="str">
        <f>IF(LEN(VLOOKUP($A50,Questions!$B:$AA,22,FALSE))=0,"",VLOOKUP($A50,Questions!$B:$AA,22,FALSE))</f>
        <v xml:space="preserve"> </v>
      </c>
      <c r="F50" s="29" t="str">
        <f>IF(LEN(VLOOKUP($A50,Questions!$B:$AA,23,FALSE))=0,"",VLOOKUP($A50,Questions!$B:$AA,23,FALSE))</f>
        <v xml:space="preserve"> </v>
      </c>
      <c r="G50" s="29" t="str">
        <f>IF(LEN(VLOOKUP($A50,Questions!$B:$AA,24,FALSE))=0,"",VLOOKUP($A50,Questions!$B:$AA,24,FALSE))</f>
        <v xml:space="preserve"> </v>
      </c>
      <c r="H50" s="29" t="str">
        <f>IF(LEN(VLOOKUP($A50,Questions!$B:$AA,25,FALSE))=0,"",VLOOKUP($A50,Questions!$B:$AA,25,FALSE))</f>
        <v xml:space="preserve"> </v>
      </c>
      <c r="I50" s="30" t="str">
        <f>IF(LEN(VLOOKUP($A50,Questions!$B:$AA,26,FALSE))=0,"",VLOOKUP($A50,Questions!$B:$AA,26,FALSE))</f>
        <v xml:space="preserve"> </v>
      </c>
      <c r="J50" s="30" t="str">
        <f>IF(LEN(VLOOKUP($A50,Questions!$B:$AB,27,FALSE))=0,"",VLOOKUP($A50,Questions!$B:$AB,27,FALSE))</f>
        <v xml:space="preserve"> </v>
      </c>
    </row>
    <row r="51" spans="1:10" ht="96" customHeight="1" x14ac:dyDescent="0.15">
      <c r="A51" s="12" t="s">
        <v>96</v>
      </c>
      <c r="B51" s="24" t="str">
        <f>VLOOKUP(A51,'HECVAT - Full | Vendor Response'!A$26:B$283,2,FALSE)</f>
        <v>Do you have a documented and implemented process for verifying accessibility conformance?</v>
      </c>
      <c r="C51" s="30" t="str">
        <f>IF(LEN(VLOOKUP($A51,Questions!$B:$AA,20,FALSE))=0,"",VLOOKUP($A51,Questions!$B:$AA,20,FALSE))</f>
        <v xml:space="preserve"> </v>
      </c>
      <c r="D51" s="29" t="str">
        <f>IF(LEN(VLOOKUP($A51,Questions!$B:$AA,21,FALSE))=0,"",VLOOKUP($A51,Questions!$B:$AA,21,FALSE))</f>
        <v xml:space="preserve"> </v>
      </c>
      <c r="E51" s="29" t="str">
        <f>IF(LEN(VLOOKUP($A51,Questions!$B:$AA,22,FALSE))=0,"",VLOOKUP($A51,Questions!$B:$AA,22,FALSE))</f>
        <v xml:space="preserve"> </v>
      </c>
      <c r="F51" s="29" t="str">
        <f>IF(LEN(VLOOKUP($A51,Questions!$B:$AA,23,FALSE))=0,"",VLOOKUP($A51,Questions!$B:$AA,23,FALSE))</f>
        <v xml:space="preserve"> </v>
      </c>
      <c r="G51" s="29" t="str">
        <f>IF(LEN(VLOOKUP($A51,Questions!$B:$AA,24,FALSE))=0,"",VLOOKUP($A51,Questions!$B:$AA,24,FALSE))</f>
        <v xml:space="preserve"> </v>
      </c>
      <c r="H51" s="29" t="str">
        <f>IF(LEN(VLOOKUP($A51,Questions!$B:$AA,25,FALSE))=0,"",VLOOKUP($A51,Questions!$B:$AA,25,FALSE))</f>
        <v xml:space="preserve"> </v>
      </c>
      <c r="I51" s="30" t="str">
        <f>IF(LEN(VLOOKUP($A51,Questions!$B:$AA,26,FALSE))=0,"",VLOOKUP($A51,Questions!$B:$AA,26,FALSE))</f>
        <v xml:space="preserve"> </v>
      </c>
      <c r="J51" s="30" t="str">
        <f>IF(LEN(VLOOKUP($A51,Questions!$B:$AB,27,FALSE))=0,"",VLOOKUP($A51,Questions!$B:$AB,27,FALSE))</f>
        <v xml:space="preserve"> </v>
      </c>
    </row>
    <row r="52" spans="1:10" ht="96" customHeight="1" x14ac:dyDescent="0.15">
      <c r="A52" s="12" t="s">
        <v>97</v>
      </c>
      <c r="B52" s="24" t="str">
        <f>VLOOKUP(A52,'HECVAT - Full | Vendor Response'!A$26:B$283,2,FALSE)</f>
        <v>Have you adopted a technical or legal standard of conformance for the product in question?</v>
      </c>
      <c r="C52" s="30" t="str">
        <f>IF(LEN(VLOOKUP($A52,Questions!$B:$AA,20,FALSE))=0,"",VLOOKUP($A52,Questions!$B:$AA,20,FALSE))</f>
        <v xml:space="preserve"> </v>
      </c>
      <c r="D52" s="29" t="str">
        <f>IF(LEN(VLOOKUP($A52,Questions!$B:$AA,21,FALSE))=0,"",VLOOKUP($A52,Questions!$B:$AA,21,FALSE))</f>
        <v xml:space="preserve"> </v>
      </c>
      <c r="E52" s="29" t="str">
        <f>IF(LEN(VLOOKUP($A52,Questions!$B:$AA,22,FALSE))=0,"",VLOOKUP($A52,Questions!$B:$AA,22,FALSE))</f>
        <v xml:space="preserve"> </v>
      </c>
      <c r="F52" s="29" t="str">
        <f>IF(LEN(VLOOKUP($A52,Questions!$B:$AA,23,FALSE))=0,"",VLOOKUP($A52,Questions!$B:$AA,23,FALSE))</f>
        <v xml:space="preserve"> </v>
      </c>
      <c r="G52" s="29" t="str">
        <f>IF(LEN(VLOOKUP($A52,Questions!$B:$AA,24,FALSE))=0,"",VLOOKUP($A52,Questions!$B:$AA,24,FALSE))</f>
        <v xml:space="preserve"> </v>
      </c>
      <c r="H52" s="29" t="str">
        <f>IF(LEN(VLOOKUP($A52,Questions!$B:$AA,25,FALSE))=0,"",VLOOKUP($A52,Questions!$B:$AA,25,FALSE))</f>
        <v xml:space="preserve"> </v>
      </c>
      <c r="I52" s="30" t="str">
        <f>IF(LEN(VLOOKUP($A52,Questions!$B:$AA,26,FALSE))=0,"",VLOOKUP($A52,Questions!$B:$AA,26,FALSE))</f>
        <v xml:space="preserve"> </v>
      </c>
      <c r="J52" s="30" t="str">
        <f>IF(LEN(VLOOKUP($A52,Questions!$B:$AB,27,FALSE))=0,"",VLOOKUP($A52,Questions!$B:$AB,27,FALSE))</f>
        <v xml:space="preserve"> </v>
      </c>
    </row>
    <row r="53" spans="1:10" ht="96" customHeight="1" x14ac:dyDescent="0.15">
      <c r="A53" s="12" t="s">
        <v>98</v>
      </c>
      <c r="B53" s="24" t="str">
        <f>VLOOKUP(A53,'HECVAT - Full | Vendor Response'!A$26:B$283,2,FALSE)</f>
        <v>Can you provide a current, detailed accessibility roadmap with delivery timelines?</v>
      </c>
      <c r="C53" s="30" t="str">
        <f>IF(LEN(VLOOKUP($A53,Questions!$B:$AA,20,FALSE))=0,"",VLOOKUP($A53,Questions!$B:$AA,20,FALSE))</f>
        <v xml:space="preserve"> </v>
      </c>
      <c r="D53" s="29" t="str">
        <f>IF(LEN(VLOOKUP($A53,Questions!$B:$AA,21,FALSE))=0,"",VLOOKUP($A53,Questions!$B:$AA,21,FALSE))</f>
        <v xml:space="preserve"> </v>
      </c>
      <c r="E53" s="29" t="str">
        <f>IF(LEN(VLOOKUP($A53,Questions!$B:$AA,22,FALSE))=0,"",VLOOKUP($A53,Questions!$B:$AA,22,FALSE))</f>
        <v xml:space="preserve"> </v>
      </c>
      <c r="F53" s="29" t="str">
        <f>IF(LEN(VLOOKUP($A53,Questions!$B:$AA,23,FALSE))=0,"",VLOOKUP($A53,Questions!$B:$AA,23,FALSE))</f>
        <v xml:space="preserve"> </v>
      </c>
      <c r="G53" s="29" t="str">
        <f>IF(LEN(VLOOKUP($A53,Questions!$B:$AA,24,FALSE))=0,"",VLOOKUP($A53,Questions!$B:$AA,24,FALSE))</f>
        <v xml:space="preserve"> </v>
      </c>
      <c r="H53" s="29" t="str">
        <f>IF(LEN(VLOOKUP($A53,Questions!$B:$AA,25,FALSE))=0,"",VLOOKUP($A53,Questions!$B:$AA,25,FALSE))</f>
        <v xml:space="preserve"> </v>
      </c>
      <c r="I53" s="30" t="str">
        <f>IF(LEN(VLOOKUP($A53,Questions!$B:$AA,26,FALSE))=0,"",VLOOKUP($A53,Questions!$B:$AA,26,FALSE))</f>
        <v xml:space="preserve"> </v>
      </c>
      <c r="J53" s="30" t="str">
        <f>IF(LEN(VLOOKUP($A53,Questions!$B:$AB,27,FALSE))=0,"",VLOOKUP($A53,Questions!$B:$AB,27,FALSE))</f>
        <v xml:space="preserve"> </v>
      </c>
    </row>
    <row r="54" spans="1:10" ht="96" customHeight="1" x14ac:dyDescent="0.15">
      <c r="A54" s="12" t="s">
        <v>99</v>
      </c>
      <c r="B54" s="24" t="str">
        <f>VLOOKUP(A54,'HECVAT - Full | Vendor Response'!A$26:B$283,2,FALSE)</f>
        <v>Do you expect your staff to maintain a current skill set in IT accessibility?</v>
      </c>
      <c r="C54" s="30" t="str">
        <f>IF(LEN(VLOOKUP($A54,Questions!$B:$AA,20,FALSE))=0,"",VLOOKUP($A54,Questions!$B:$AA,20,FALSE))</f>
        <v xml:space="preserve"> </v>
      </c>
      <c r="D54" s="29" t="str">
        <f>IF(LEN(VLOOKUP($A54,Questions!$B:$AA,21,FALSE))=0,"",VLOOKUP($A54,Questions!$B:$AA,21,FALSE))</f>
        <v xml:space="preserve"> </v>
      </c>
      <c r="E54" s="29" t="str">
        <f>IF(LEN(VLOOKUP($A54,Questions!$B:$AA,22,FALSE))=0,"",VLOOKUP($A54,Questions!$B:$AA,22,FALSE))</f>
        <v xml:space="preserve"> </v>
      </c>
      <c r="F54" s="29" t="str">
        <f>IF(LEN(VLOOKUP($A54,Questions!$B:$AA,23,FALSE))=0,"",VLOOKUP($A54,Questions!$B:$AA,23,FALSE))</f>
        <v xml:space="preserve"> </v>
      </c>
      <c r="G54" s="29" t="str">
        <f>IF(LEN(VLOOKUP($A54,Questions!$B:$AA,24,FALSE))=0,"",VLOOKUP($A54,Questions!$B:$AA,24,FALSE))</f>
        <v xml:space="preserve"> </v>
      </c>
      <c r="H54" s="29" t="str">
        <f>IF(LEN(VLOOKUP($A54,Questions!$B:$AA,25,FALSE))=0,"",VLOOKUP($A54,Questions!$B:$AA,25,FALSE))</f>
        <v xml:space="preserve"> </v>
      </c>
      <c r="I54" s="30" t="str">
        <f>IF(LEN(VLOOKUP($A54,Questions!$B:$AA,26,FALSE))=0,"",VLOOKUP($A54,Questions!$B:$AA,26,FALSE))</f>
        <v xml:space="preserve"> </v>
      </c>
      <c r="J54" s="30" t="str">
        <f>IF(LEN(VLOOKUP($A54,Questions!$B:$AB,27,FALSE))=0,"",VLOOKUP($A54,Questions!$B:$AB,27,FALSE))</f>
        <v xml:space="preserve"> </v>
      </c>
    </row>
    <row r="55" spans="1:10" ht="96" customHeight="1" x14ac:dyDescent="0.15">
      <c r="A55" s="12" t="s">
        <v>100</v>
      </c>
      <c r="B55" s="24" t="str">
        <f>VLOOKUP(A55,'HECVAT - Full | Vendor Response'!A$26:B$283,2,FALSE)</f>
        <v>Do you have a documented and implemented process for reporting and tracking accessibility issues?</v>
      </c>
      <c r="C55" s="30" t="str">
        <f>IF(LEN(VLOOKUP($A55,Questions!$B:$AA,20,FALSE))=0,"",VLOOKUP($A55,Questions!$B:$AA,20,FALSE))</f>
        <v xml:space="preserve"> </v>
      </c>
      <c r="D55" s="29" t="str">
        <f>IF(LEN(VLOOKUP($A55,Questions!$B:$AA,21,FALSE))=0,"",VLOOKUP($A55,Questions!$B:$AA,21,FALSE))</f>
        <v xml:space="preserve"> </v>
      </c>
      <c r="E55" s="29" t="str">
        <f>IF(LEN(VLOOKUP($A55,Questions!$B:$AA,22,FALSE))=0,"",VLOOKUP($A55,Questions!$B:$AA,22,FALSE))</f>
        <v xml:space="preserve"> </v>
      </c>
      <c r="F55" s="29" t="str">
        <f>IF(LEN(VLOOKUP($A55,Questions!$B:$AA,23,FALSE))=0,"",VLOOKUP($A55,Questions!$B:$AA,23,FALSE))</f>
        <v xml:space="preserve"> </v>
      </c>
      <c r="G55" s="29" t="str">
        <f>IF(LEN(VLOOKUP($A55,Questions!$B:$AA,24,FALSE))=0,"",VLOOKUP($A55,Questions!$B:$AA,24,FALSE))</f>
        <v xml:space="preserve"> </v>
      </c>
      <c r="H55" s="29" t="str">
        <f>IF(LEN(VLOOKUP($A55,Questions!$B:$AA,25,FALSE))=0,"",VLOOKUP($A55,Questions!$B:$AA,25,FALSE))</f>
        <v xml:space="preserve"> </v>
      </c>
      <c r="I55" s="30" t="str">
        <f>IF(LEN(VLOOKUP($A55,Questions!$B:$AA,26,FALSE))=0,"",VLOOKUP($A55,Questions!$B:$AA,26,FALSE))</f>
        <v xml:space="preserve"> </v>
      </c>
      <c r="J55" s="30" t="str">
        <f>IF(LEN(VLOOKUP($A55,Questions!$B:$AB,27,FALSE))=0,"",VLOOKUP($A55,Questions!$B:$AB,27,FALSE))</f>
        <v xml:space="preserve"> </v>
      </c>
    </row>
    <row r="56" spans="1:10" ht="96" customHeight="1" x14ac:dyDescent="0.15">
      <c r="A56" s="12" t="s">
        <v>101</v>
      </c>
      <c r="B56" s="24" t="str">
        <f>VLOOKUP(A56,'HECVAT - Full | Vendor Response'!A$26:B$283,2,FALSE)</f>
        <v>Do you have documented processes and procedures for implementing accessibility into your development lifecycle?</v>
      </c>
      <c r="C56" s="30" t="str">
        <f>IF(LEN(VLOOKUP($A56,Questions!$B:$AA,20,FALSE))=0,"",VLOOKUP($A56,Questions!$B:$AA,20,FALSE))</f>
        <v xml:space="preserve"> </v>
      </c>
      <c r="D56" s="29" t="str">
        <f>IF(LEN(VLOOKUP($A56,Questions!$B:$AA,21,FALSE))=0,"",VLOOKUP($A56,Questions!$B:$AA,21,FALSE))</f>
        <v xml:space="preserve"> </v>
      </c>
      <c r="E56" s="29" t="str">
        <f>IF(LEN(VLOOKUP($A56,Questions!$B:$AA,22,FALSE))=0,"",VLOOKUP($A56,Questions!$B:$AA,22,FALSE))</f>
        <v xml:space="preserve"> </v>
      </c>
      <c r="F56" s="29" t="str">
        <f>IF(LEN(VLOOKUP($A56,Questions!$B:$AA,23,FALSE))=0,"",VLOOKUP($A56,Questions!$B:$AA,23,FALSE))</f>
        <v xml:space="preserve"> </v>
      </c>
      <c r="G56" s="29" t="str">
        <f>IF(LEN(VLOOKUP($A56,Questions!$B:$AA,24,FALSE))=0,"",VLOOKUP($A56,Questions!$B:$AA,24,FALSE))</f>
        <v xml:space="preserve"> </v>
      </c>
      <c r="H56" s="29" t="str">
        <f>IF(LEN(VLOOKUP($A56,Questions!$B:$AA,25,FALSE))=0,"",VLOOKUP($A56,Questions!$B:$AA,25,FALSE))</f>
        <v xml:space="preserve"> </v>
      </c>
      <c r="I56" s="30" t="str">
        <f>IF(LEN(VLOOKUP($A56,Questions!$B:$AA,26,FALSE))=0,"",VLOOKUP($A56,Questions!$B:$AA,26,FALSE))</f>
        <v xml:space="preserve"> </v>
      </c>
      <c r="J56" s="30" t="str">
        <f>IF(LEN(VLOOKUP($A56,Questions!$B:$AB,27,FALSE))=0,"",VLOOKUP($A56,Questions!$B:$AB,27,FALSE))</f>
        <v xml:space="preserve"> </v>
      </c>
    </row>
    <row r="57" spans="1:10" ht="96" customHeight="1" x14ac:dyDescent="0.15">
      <c r="A57" s="12" t="s">
        <v>102</v>
      </c>
      <c r="B57" s="24" t="str">
        <f>VLOOKUP(A57,'HECVAT - Full | Vendor Response'!A$26:B$283,2,FALSE)</f>
        <v>Can all functions of the application or service be performed using only the keyboard?</v>
      </c>
      <c r="C57" s="30" t="str">
        <f>IF(LEN(VLOOKUP($A57,Questions!$B:$AA,20,FALSE))=0,"",VLOOKUP($A57,Questions!$B:$AA,20,FALSE))</f>
        <v xml:space="preserve"> </v>
      </c>
      <c r="D57" s="29" t="str">
        <f>IF(LEN(VLOOKUP($A57,Questions!$B:$AA,21,FALSE))=0,"",VLOOKUP($A57,Questions!$B:$AA,21,FALSE))</f>
        <v xml:space="preserve"> </v>
      </c>
      <c r="E57" s="29" t="str">
        <f>IF(LEN(VLOOKUP($A57,Questions!$B:$AA,22,FALSE))=0,"",VLOOKUP($A57,Questions!$B:$AA,22,FALSE))</f>
        <v xml:space="preserve"> </v>
      </c>
      <c r="F57" s="29" t="str">
        <f>IF(LEN(VLOOKUP($A57,Questions!$B:$AA,23,FALSE))=0,"",VLOOKUP($A57,Questions!$B:$AA,23,FALSE))</f>
        <v xml:space="preserve"> </v>
      </c>
      <c r="G57" s="29" t="str">
        <f>IF(LEN(VLOOKUP($A57,Questions!$B:$AA,24,FALSE))=0,"",VLOOKUP($A57,Questions!$B:$AA,24,FALSE))</f>
        <v xml:space="preserve"> </v>
      </c>
      <c r="H57" s="29" t="str">
        <f>IF(LEN(VLOOKUP($A57,Questions!$B:$AA,25,FALSE))=0,"",VLOOKUP($A57,Questions!$B:$AA,25,FALSE))</f>
        <v xml:space="preserve"> </v>
      </c>
      <c r="I57" s="30" t="str">
        <f>IF(LEN(VLOOKUP($A57,Questions!$B:$AA,26,FALSE))=0,"",VLOOKUP($A57,Questions!$B:$AA,26,FALSE))</f>
        <v xml:space="preserve"> </v>
      </c>
      <c r="J57" s="30" t="str">
        <f>IF(LEN(VLOOKUP($A57,Questions!$B:$AB,27,FALSE))=0,"",VLOOKUP($A57,Questions!$B:$AB,27,FALSE))</f>
        <v xml:space="preserve"> </v>
      </c>
    </row>
    <row r="58" spans="1:10" ht="96" customHeight="1" x14ac:dyDescent="0.15">
      <c r="A58" s="12" t="s">
        <v>103</v>
      </c>
      <c r="B58" s="24" t="str">
        <f>VLOOKUP(A58,'HECVAT - Full | Vendor Response'!A$26:B$283,2,FALSE)</f>
        <v>Does your product rely on activating a special ‘accessibility mode,’ a ‘lite version’ or accessing an alternate interface for accessibility purposes?</v>
      </c>
      <c r="C58" s="30" t="str">
        <f>IF(LEN(VLOOKUP($A58,Questions!$B:$AA,20,FALSE))=0,"",VLOOKUP($A58,Questions!$B:$AA,20,FALSE))</f>
        <v xml:space="preserve"> </v>
      </c>
      <c r="D58" s="29" t="str">
        <f>IF(LEN(VLOOKUP($A58,Questions!$B:$AA,21,FALSE))=0,"",VLOOKUP($A58,Questions!$B:$AA,21,FALSE))</f>
        <v xml:space="preserve"> </v>
      </c>
      <c r="E58" s="29" t="str">
        <f>IF(LEN(VLOOKUP($A58,Questions!$B:$AA,22,FALSE))=0,"",VLOOKUP($A58,Questions!$B:$AA,22,FALSE))</f>
        <v xml:space="preserve"> </v>
      </c>
      <c r="F58" s="29" t="str">
        <f>IF(LEN(VLOOKUP($A58,Questions!$B:$AA,23,FALSE))=0,"",VLOOKUP($A58,Questions!$B:$AA,23,FALSE))</f>
        <v xml:space="preserve"> </v>
      </c>
      <c r="G58" s="29" t="str">
        <f>IF(LEN(VLOOKUP($A58,Questions!$B:$AA,24,FALSE))=0,"",VLOOKUP($A58,Questions!$B:$AA,24,FALSE))</f>
        <v xml:space="preserve"> </v>
      </c>
      <c r="H58" s="29" t="str">
        <f>IF(LEN(VLOOKUP($A58,Questions!$B:$AA,25,FALSE))=0,"",VLOOKUP($A58,Questions!$B:$AA,25,FALSE))</f>
        <v xml:space="preserve"> </v>
      </c>
      <c r="I58" s="30" t="str">
        <f>IF(LEN(VLOOKUP($A58,Questions!$B:$AA,26,FALSE))=0,"",VLOOKUP($A58,Questions!$B:$AA,26,FALSE))</f>
        <v xml:space="preserve"> </v>
      </c>
      <c r="J58" s="30" t="str">
        <f>IF(LEN(VLOOKUP($A58,Questions!$B:$AB,27,FALSE))=0,"",VLOOKUP($A58,Questions!$B:$AB,27,FALSE))</f>
        <v xml:space="preserve"> </v>
      </c>
    </row>
    <row r="59" spans="1:10" ht="36" customHeight="1" x14ac:dyDescent="0.15">
      <c r="A59" s="287" t="str">
        <f>IF($C$26="No","Assessment of Third Parties - Optional based on QUALIFIER response.","Assessment of Third Parties")</f>
        <v>Assessment of Third Parties</v>
      </c>
      <c r="B59" s="287"/>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104</v>
      </c>
      <c r="B60" s="24" t="str">
        <f>VLOOKUP(A60,'HECVAT - Full | Vendor Response'!A$26:B$283,2,FALSE)</f>
        <v>Do you perform security assessments of third party companies with which you share data? (i.e. hosting providers, cloud services, PaaS, IaaS, SaaS, etc.).</v>
      </c>
      <c r="C60" s="30" t="str">
        <f>IF(LEN(VLOOKUP($A60,Questions!$B:$AA,20,FALSE))=0,"",VLOOKUP($A60,Questions!$B:$AA,20,FALSE))</f>
        <v xml:space="preserve"> </v>
      </c>
      <c r="D60" s="29" t="str">
        <f>IF(LEN(VLOOKUP($A60,Questions!$B:$AA,21,FALSE))=0,"",VLOOKUP($A60,Questions!$B:$AA,21,FALSE))</f>
        <v xml:space="preserve"> </v>
      </c>
      <c r="E60" s="29" t="str">
        <f>IF(LEN(VLOOKUP($A60,Questions!$B:$AA,22,FALSE))=0,"",VLOOKUP($A60,Questions!$B:$AA,22,FALSE))</f>
        <v xml:space="preserve"> </v>
      </c>
      <c r="F60" s="29" t="str">
        <f>IF(LEN(VLOOKUP($A60,Questions!$B:$AA,23,FALSE))=0,"",VLOOKUP($A60,Questions!$B:$AA,23,FALSE))</f>
        <v xml:space="preserve"> </v>
      </c>
      <c r="G60" s="29" t="str">
        <f>IF(LEN(VLOOKUP($A60,Questions!$B:$AA,24,FALSE))=0,"",VLOOKUP($A60,Questions!$B:$AA,24,FALSE))</f>
        <v xml:space="preserve"> </v>
      </c>
      <c r="H60" s="29" t="str">
        <f>IF(LEN(VLOOKUP($A60,Questions!$B:$AA,25,FALSE))=0,"",VLOOKUP($A60,Questions!$B:$AA,25,FALSE))</f>
        <v xml:space="preserve"> </v>
      </c>
      <c r="I60" s="30" t="str">
        <f>IF(LEN(VLOOKUP($A60,Questions!$B:$AA,26,FALSE))=0,"",VLOOKUP($A60,Questions!$B:$AA,26,FALSE))</f>
        <v xml:space="preserve"> </v>
      </c>
      <c r="J60" s="30" t="str">
        <f>IF(LEN(VLOOKUP($A60,Questions!$B:$AB,27,FALSE))=0,"",VLOOKUP($A60,Questions!$B:$AB,27,FALSE))</f>
        <v xml:space="preserve"> </v>
      </c>
    </row>
    <row r="61" spans="1:10" ht="80" customHeight="1" x14ac:dyDescent="0.15">
      <c r="A61" s="12" t="s">
        <v>105</v>
      </c>
      <c r="B61" s="24" t="str">
        <f>VLOOKUP(A61,'HECVAT - Full | Vendor Response'!A$26:B$283,2,FALSE)</f>
        <v>Provide a brief description for why each of these third parties will have access to institution data.</v>
      </c>
      <c r="C61" s="30" t="str">
        <f>IF(LEN(VLOOKUP($A61,Questions!$B:$AA,20,FALSE))=0,"",VLOOKUP($A61,Questions!$B:$AA,20,FALSE))</f>
        <v xml:space="preserve"> </v>
      </c>
      <c r="D61" s="29" t="str">
        <f>IF(LEN(VLOOKUP($A61,Questions!$B:$AA,21,FALSE))=0,"",VLOOKUP($A61,Questions!$B:$AA,21,FALSE))</f>
        <v xml:space="preserve"> </v>
      </c>
      <c r="E61" s="29" t="str">
        <f>IF(LEN(VLOOKUP($A61,Questions!$B:$AA,22,FALSE))=0,"",VLOOKUP($A61,Questions!$B:$AA,22,FALSE))</f>
        <v xml:space="preserve"> </v>
      </c>
      <c r="F61" s="29" t="str">
        <f>IF(LEN(VLOOKUP($A61,Questions!$B:$AA,23,FALSE))=0,"",VLOOKUP($A61,Questions!$B:$AA,23,FALSE))</f>
        <v xml:space="preserve"> </v>
      </c>
      <c r="G61" s="29" t="str">
        <f>IF(LEN(VLOOKUP($A61,Questions!$B:$AA,24,FALSE))=0,"",VLOOKUP($A61,Questions!$B:$AA,24,FALSE))</f>
        <v xml:space="preserve"> </v>
      </c>
      <c r="H61" s="29" t="str">
        <f>IF(LEN(VLOOKUP($A61,Questions!$B:$AA,25,FALSE))=0,"",VLOOKUP($A61,Questions!$B:$AA,25,FALSE))</f>
        <v xml:space="preserve"> </v>
      </c>
      <c r="I61" s="30" t="str">
        <f>IF(LEN(VLOOKUP($A61,Questions!$B:$AA,26,FALSE))=0,"",VLOOKUP($A61,Questions!$B:$AA,26,FALSE))</f>
        <v xml:space="preserve"> </v>
      </c>
      <c r="J61" s="30" t="str">
        <f>IF(LEN(VLOOKUP($A61,Questions!$B:$AB,27,FALSE))=0,"",VLOOKUP($A61,Questions!$B:$AB,27,FALSE))</f>
        <v xml:space="preserve"> </v>
      </c>
    </row>
    <row r="62" spans="1:10" ht="80" customHeight="1" x14ac:dyDescent="0.15">
      <c r="A62" s="12" t="s">
        <v>106</v>
      </c>
      <c r="B62" s="24" t="str">
        <f>VLOOKUP(A62,'HECVAT - Full | Vendor Response'!A$26:B$283,2,FALSE)</f>
        <v>What legal agreements (i.e. contracts) do you have in place with these third parties that address liability in the event of a data breach?</v>
      </c>
      <c r="C62" s="30" t="str">
        <f>IF(LEN(VLOOKUP($A62,Questions!$B:$AA,20,FALSE))=0,"",VLOOKUP($A62,Questions!$B:$AA,20,FALSE))</f>
        <v xml:space="preserve"> </v>
      </c>
      <c r="D62" s="29" t="str">
        <f>IF(LEN(VLOOKUP($A62,Questions!$B:$AA,21,FALSE))=0,"",VLOOKUP($A62,Questions!$B:$AA,21,FALSE))</f>
        <v xml:space="preserve"> </v>
      </c>
      <c r="E62" s="29" t="str">
        <f>IF(LEN(VLOOKUP($A62,Questions!$B:$AA,22,FALSE))=0,"",VLOOKUP($A62,Questions!$B:$AA,22,FALSE))</f>
        <v xml:space="preserve"> </v>
      </c>
      <c r="F62" s="29" t="str">
        <f>IF(LEN(VLOOKUP($A62,Questions!$B:$AA,23,FALSE))=0,"",VLOOKUP($A62,Questions!$B:$AA,23,FALSE))</f>
        <v xml:space="preserve"> </v>
      </c>
      <c r="G62" s="29" t="str">
        <f>IF(LEN(VLOOKUP($A62,Questions!$B:$AA,24,FALSE))=0,"",VLOOKUP($A62,Questions!$B:$AA,24,FALSE))</f>
        <v xml:space="preserve"> </v>
      </c>
      <c r="H62" s="29" t="str">
        <f>IF(LEN(VLOOKUP($A62,Questions!$B:$AA,25,FALSE))=0,"",VLOOKUP($A62,Questions!$B:$AA,25,FALSE))</f>
        <v xml:space="preserve"> </v>
      </c>
      <c r="I62" s="30" t="str">
        <f>IF(LEN(VLOOKUP($A62,Questions!$B:$AA,26,FALSE))=0,"",VLOOKUP($A62,Questions!$B:$AA,26,FALSE))</f>
        <v xml:space="preserve"> </v>
      </c>
      <c r="J62" s="30" t="str">
        <f>IF(LEN(VLOOKUP($A62,Questions!$B:$AB,27,FALSE))=0,"",VLOOKUP($A62,Questions!$B:$AB,27,FALSE))</f>
        <v xml:space="preserve"> </v>
      </c>
    </row>
    <row r="63" spans="1:10" ht="80" customHeight="1" x14ac:dyDescent="0.15">
      <c r="A63" s="12" t="s">
        <v>107</v>
      </c>
      <c r="B63" s="24" t="str">
        <f>VLOOKUP(A63,'HECVAT - Full | Vendor Response'!A$26:B$283,2,FALSE)</f>
        <v>Do you have an implemented third party management strategy?</v>
      </c>
      <c r="C63" s="30" t="str">
        <f>IF(LEN(VLOOKUP($A63,Questions!$B:$AA,20,FALSE))=0,"",VLOOKUP($A63,Questions!$B:$AA,20,FALSE))</f>
        <v xml:space="preserve"> </v>
      </c>
      <c r="D63" s="29" t="str">
        <f>IF(LEN(VLOOKUP($A63,Questions!$B:$AA,21,FALSE))=0,"",VLOOKUP($A63,Questions!$B:$AA,21,FALSE))</f>
        <v xml:space="preserve"> </v>
      </c>
      <c r="E63" s="29" t="str">
        <f>IF(LEN(VLOOKUP($A63,Questions!$B:$AA,22,FALSE))=0,"",VLOOKUP($A63,Questions!$B:$AA,22,FALSE))</f>
        <v xml:space="preserve"> </v>
      </c>
      <c r="F63" s="29" t="str">
        <f>IF(LEN(VLOOKUP($A63,Questions!$B:$AA,23,FALSE))=0,"",VLOOKUP($A63,Questions!$B:$AA,23,FALSE))</f>
        <v xml:space="preserve"> </v>
      </c>
      <c r="G63" s="29" t="str">
        <f>IF(LEN(VLOOKUP($A63,Questions!$B:$AA,24,FALSE))=0,"",VLOOKUP($A63,Questions!$B:$AA,24,FALSE))</f>
        <v xml:space="preserve"> </v>
      </c>
      <c r="H63" s="29" t="str">
        <f>IF(LEN(VLOOKUP($A63,Questions!$B:$AA,25,FALSE))=0,"",VLOOKUP($A63,Questions!$B:$AA,25,FALSE))</f>
        <v xml:space="preserve"> </v>
      </c>
      <c r="I63" s="30" t="str">
        <f>IF(LEN(VLOOKUP($A63,Questions!$B:$AA,26,FALSE))=0,"",VLOOKUP($A63,Questions!$B:$AA,26,FALSE))</f>
        <v xml:space="preserve"> </v>
      </c>
      <c r="J63" s="30" t="str">
        <f>IF(LEN(VLOOKUP($A63,Questions!$B:$AB,27,FALSE))=0,"",VLOOKUP($A63,Questions!$B:$AB,27,FALSE))</f>
        <v xml:space="preserve"> </v>
      </c>
    </row>
    <row r="64" spans="1:10" ht="36" customHeight="1" x14ac:dyDescent="0.15">
      <c r="A64" s="287" t="str">
        <f>IF($C$30="","Consulting",IF($C$30="Yes","Consulting - All questions after this section are OPTIONAL.","Consulting - Optional based on QUALIFIER response."))</f>
        <v>Consulting - Optional based on QUALIFIER response.</v>
      </c>
      <c r="B64" s="287"/>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109</v>
      </c>
      <c r="B65" s="24" t="str">
        <f>VLOOKUP(A65,'HECVAT - Full | Vendor Response'!A$26:B$283,2,FALSE)</f>
        <v>Will the consulting take place on-premises?</v>
      </c>
      <c r="C65" s="30" t="str">
        <f>IF(LEN(VLOOKUP($A65,Questions!$B:$AA,20,FALSE))=0,"",VLOOKUP($A65,Questions!$B:$AA,20,FALSE))</f>
        <v xml:space="preserve"> </v>
      </c>
      <c r="D65" s="30" t="str">
        <f>IF(LEN(VLOOKUP($A65,Questions!$B:$AA,21,FALSE))=0,"",VLOOKUP($A65,Questions!$B:$AA,21,FALSE))</f>
        <v xml:space="preserve"> </v>
      </c>
      <c r="E65" s="29" t="str">
        <f>IF(LEN(VLOOKUP($A65,Questions!$B:$AA,22,FALSE))=0,"",VLOOKUP($A65,Questions!$B:$AA,22,FALSE))</f>
        <v xml:space="preserve"> </v>
      </c>
      <c r="F65" s="29" t="str">
        <f>IF(LEN(VLOOKUP($A65,Questions!$B:$AA,23,FALSE))=0,"",VLOOKUP($A65,Questions!$B:$AA,23,FALSE))</f>
        <v xml:space="preserve"> </v>
      </c>
      <c r="G65" s="30" t="str">
        <f>IF(LEN(VLOOKUP($A65,Questions!$B:$AA,24,FALSE))=0,"",VLOOKUP($A65,Questions!$B:$AA,24,FALSE))</f>
        <v xml:space="preserve"> </v>
      </c>
      <c r="H65" s="30" t="str">
        <f>IF(LEN(VLOOKUP($A65,Questions!$B:$AA,25,FALSE))=0,"",VLOOKUP($A65,Questions!$B:$AA,25,FALSE))</f>
        <v xml:space="preserve"> </v>
      </c>
      <c r="I65" s="30" t="str">
        <f>IF(LEN(VLOOKUP($A65,Questions!$B:$AA,26,FALSE))=0,"",VLOOKUP($A65,Questions!$B:$AA,26,FALSE))</f>
        <v xml:space="preserve"> </v>
      </c>
      <c r="J65" s="30" t="str">
        <f>IF(LEN(VLOOKUP($A65,Questions!$B:$AB,27,FALSE))=0,"",VLOOKUP($A65,Questions!$B:$AB,27,FALSE))</f>
        <v xml:space="preserve"> </v>
      </c>
    </row>
    <row r="66" spans="1:259" ht="63" customHeight="1" x14ac:dyDescent="0.15">
      <c r="A66" s="12" t="s">
        <v>110</v>
      </c>
      <c r="B66" s="24" t="str">
        <f>VLOOKUP(A66,'HECVAT - Full | Vendor Response'!A$26:B$283,2,FALSE)</f>
        <v>Will the consultant require access to Institution's network resources?</v>
      </c>
      <c r="C66" s="29" t="str">
        <f>IF(LEN(VLOOKUP($A66,Questions!$B:$AA,20,FALSE))=0,"",VLOOKUP($A66,Questions!$B:$AA,20,FALSE))</f>
        <v xml:space="preserve"> </v>
      </c>
      <c r="D66" s="30" t="str">
        <f>IF(LEN(VLOOKUP($A66,Questions!$B:$AA,21,FALSE))=0,"",VLOOKUP($A66,Questions!$B:$AA,21,FALSE))</f>
        <v xml:space="preserve"> </v>
      </c>
      <c r="E66" s="29" t="str">
        <f>IF(LEN(VLOOKUP($A66,Questions!$B:$AA,22,FALSE))=0,"",VLOOKUP($A66,Questions!$B:$AA,22,FALSE))</f>
        <v xml:space="preserve"> </v>
      </c>
      <c r="F66" s="29" t="str">
        <f>IF(LEN(VLOOKUP($A66,Questions!$B:$AA,23,FALSE))=0,"",VLOOKUP($A66,Questions!$B:$AA,23,FALSE))</f>
        <v xml:space="preserve"> </v>
      </c>
      <c r="G66" s="29" t="str">
        <f>IF(LEN(VLOOKUP($A66,Questions!$B:$AA,24,FALSE))=0,"",VLOOKUP($A66,Questions!$B:$AA,24,FALSE))</f>
        <v xml:space="preserve"> </v>
      </c>
      <c r="H66" s="29" t="str">
        <f>IF(LEN(VLOOKUP($A66,Questions!$B:$AA,25,FALSE))=0,"",VLOOKUP($A66,Questions!$B:$AA,25,FALSE))</f>
        <v xml:space="preserve"> </v>
      </c>
      <c r="I66" s="30" t="str">
        <f>IF(LEN(VLOOKUP($A66,Questions!$B:$AA,26,FALSE))=0,"",VLOOKUP($A66,Questions!$B:$AA,26,FALSE))</f>
        <v xml:space="preserve"> </v>
      </c>
      <c r="J66" s="30" t="str">
        <f>IF(LEN(VLOOKUP($A66,Questions!$B:$AB,27,FALSE))=0,"",VLOOKUP($A66,Questions!$B:$AB,27,FALSE))</f>
        <v xml:space="preserve"> </v>
      </c>
    </row>
    <row r="67" spans="1:259" ht="63" customHeight="1" x14ac:dyDescent="0.15">
      <c r="A67" s="12" t="s">
        <v>111</v>
      </c>
      <c r="B67" s="24" t="str">
        <f>VLOOKUP(A67,'HECVAT - Full | Vendor Response'!A$26:B$283,2,FALSE)</f>
        <v>Will the consultant require access to hardware in the Institution's data centers?</v>
      </c>
      <c r="C67" s="29" t="str">
        <f>IF(LEN(VLOOKUP($A67,Questions!$B:$AA,20,FALSE))=0,"",VLOOKUP($A67,Questions!$B:$AA,20,FALSE))</f>
        <v xml:space="preserve"> </v>
      </c>
      <c r="D67" s="30" t="str">
        <f>IF(LEN(VLOOKUP($A67,Questions!$B:$AA,21,FALSE))=0,"",VLOOKUP($A67,Questions!$B:$AA,21,FALSE))</f>
        <v xml:space="preserve"> </v>
      </c>
      <c r="E67" s="29" t="str">
        <f>IF(LEN(VLOOKUP($A67,Questions!$B:$AA,22,FALSE))=0,"",VLOOKUP($A67,Questions!$B:$AA,22,FALSE))</f>
        <v xml:space="preserve"> </v>
      </c>
      <c r="F67" s="29" t="str">
        <f>IF(LEN(VLOOKUP($A67,Questions!$B:$AA,23,FALSE))=0,"",VLOOKUP($A67,Questions!$B:$AA,23,FALSE))</f>
        <v xml:space="preserve"> </v>
      </c>
      <c r="G67" s="29" t="str">
        <f>IF(LEN(VLOOKUP($A67,Questions!$B:$AA,24,FALSE))=0,"",VLOOKUP($A67,Questions!$B:$AA,24,FALSE))</f>
        <v xml:space="preserve"> </v>
      </c>
      <c r="H67" s="30" t="str">
        <f>IF(LEN(VLOOKUP($A67,Questions!$B:$AA,25,FALSE))=0,"",VLOOKUP($A67,Questions!$B:$AA,25,FALSE))</f>
        <v xml:space="preserve"> </v>
      </c>
      <c r="I67" s="30" t="str">
        <f>IF(LEN(VLOOKUP($A67,Questions!$B:$AA,26,FALSE))=0,"",VLOOKUP($A67,Questions!$B:$AA,26,FALSE))</f>
        <v xml:space="preserve"> </v>
      </c>
      <c r="J67" s="30" t="str">
        <f>IF(LEN(VLOOKUP($A67,Questions!$B:$AB,27,FALSE))=0,"",VLOOKUP($A67,Questions!$B:$AB,27,FALSE))</f>
        <v xml:space="preserve"> </v>
      </c>
    </row>
    <row r="68" spans="1:259" ht="48" customHeight="1" x14ac:dyDescent="0.15">
      <c r="A68" s="12" t="s">
        <v>112</v>
      </c>
      <c r="B68" s="24" t="str">
        <f>VLOOKUP(A68,'HECVAT - Full | Vendor Response'!A$26:B$283,2,FALSE)</f>
        <v>Will the consultant require an account within the Institution's domain (@*.edu)?</v>
      </c>
      <c r="C68" s="29" t="str">
        <f>IF(LEN(VLOOKUP($A68,Questions!$B:$AA,20,FALSE))=0,"",VLOOKUP($A68,Questions!$B:$AA,20,FALSE))</f>
        <v xml:space="preserve"> </v>
      </c>
      <c r="D68" s="30" t="str">
        <f>IF(LEN(VLOOKUP($A68,Questions!$B:$AA,21,FALSE))=0,"",VLOOKUP($A68,Questions!$B:$AA,21,FALSE))</f>
        <v xml:space="preserve"> </v>
      </c>
      <c r="E68" s="30" t="str">
        <f>IF(LEN(VLOOKUP($A68,Questions!$B:$AA,22,FALSE))=0,"",VLOOKUP($A68,Questions!$B:$AA,22,FALSE))</f>
        <v xml:space="preserve"> </v>
      </c>
      <c r="F68" s="29" t="str">
        <f>IF(LEN(VLOOKUP($A68,Questions!$B:$AA,23,FALSE))=0,"",VLOOKUP($A68,Questions!$B:$AA,23,FALSE))</f>
        <v xml:space="preserve"> </v>
      </c>
      <c r="G68" s="30" t="str">
        <f>IF(LEN(VLOOKUP($A68,Questions!$B:$AA,24,FALSE))=0,"",VLOOKUP($A68,Questions!$B:$AA,24,FALSE))</f>
        <v xml:space="preserve"> </v>
      </c>
      <c r="H68" s="30" t="str">
        <f>IF(LEN(VLOOKUP($A68,Questions!$B:$AA,25,FALSE))=0,"",VLOOKUP($A68,Questions!$B:$AA,25,FALSE))</f>
        <v xml:space="preserve"> </v>
      </c>
      <c r="I68" s="30" t="str">
        <f>IF(LEN(VLOOKUP($A68,Questions!$B:$AA,26,FALSE))=0,"",VLOOKUP($A68,Questions!$B:$AA,26,FALSE))</f>
        <v xml:space="preserve"> </v>
      </c>
      <c r="J68" s="30" t="str">
        <f>IF(LEN(VLOOKUP($A68,Questions!$B:$AB,27,FALSE))=0,"",VLOOKUP($A68,Questions!$B:$AB,27,FALSE))</f>
        <v xml:space="preserve"> </v>
      </c>
    </row>
    <row r="69" spans="1:259" ht="48" customHeight="1" x14ac:dyDescent="0.15">
      <c r="A69" s="12" t="s">
        <v>113</v>
      </c>
      <c r="B69" s="24" t="str">
        <f>VLOOKUP(A69,'HECVAT - Full | Vendor Response'!A$26:B$283,2,FALSE)</f>
        <v>Has the consultant received training on [sensitive, HIPAA, PCI, etc.] data handling?</v>
      </c>
      <c r="C69" s="29" t="str">
        <f>IF(LEN(VLOOKUP($A69,Questions!$B:$AA,20,FALSE))=0,"",VLOOKUP($A69,Questions!$B:$AA,20,FALSE))</f>
        <v xml:space="preserve"> </v>
      </c>
      <c r="D69" s="30" t="str">
        <f>IF(LEN(VLOOKUP($A69,Questions!$B:$AA,21,FALSE))=0,"",VLOOKUP($A69,Questions!$B:$AA,21,FALSE))</f>
        <v xml:space="preserve"> </v>
      </c>
      <c r="E69" s="29" t="str">
        <f>IF(LEN(VLOOKUP($A69,Questions!$B:$AA,22,FALSE))=0,"",VLOOKUP($A69,Questions!$B:$AA,22,FALSE))</f>
        <v xml:space="preserve"> </v>
      </c>
      <c r="F69" s="29" t="str">
        <f>IF(LEN(VLOOKUP($A69,Questions!$B:$AA,23,FALSE))=0,"",VLOOKUP($A69,Questions!$B:$AA,23,FALSE))</f>
        <v xml:space="preserve"> </v>
      </c>
      <c r="G69" s="30" t="str">
        <f>IF(LEN(VLOOKUP($A69,Questions!$B:$AA,24,FALSE))=0,"",VLOOKUP($A69,Questions!$B:$AA,24,FALSE))</f>
        <v xml:space="preserve"> </v>
      </c>
      <c r="H69" s="30" t="str">
        <f>IF(LEN(VLOOKUP($A69,Questions!$B:$AA,25,FALSE))=0,"",VLOOKUP($A69,Questions!$B:$AA,25,FALSE))</f>
        <v xml:space="preserve"> </v>
      </c>
      <c r="I69" s="30" t="str">
        <f>IF(LEN(VLOOKUP($A69,Questions!$B:$AA,26,FALSE))=0,"",VLOOKUP($A69,Questions!$B:$AA,26,FALSE))</f>
        <v xml:space="preserve"> </v>
      </c>
      <c r="J69" s="30" t="str">
        <f>IF(LEN(VLOOKUP($A69,Questions!$B:$AB,27,FALSE))=0,"",VLOOKUP($A69,Questions!$B:$AB,27,FALSE))</f>
        <v xml:space="preserve"> </v>
      </c>
    </row>
    <row r="70" spans="1:259" ht="48" customHeight="1" x14ac:dyDescent="0.15">
      <c r="A70" s="12" t="s">
        <v>114</v>
      </c>
      <c r="B70" s="24" t="str">
        <f>VLOOKUP(A70,'HECVAT - Full | Vendor Response'!A$26:B$283,2,FALSE)</f>
        <v>Will any data be transferred to the consultant's possession?</v>
      </c>
      <c r="C70" s="29" t="str">
        <f>IF(LEN(VLOOKUP($A70,Questions!$B:$AA,20,FALSE))=0,"",VLOOKUP($A70,Questions!$B:$AA,20,FALSE))</f>
        <v xml:space="preserve"> </v>
      </c>
      <c r="D70" s="30" t="str">
        <f>IF(LEN(VLOOKUP($A70,Questions!$B:$AA,21,FALSE))=0,"",VLOOKUP($A70,Questions!$B:$AA,21,FALSE))</f>
        <v xml:space="preserve"> </v>
      </c>
      <c r="E70" s="29" t="str">
        <f>IF(LEN(VLOOKUP($A70,Questions!$B:$AA,22,FALSE))=0,"",VLOOKUP($A70,Questions!$B:$AA,22,FALSE))</f>
        <v xml:space="preserve"> </v>
      </c>
      <c r="F70" s="29" t="str">
        <f>IF(LEN(VLOOKUP($A70,Questions!$B:$AA,23,FALSE))=0,"",VLOOKUP($A70,Questions!$B:$AA,23,FALSE))</f>
        <v xml:space="preserve"> </v>
      </c>
      <c r="G70" s="29" t="str">
        <f>IF(LEN(VLOOKUP($A70,Questions!$B:$AA,24,FALSE))=0,"",VLOOKUP($A70,Questions!$B:$AA,24,FALSE))</f>
        <v xml:space="preserve"> </v>
      </c>
      <c r="H70" s="29" t="str">
        <f>IF(LEN(VLOOKUP($A70,Questions!$B:$AA,25,FALSE))=0,"",VLOOKUP($A70,Questions!$B:$AA,25,FALSE))</f>
        <v xml:space="preserve"> </v>
      </c>
      <c r="I70" s="30" t="str">
        <f>IF(LEN(VLOOKUP($A70,Questions!$B:$AA,26,FALSE))=0,"",VLOOKUP($A70,Questions!$B:$AA,26,FALSE))</f>
        <v xml:space="preserve"> </v>
      </c>
      <c r="J70" s="30" t="str">
        <f>IF(LEN(VLOOKUP($A70,Questions!$B:$AB,27,FALSE))=0,"",VLOOKUP($A70,Questions!$B:$AB,27,FALSE))</f>
        <v xml:space="preserve"> </v>
      </c>
    </row>
    <row r="71" spans="1:259" s="2" customFormat="1" ht="48" customHeight="1" x14ac:dyDescent="0.2">
      <c r="A71" s="12" t="s">
        <v>115</v>
      </c>
      <c r="B71" s="24" t="str">
        <f>VLOOKUP(A71,'HECVAT - Full | Vendor Response'!A$26:B$283,2,FALSE)</f>
        <v>Is it encrypted (at rest) while in the consultant's possession?</v>
      </c>
      <c r="C71" s="29" t="str">
        <f>IF(LEN(VLOOKUP($A71,Questions!$B:$AA,20,FALSE))=0,"",VLOOKUP($A71,Questions!$B:$AA,20,FALSE))</f>
        <v xml:space="preserve"> </v>
      </c>
      <c r="D71" s="30" t="str">
        <f>IF(LEN(VLOOKUP($A71,Questions!$B:$AA,21,FALSE))=0,"",VLOOKUP($A71,Questions!$B:$AA,21,FALSE))</f>
        <v xml:space="preserve"> </v>
      </c>
      <c r="E71" s="29" t="str">
        <f>IF(LEN(VLOOKUP($A71,Questions!$B:$AA,22,FALSE))=0,"",VLOOKUP($A71,Questions!$B:$AA,22,FALSE))</f>
        <v xml:space="preserve"> </v>
      </c>
      <c r="F71" s="29" t="str">
        <f>IF(LEN(VLOOKUP($A71,Questions!$B:$AA,23,FALSE))=0,"",VLOOKUP($A71,Questions!$B:$AA,23,FALSE))</f>
        <v xml:space="preserve"> </v>
      </c>
      <c r="G71" s="29" t="str">
        <f>IF(LEN(VLOOKUP($A71,Questions!$B:$AA,24,FALSE))=0,"",VLOOKUP($A71,Questions!$B:$AA,24,FALSE))</f>
        <v xml:space="preserve"> </v>
      </c>
      <c r="H71" s="29" t="str">
        <f>IF(LEN(VLOOKUP($A71,Questions!$B:$AA,25,FALSE))=0,"",VLOOKUP($A71,Questions!$B:$AA,25,FALSE))</f>
        <v xml:space="preserve"> </v>
      </c>
      <c r="I71" s="30" t="str">
        <f>IF(LEN(VLOOKUP($A71,Questions!$B:$AA,26,FALSE))=0,"",VLOOKUP($A71,Questions!$B:$AA,26,FALSE))</f>
        <v xml:space="preserve"> </v>
      </c>
      <c r="J71" s="30"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116</v>
      </c>
      <c r="B72" s="24" t="str">
        <f>VLOOKUP(A72,'HECVAT - Full | Vendor Response'!A$26:B$283,2,FALSE)</f>
        <v>Will the consultant need remote access to the Institution's network or systems?</v>
      </c>
      <c r="C72" s="29" t="str">
        <f>IF(LEN(VLOOKUP($A72,Questions!$B:$AA,20,FALSE))=0,"",VLOOKUP($A72,Questions!$B:$AA,20,FALSE))</f>
        <v xml:space="preserve"> </v>
      </c>
      <c r="D72" s="30" t="str">
        <f>IF(LEN(VLOOKUP($A72,Questions!$B:$AA,21,FALSE))=0,"",VLOOKUP($A72,Questions!$B:$AA,21,FALSE))</f>
        <v xml:space="preserve"> </v>
      </c>
      <c r="E72" s="29" t="str">
        <f>IF(LEN(VLOOKUP($A72,Questions!$B:$AA,22,FALSE))=0,"",VLOOKUP($A72,Questions!$B:$AA,22,FALSE))</f>
        <v xml:space="preserve"> </v>
      </c>
      <c r="F72" s="29" t="str">
        <f>IF(LEN(VLOOKUP($A72,Questions!$B:$AA,23,FALSE))=0,"",VLOOKUP($A72,Questions!$B:$AA,23,FALSE))</f>
        <v xml:space="preserve"> </v>
      </c>
      <c r="G72" s="30" t="str">
        <f>IF(LEN(VLOOKUP($A72,Questions!$B:$AA,24,FALSE))=0,"",VLOOKUP($A72,Questions!$B:$AA,24,FALSE))</f>
        <v xml:space="preserve"> </v>
      </c>
      <c r="H72" s="30" t="str">
        <f>IF(LEN(VLOOKUP($A72,Questions!$B:$AA,25,FALSE))=0,"",VLOOKUP($A72,Questions!$B:$AA,25,FALSE))</f>
        <v xml:space="preserve"> </v>
      </c>
      <c r="I72" s="30" t="str">
        <f>IF(LEN(VLOOKUP($A72,Questions!$B:$AA,26,FALSE))=0,"",VLOOKUP($A72,Questions!$B:$AA,26,FALSE))</f>
        <v xml:space="preserve"> </v>
      </c>
      <c r="J72" s="30" t="str">
        <f>IF(LEN(VLOOKUP($A72,Questions!$B:$AB,27,FALSE))=0,"",VLOOKUP($A72,Questions!$B:$AB,27,FALSE))</f>
        <v xml:space="preserve"> </v>
      </c>
    </row>
    <row r="73" spans="1:259" s="2" customFormat="1" ht="36" customHeight="1" x14ac:dyDescent="0.2">
      <c r="A73" s="12" t="s">
        <v>117</v>
      </c>
      <c r="B73" s="24" t="str">
        <f>VLOOKUP(A73,'HECVAT - Full | Vendor Response'!A$26:B$283,2,FALSE)</f>
        <v>Can we restrict that access based on source IP address?</v>
      </c>
      <c r="C73" s="30" t="str">
        <f>IF(LEN(VLOOKUP($A73,Questions!$B:$AA,20,FALSE))=0,"",VLOOKUP($A73,Questions!$B:$AA,20,FALSE))</f>
        <v xml:space="preserve"> </v>
      </c>
      <c r="D73" s="30" t="str">
        <f>IF(LEN(VLOOKUP($A73,Questions!$B:$AA,21,FALSE))=0,"",VLOOKUP($A73,Questions!$B:$AA,21,FALSE))</f>
        <v xml:space="preserve"> </v>
      </c>
      <c r="E73" s="29" t="str">
        <f>IF(LEN(VLOOKUP($A73,Questions!$B:$AA,22,FALSE))=0,"",VLOOKUP($A73,Questions!$B:$AA,22,FALSE))</f>
        <v xml:space="preserve"> </v>
      </c>
      <c r="F73" s="29" t="str">
        <f>IF(LEN(VLOOKUP($A73,Questions!$B:$AA,23,FALSE))=0,"",VLOOKUP($A73,Questions!$B:$AA,23,FALSE))</f>
        <v xml:space="preserve"> </v>
      </c>
      <c r="G73" s="30" t="str">
        <f>IF(LEN(VLOOKUP($A73,Questions!$B:$AA,24,FALSE))=0,"",VLOOKUP($A73,Questions!$B:$AA,24,FALSE))</f>
        <v xml:space="preserve"> </v>
      </c>
      <c r="H73" s="30" t="str">
        <f>IF(LEN(VLOOKUP($A73,Questions!$B:$AA,25,FALSE))=0,"",VLOOKUP($A73,Questions!$B:$AA,25,FALSE))</f>
        <v xml:space="preserve"> </v>
      </c>
      <c r="I73" s="30" t="str">
        <f>IF(LEN(VLOOKUP($A73,Questions!$B:$AA,26,FALSE))=0,"",VLOOKUP($A73,Questions!$B:$AA,26,FALSE))</f>
        <v xml:space="preserve"> </v>
      </c>
      <c r="J73" s="30"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7" t="str">
        <f>IF($C$30="","Application/Service Security",IF($C$30="Yes","App/Service Security - Optional based on QUALIFIER response.","Application/Service Security"))</f>
        <v>Application/Service Security</v>
      </c>
      <c r="B74" s="287"/>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119</v>
      </c>
      <c r="B75" s="24" t="str">
        <f>VLOOKUP(A75,'HECVAT - Full | Vendor Response'!A$26:B$283,2,FALSE)</f>
        <v>Are access controls for institutional accounts based on structured rules, such as role-based access control (RBAC), attribute-based access control (ABAC) or policy-based access control (PBAC)?</v>
      </c>
      <c r="C75" s="29">
        <f>IF(LEN(VLOOKUP($A75,Questions!$B:$AA,20,FALSE))=0,"",VLOOKUP($A75,Questions!$B:$AA,20,FALSE))</f>
        <v>0</v>
      </c>
      <c r="D75" s="30" t="str">
        <f>IF(LEN(VLOOKUP($A75,Questions!$B:$AA,21,FALSE))=0,"",VLOOKUP($A75,Questions!$B:$AA,21,FALSE))</f>
        <v xml:space="preserve"> </v>
      </c>
      <c r="E75" s="30" t="str">
        <f>IF(LEN(VLOOKUP($A75,Questions!$B:$AA,22,FALSE))=0,"",VLOOKUP($A75,Questions!$B:$AA,22,FALSE))</f>
        <v xml:space="preserve"> </v>
      </c>
      <c r="F75" s="29" t="str">
        <f>IF(LEN(VLOOKUP($A75,Questions!$B:$AA,23,FALSE))=0,"",VLOOKUP($A75,Questions!$B:$AA,23,FALSE))</f>
        <v xml:space="preserve"> </v>
      </c>
      <c r="G75" s="30" t="str">
        <f>IF(LEN(VLOOKUP($A75,Questions!$B:$AA,24,FALSE))=0,"",VLOOKUP($A75,Questions!$B:$AA,24,FALSE))</f>
        <v xml:space="preserve"> </v>
      </c>
      <c r="H75" s="30" t="str">
        <f>IF(LEN(VLOOKUP($A75,Questions!$B:$AA,25,FALSE))=0,"",VLOOKUP($A75,Questions!$B:$AA,25,FALSE))</f>
        <v xml:space="preserve"> </v>
      </c>
      <c r="I75" s="30" t="str">
        <f>IF(LEN(VLOOKUP($A75,Questions!$B:$AA,26,FALSE))=0,"",VLOOKUP($A75,Questions!$B:$AA,26,FALSE))</f>
        <v xml:space="preserve"> </v>
      </c>
      <c r="J75" s="30" t="str">
        <f>IF(LEN(VLOOKUP($A75,Questions!$B:$AB,27,FALSE))=0,"",VLOOKUP($A75,Questions!$B:$AB,27,FALSE))</f>
        <v xml:space="preserve"> </v>
      </c>
    </row>
    <row r="76" spans="1:259" ht="48" customHeight="1" x14ac:dyDescent="0.15">
      <c r="A76" s="12" t="s">
        <v>120</v>
      </c>
      <c r="B76" s="24" t="str">
        <f>VLOOKUP(A76,'HECVAT - Full | Vendor Response'!A$26:B$283,2,FALSE)</f>
        <v>Are access controls for staff within your organization based on structured rules, such as RBAC, ABAC, or PBAC?</v>
      </c>
      <c r="C76" s="29" t="str">
        <f>IF(LEN(VLOOKUP($A76,Questions!$B:$AA,20,FALSE))=0,"",VLOOKUP($A76,Questions!$B:$AA,20,FALSE))</f>
        <v xml:space="preserve"> </v>
      </c>
      <c r="D76" s="30" t="str">
        <f>IF(LEN(VLOOKUP($A76,Questions!$B:$AA,21,FALSE))=0,"",VLOOKUP($A76,Questions!$B:$AA,21,FALSE))</f>
        <v xml:space="preserve"> </v>
      </c>
      <c r="E76" s="29" t="str">
        <f>IF(LEN(VLOOKUP($A76,Questions!$B:$AA,22,FALSE))=0,"",VLOOKUP($A76,Questions!$B:$AA,22,FALSE))</f>
        <v xml:space="preserve"> </v>
      </c>
      <c r="F76" s="29" t="str">
        <f>IF(LEN(VLOOKUP($A76,Questions!$B:$AA,23,FALSE))=0,"",VLOOKUP($A76,Questions!$B:$AA,23,FALSE))</f>
        <v xml:space="preserve"> </v>
      </c>
      <c r="G76" s="30" t="str">
        <f>IF(LEN(VLOOKUP($A76,Questions!$B:$AA,24,FALSE))=0,"",VLOOKUP($A76,Questions!$B:$AA,24,FALSE))</f>
        <v xml:space="preserve"> </v>
      </c>
      <c r="H76" s="30" t="str">
        <f>IF(LEN(VLOOKUP($A76,Questions!$B:$AA,25,FALSE))=0,"",VLOOKUP($A76,Questions!$B:$AA,25,FALSE))</f>
        <v xml:space="preserve"> </v>
      </c>
      <c r="I76" s="30" t="str">
        <f>IF(LEN(VLOOKUP($A76,Questions!$B:$AA,26,FALSE))=0,"",VLOOKUP($A76,Questions!$B:$AA,26,FALSE))</f>
        <v xml:space="preserve"> </v>
      </c>
      <c r="J76" s="30" t="str">
        <f>IF(LEN(VLOOKUP($A76,Questions!$B:$AB,27,FALSE))=0,"",VLOOKUP($A76,Questions!$B:$AB,27,FALSE))</f>
        <v xml:space="preserve"> </v>
      </c>
    </row>
    <row r="77" spans="1:259" ht="48" customHeight="1" x14ac:dyDescent="0.15">
      <c r="A77" s="12" t="s">
        <v>121</v>
      </c>
      <c r="B77" s="24" t="str">
        <f>VLOOKUP(A77,'HECVAT - Full | Vendor Response'!A$26:B$283,2,FALSE)</f>
        <v>Does the system provide data input validation and error messages?</v>
      </c>
      <c r="C77" s="245" t="str">
        <f>IF(LEN(VLOOKUP($A77,Questions!$B:$AA,20,FALSE))=0,"",VLOOKUP($A77,Questions!$B:$AA,20,FALSE))</f>
        <v xml:space="preserve"> </v>
      </c>
      <c r="D77" s="246" t="str">
        <f>IF(LEN(VLOOKUP($A77,Questions!$B:$AA,21,FALSE))=0,"",VLOOKUP($A77,Questions!$B:$AA,21,FALSE))</f>
        <v xml:space="preserve"> </v>
      </c>
      <c r="E77" s="245" t="str">
        <f>IF(LEN(VLOOKUP($A77,Questions!$B:$AA,22,FALSE))=0,"",VLOOKUP($A77,Questions!$B:$AA,22,FALSE))</f>
        <v xml:space="preserve"> </v>
      </c>
      <c r="F77" s="245" t="str">
        <f>IF(LEN(VLOOKUP($A77,Questions!$B:$AA,23,FALSE))=0,"",VLOOKUP($A77,Questions!$B:$AA,23,FALSE))</f>
        <v xml:space="preserve"> </v>
      </c>
      <c r="G77" s="245" t="str">
        <f>IF(LEN(VLOOKUP($A77,Questions!$B:$AA,24,FALSE))=0,"",VLOOKUP($A77,Questions!$B:$AA,24,FALSE))</f>
        <v xml:space="preserve"> </v>
      </c>
      <c r="H77" s="245" t="str">
        <f>IF(LEN(VLOOKUP($A77,Questions!$B:$AA,25,FALSE))=0,"",VLOOKUP($A77,Questions!$B:$AA,25,FALSE))</f>
        <v xml:space="preserve"> </v>
      </c>
      <c r="I77" s="245" t="str">
        <f>IF(LEN(VLOOKUP($A77,Questions!$B:$AA,26,FALSE))=0,"",VLOOKUP($A77,Questions!$B:$AA,26,FALSE))</f>
        <v xml:space="preserve"> </v>
      </c>
      <c r="J77" s="245" t="str">
        <f>IF(LEN(VLOOKUP($A77,Questions!$B:$AB,27,FALSE))=0,"",VLOOKUP($A77,Questions!$B:$AB,27,FALSE))</f>
        <v xml:space="preserve"> </v>
      </c>
    </row>
    <row r="78" spans="1:259" ht="64.25" customHeight="1" x14ac:dyDescent="0.15">
      <c r="A78" s="12" t="s">
        <v>122</v>
      </c>
      <c r="B78" s="24" t="str">
        <f>VLOOKUP(A78,'HECVAT - Full | Vendor Response'!A$26:B$283,2,FALSE)</f>
        <v>Are you using a web application firewall (WAF)?</v>
      </c>
      <c r="C78" s="29" t="str">
        <f>IF(LEN(VLOOKUP($A78,Questions!$B:$AA,20,FALSE))=0,"",VLOOKUP($A78,Questions!$B:$AA,20,FALSE))</f>
        <v xml:space="preserve"> </v>
      </c>
      <c r="D78" s="30" t="str">
        <f>IF(LEN(VLOOKUP($A78,Questions!$B:$AA,21,FALSE))=0,"",VLOOKUP($A78,Questions!$B:$AA,21,FALSE))</f>
        <v xml:space="preserve"> </v>
      </c>
      <c r="E78" s="29" t="str">
        <f>IF(LEN(VLOOKUP($A78,Questions!$B:$AA,22,FALSE))=0,"",VLOOKUP($A78,Questions!$B:$AA,22,FALSE))</f>
        <v xml:space="preserve"> </v>
      </c>
      <c r="F78" s="29" t="str">
        <f>IF(LEN(VLOOKUP($A78,Questions!$B:$AA,23,FALSE))=0,"",VLOOKUP($A78,Questions!$B:$AA,23,FALSE))</f>
        <v xml:space="preserve"> </v>
      </c>
      <c r="G78" s="29" t="str">
        <f>IF(LEN(VLOOKUP($A78,Questions!$B:$AA,24,FALSE))=0,"",VLOOKUP($A78,Questions!$B:$AA,24,FALSE))</f>
        <v xml:space="preserve"> </v>
      </c>
      <c r="H78" s="29" t="str">
        <f>IF(LEN(VLOOKUP($A78,Questions!$B:$AA,25,FALSE))=0,"",VLOOKUP($A78,Questions!$B:$AA,25,FALSE))</f>
        <v xml:space="preserve"> </v>
      </c>
      <c r="I78" s="245" t="str">
        <f>IF(LEN(VLOOKUP($A78,Questions!$B:$AA,26,FALSE))=0,"",VLOOKUP($A78,Questions!$B:$AA,26,FALSE))</f>
        <v xml:space="preserve"> </v>
      </c>
      <c r="J78" s="245" t="str">
        <f>IF(LEN(VLOOKUP($A78,Questions!$B:$AB,27,FALSE))=0,"",VLOOKUP($A78,Questions!$B:$AB,27,FALSE))</f>
        <v xml:space="preserve"> </v>
      </c>
    </row>
    <row r="79" spans="1:259" ht="63" customHeight="1" x14ac:dyDescent="0.15">
      <c r="A79" s="78" t="s">
        <v>123</v>
      </c>
      <c r="B79" s="24" t="str">
        <f>VLOOKUP(A79,'HECVAT - Full | Vendor Response'!A$26:B$283,2,FALSE)</f>
        <v>Do you have a process and implemented procedures for managing your software supply chain (e.g. libraries, repositories, frameworks, etc)</v>
      </c>
      <c r="C79" s="29" t="str">
        <f>IF(LEN(VLOOKUP($A79,Questions!$B:$AA,20,FALSE))=0,"",VLOOKUP($A79,Questions!$B:$AA,20,FALSE))</f>
        <v xml:space="preserve"> </v>
      </c>
      <c r="D79" s="30" t="str">
        <f>IF(LEN(VLOOKUP($A79,Questions!$B:$AA,21,FALSE))=0,"",VLOOKUP($A79,Questions!$B:$AA,21,FALSE))</f>
        <v xml:space="preserve"> </v>
      </c>
      <c r="E79" s="30" t="str">
        <f>IF(LEN(VLOOKUP($A79,Questions!$B:$AA,22,FALSE))=0,"",VLOOKUP($A79,Questions!$B:$AA,22,FALSE))</f>
        <v xml:space="preserve"> </v>
      </c>
      <c r="F79" s="29" t="str">
        <f>IF(LEN(VLOOKUP($A79,Questions!$B:$AA,23,FALSE))=0,"",VLOOKUP($A79,Questions!$B:$AA,23,FALSE))</f>
        <v xml:space="preserve"> </v>
      </c>
      <c r="G79" s="30" t="str">
        <f>IF(LEN(VLOOKUP($A79,Questions!$B:$AA,24,FALSE))=0,"",VLOOKUP($A79,Questions!$B:$AA,24,FALSE))</f>
        <v xml:space="preserve"> </v>
      </c>
      <c r="H79" s="30" t="str">
        <f>IF(LEN(VLOOKUP($A79,Questions!$B:$AA,25,FALSE))=0,"",VLOOKUP($A79,Questions!$B:$AA,25,FALSE))</f>
        <v xml:space="preserve"> </v>
      </c>
      <c r="I79" s="30" t="str">
        <f>IF(LEN(VLOOKUP($A79,Questions!$B:$AA,26,FALSE))=0,"",VLOOKUP($A79,Questions!$B:$AA,26,FALSE))</f>
        <v xml:space="preserve"> </v>
      </c>
      <c r="J79" s="30" t="str">
        <f>IF(LEN(VLOOKUP($A79,Questions!$B:$AB,27,FALSE))=0,"",VLOOKUP($A79,Questions!$B:$AB,27,FALSE))</f>
        <v xml:space="preserve"> </v>
      </c>
    </row>
    <row r="80" spans="1:259" ht="53" customHeight="1" x14ac:dyDescent="0.15">
      <c r="A80" s="12" t="s">
        <v>124</v>
      </c>
      <c r="B80" s="24" t="str">
        <f>VLOOKUP(A80,'HECVAT - Full | Vendor Response'!A$26:B$283,2,FALSE)</f>
        <v>Are only currently supported operating system(s), software, and libraries leveraged by the system(s)/application(s) that will have access to institution's data?</v>
      </c>
      <c r="C80" s="245" t="str">
        <f>IF(LEN(VLOOKUP($A80,Questions!$B:$AA,20,FALSE))=0,"",VLOOKUP($A80,Questions!$B:$AA,20,FALSE))</f>
        <v xml:space="preserve"> </v>
      </c>
      <c r="D80" s="246" t="str">
        <f>IF(LEN(VLOOKUP($A80,Questions!$B:$AA,21,FALSE))=0,"",VLOOKUP($A80,Questions!$B:$AA,21,FALSE))</f>
        <v xml:space="preserve"> </v>
      </c>
      <c r="E80" s="245" t="str">
        <f>IF(LEN(VLOOKUP($A80,Questions!$B:$AA,22,FALSE))=0,"",VLOOKUP($A80,Questions!$B:$AA,22,FALSE))</f>
        <v xml:space="preserve"> </v>
      </c>
      <c r="F80" s="245" t="str">
        <f>IF(LEN(VLOOKUP($A80,Questions!$B:$AA,23,FALSE))=0,"",VLOOKUP($A80,Questions!$B:$AA,23,FALSE))</f>
        <v xml:space="preserve"> </v>
      </c>
      <c r="G80" s="245" t="str">
        <f>IF(LEN(VLOOKUP($A80,Questions!$B:$AA,24,FALSE))=0,"",VLOOKUP($A80,Questions!$B:$AA,24,FALSE))</f>
        <v xml:space="preserve"> </v>
      </c>
      <c r="H80" s="245" t="str">
        <f>IF(LEN(VLOOKUP($A80,Questions!$B:$AA,25,FALSE))=0,"",VLOOKUP($A80,Questions!$B:$AA,25,FALSE))</f>
        <v xml:space="preserve"> </v>
      </c>
      <c r="I80" s="246" t="str">
        <f>IF(LEN(VLOOKUP($A80,Questions!$B:$AA,26,FALSE))=0,"",VLOOKUP($A80,Questions!$B:$AA,26,FALSE))</f>
        <v xml:space="preserve"> </v>
      </c>
      <c r="J80" s="246" t="str">
        <f>IF(LEN(VLOOKUP($A80,Questions!$B:$AB,27,FALSE))=0,"",VLOOKUP($A80,Questions!$B:$AB,27,FALSE))</f>
        <v xml:space="preserve"> </v>
      </c>
    </row>
    <row r="81" spans="1:259" ht="80" customHeight="1" x14ac:dyDescent="0.15">
      <c r="A81" s="12" t="s">
        <v>125</v>
      </c>
      <c r="B81" s="24" t="str">
        <f>VLOOKUP(A81,'HECVAT - Full | Vendor Response'!A$26:B$283,2,FALSE)</f>
        <v>If mobile, is the application available from a trusted source (e.g., App Store, Google Play Store)?</v>
      </c>
      <c r="C81" s="245" t="str">
        <f>IF(LEN(VLOOKUP($A81,Questions!$B:$AA,20,FALSE))=0,"",VLOOKUP($A81,Questions!$B:$AA,20,FALSE))</f>
        <v xml:space="preserve"> </v>
      </c>
      <c r="D81" s="246" t="str">
        <f>IF(LEN(VLOOKUP($A81,Questions!$B:$AA,21,FALSE))=0,"",VLOOKUP($A81,Questions!$B:$AA,21,FALSE))</f>
        <v xml:space="preserve"> </v>
      </c>
      <c r="E81" s="245" t="str">
        <f>IF(LEN(VLOOKUP($A81,Questions!$B:$AA,22,FALSE))=0,"",VLOOKUP($A81,Questions!$B:$AA,22,FALSE))</f>
        <v xml:space="preserve"> </v>
      </c>
      <c r="F81" s="245" t="str">
        <f>IF(LEN(VLOOKUP($A81,Questions!$B:$AA,23,FALSE))=0,"",VLOOKUP($A81,Questions!$B:$AA,23,FALSE))</f>
        <v xml:space="preserve"> </v>
      </c>
      <c r="G81" s="246" t="str">
        <f>IF(LEN(VLOOKUP($A81,Questions!$B:$AA,24,FALSE))=0,"",VLOOKUP($A81,Questions!$B:$AA,24,FALSE))</f>
        <v xml:space="preserve"> </v>
      </c>
      <c r="H81" s="245" t="str">
        <f>IF(LEN(VLOOKUP($A81,Questions!$B:$AA,25,FALSE))=0,"",VLOOKUP($A81,Questions!$B:$AA,25,FALSE))</f>
        <v xml:space="preserve"> </v>
      </c>
      <c r="I81" s="246" t="str">
        <f>IF(LEN(VLOOKUP($A81,Questions!$B:$AA,26,FALSE))=0,"",VLOOKUP($A81,Questions!$B:$AA,26,FALSE))</f>
        <v xml:space="preserve"> </v>
      </c>
      <c r="J81" s="246" t="str">
        <f>IF(LEN(VLOOKUP($A81,Questions!$B:$AB,27,FALSE))=0,"",VLOOKUP($A81,Questions!$B:$AB,27,FALSE))</f>
        <v xml:space="preserve"> </v>
      </c>
    </row>
    <row r="82" spans="1:259" s="2" customFormat="1" ht="80" customHeight="1" x14ac:dyDescent="0.2">
      <c r="A82" s="12" t="s">
        <v>126</v>
      </c>
      <c r="B82" s="24" t="str">
        <f>VLOOKUP(A82,'HECVAT - Full | Vendor Response'!A$26:B$283,2,FALSE)</f>
        <v>Does your application require access to location or GPS data?</v>
      </c>
      <c r="C82" s="246" t="str">
        <f>IF(LEN(VLOOKUP($A82,Questions!$B:$AA,20,FALSE))=0,"",VLOOKUP($A82,Questions!$B:$AA,20,FALSE))</f>
        <v xml:space="preserve"> </v>
      </c>
      <c r="D82" s="246" t="str">
        <f>IF(LEN(VLOOKUP($A82,Questions!$B:$AA,21,FALSE))=0,"",VLOOKUP($A82,Questions!$B:$AA,21,FALSE))</f>
        <v xml:space="preserve"> </v>
      </c>
      <c r="E82" s="245" t="str">
        <f>IF(LEN(VLOOKUP($A82,Questions!$B:$AA,22,FALSE))=0,"",VLOOKUP($A82,Questions!$B:$AA,22,FALSE))</f>
        <v xml:space="preserve"> </v>
      </c>
      <c r="F82" s="246" t="str">
        <f>IF(LEN(VLOOKUP($A82,Questions!$B:$AA,23,FALSE))=0,"",VLOOKUP($A82,Questions!$B:$AA,23,FALSE))</f>
        <v xml:space="preserve"> </v>
      </c>
      <c r="G82" s="246" t="str">
        <f>IF(LEN(VLOOKUP($A82,Questions!$B:$AA,24,FALSE))=0,"",VLOOKUP($A82,Questions!$B:$AA,24,FALSE))</f>
        <v xml:space="preserve"> </v>
      </c>
      <c r="H82" s="246" t="str">
        <f>IF(LEN(VLOOKUP($A82,Questions!$B:$AA,25,FALSE))=0,"",VLOOKUP($A82,Questions!$B:$AA,25,FALSE))</f>
        <v xml:space="preserve"> </v>
      </c>
      <c r="I82" s="245" t="str">
        <f>IF(LEN(VLOOKUP($A82,Questions!$B:$AA,26,FALSE))=0,"",VLOOKUP($A82,Questions!$B:$AA,26,FALSE))</f>
        <v xml:space="preserve"> </v>
      </c>
      <c r="J82" s="245"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127</v>
      </c>
      <c r="B83" s="24" t="str">
        <f>VLOOKUP(A83,'HECVAT - Full | Vendor Response'!A$26:B$283,2,FALSE)</f>
        <v>Does your application provide separation of duties between security administration, system administration, and standard user functions?</v>
      </c>
      <c r="C83" s="245" t="str">
        <f>IF(LEN(VLOOKUP($A83,Questions!$B:$AA,20,FALSE))=0,"",VLOOKUP($A83,Questions!$B:$AA,20,FALSE))</f>
        <v xml:space="preserve"> </v>
      </c>
      <c r="D83" s="246" t="str">
        <f>IF(LEN(VLOOKUP($A83,Questions!$B:$AA,21,FALSE))=0,"",VLOOKUP($A83,Questions!$B:$AA,21,FALSE))</f>
        <v xml:space="preserve"> </v>
      </c>
      <c r="E83" s="245" t="str">
        <f>IF(LEN(VLOOKUP($A83,Questions!$B:$AA,22,FALSE))=0,"",VLOOKUP($A83,Questions!$B:$AA,22,FALSE))</f>
        <v xml:space="preserve"> </v>
      </c>
      <c r="F83" s="245" t="str">
        <f>IF(LEN(VLOOKUP($A83,Questions!$B:$AA,23,FALSE))=0,"",VLOOKUP($A83,Questions!$B:$AA,23,FALSE))</f>
        <v xml:space="preserve"> </v>
      </c>
      <c r="G83" s="246" t="str">
        <f>IF(LEN(VLOOKUP($A83,Questions!$B:$AA,24,FALSE))=0,"",VLOOKUP($A83,Questions!$B:$AA,24,FALSE))</f>
        <v xml:space="preserve"> </v>
      </c>
      <c r="H83" s="246" t="str">
        <f>IF(LEN(VLOOKUP($A83,Questions!$B:$AA,25,FALSE))=0,"",VLOOKUP($A83,Questions!$B:$AA,25,FALSE))</f>
        <v xml:space="preserve"> </v>
      </c>
      <c r="I83" s="246" t="str">
        <f>IF(LEN(VLOOKUP($A83,Questions!$B:$AA,26,FALSE))=0,"",VLOOKUP($A83,Questions!$B:$AA,26,FALSE))</f>
        <v xml:space="preserve"> </v>
      </c>
      <c r="J83" s="246" t="str">
        <f>IF(LEN(VLOOKUP($A83,Questions!$B:$AB,27,FALSE))=0,"",VLOOKUP($A83,Questions!$B:$AB,27,FALSE))</f>
        <v xml:space="preserve"> </v>
      </c>
    </row>
    <row r="84" spans="1:259" ht="64.25" customHeight="1" x14ac:dyDescent="0.15">
      <c r="A84" s="12" t="s">
        <v>128</v>
      </c>
      <c r="B84" s="24" t="str">
        <f>VLOOKUP(A84,'HECVAT - Full | Vendor Response'!A$26:B$283,2,FALSE)</f>
        <v>Do you have a fully implemented policy or procedure that details how your employees obtain administrator access to institutional instance of the application?</v>
      </c>
      <c r="C84" s="245" t="str">
        <f>IF(LEN(VLOOKUP($A84,Questions!$B:$AA,20,FALSE))=0,"",VLOOKUP($A84,Questions!$B:$AA,20,FALSE))</f>
        <v xml:space="preserve"> </v>
      </c>
      <c r="D84" s="246" t="str">
        <f>IF(LEN(VLOOKUP($A84,Questions!$B:$AA,21,FALSE))=0,"",VLOOKUP($A84,Questions!$B:$AA,21,FALSE))</f>
        <v xml:space="preserve"> </v>
      </c>
      <c r="E84" s="245" t="str">
        <f>IF(LEN(VLOOKUP($A84,Questions!$B:$AA,22,FALSE))=0,"",VLOOKUP($A84,Questions!$B:$AA,22,FALSE))</f>
        <v xml:space="preserve"> </v>
      </c>
      <c r="F84" s="245" t="str">
        <f>IF(LEN(VLOOKUP($A84,Questions!$B:$AA,23,FALSE))=0,"",VLOOKUP($A84,Questions!$B:$AA,23,FALSE))</f>
        <v xml:space="preserve"> </v>
      </c>
      <c r="G84" s="246" t="str">
        <f>IF(LEN(VLOOKUP($A84,Questions!$B:$AA,24,FALSE))=0,"",VLOOKUP($A84,Questions!$B:$AA,24,FALSE))</f>
        <v xml:space="preserve"> </v>
      </c>
      <c r="H84" s="245" t="str">
        <f>IF(LEN(VLOOKUP($A84,Questions!$B:$AA,25,FALSE))=0,"",VLOOKUP($A84,Questions!$B:$AA,25,FALSE))</f>
        <v xml:space="preserve"> </v>
      </c>
      <c r="I84" s="245" t="str">
        <f>IF(LEN(VLOOKUP($A84,Questions!$B:$AA,26,FALSE))=0,"",VLOOKUP($A84,Questions!$B:$AA,26,FALSE))</f>
        <v xml:space="preserve"> </v>
      </c>
      <c r="J84" s="245" t="str">
        <f>IF(LEN(VLOOKUP($A84,Questions!$B:$AB,27,FALSE))=0,"",VLOOKUP($A84,Questions!$B:$AB,27,FALSE))</f>
        <v xml:space="preserve"> </v>
      </c>
    </row>
    <row r="85" spans="1:259" ht="64.25" customHeight="1" x14ac:dyDescent="0.15">
      <c r="A85" s="12" t="s">
        <v>129</v>
      </c>
      <c r="B85" s="24" t="str">
        <f>VLOOKUP(A85,'HECVAT - Full | Vendor Response'!A$26:B$283,2,FALSE)</f>
        <v>Have your developers been trained in secure coding techniques?</v>
      </c>
      <c r="C85" s="245" t="str">
        <f>IF(LEN(VLOOKUP($A85,Questions!$B:$AA,20,FALSE))=0,"",VLOOKUP($A85,Questions!$B:$AA,20,FALSE))</f>
        <v xml:space="preserve"> </v>
      </c>
      <c r="D85" s="246" t="str">
        <f>IF(LEN(VLOOKUP($A85,Questions!$B:$AA,21,FALSE))=0,"",VLOOKUP($A85,Questions!$B:$AA,21,FALSE))</f>
        <v xml:space="preserve"> </v>
      </c>
      <c r="E85" s="245" t="str">
        <f>IF(LEN(VLOOKUP($A85,Questions!$B:$AA,22,FALSE))=0,"",VLOOKUP($A85,Questions!$B:$AA,22,FALSE))</f>
        <v xml:space="preserve"> </v>
      </c>
      <c r="F85" s="245" t="str">
        <f>IF(LEN(VLOOKUP($A85,Questions!$B:$AA,23,FALSE))=0,"",VLOOKUP($A85,Questions!$B:$AA,23,FALSE))</f>
        <v xml:space="preserve"> </v>
      </c>
      <c r="G85" s="246" t="str">
        <f>IF(LEN(VLOOKUP($A85,Questions!$B:$AA,24,FALSE))=0,"",VLOOKUP($A85,Questions!$B:$AA,24,FALSE))</f>
        <v xml:space="preserve"> </v>
      </c>
      <c r="H85" s="245" t="str">
        <f>IF(LEN(VLOOKUP($A85,Questions!$B:$AA,25,FALSE))=0,"",VLOOKUP($A85,Questions!$B:$AA,25,FALSE))</f>
        <v xml:space="preserve"> </v>
      </c>
      <c r="I85" s="245" t="str">
        <f>IF(LEN(VLOOKUP($A85,Questions!$B:$AA,26,FALSE))=0,"",VLOOKUP($A85,Questions!$B:$AA,26,FALSE))</f>
        <v xml:space="preserve"> </v>
      </c>
      <c r="J85" s="245" t="str">
        <f>IF(LEN(VLOOKUP($A85,Questions!$B:$AB,27,FALSE))=0,"",VLOOKUP($A85,Questions!$B:$AB,27,FALSE))</f>
        <v xml:space="preserve"> </v>
      </c>
    </row>
    <row r="86" spans="1:259" ht="64.25" customHeight="1" x14ac:dyDescent="0.15">
      <c r="A86" s="12" t="s">
        <v>130</v>
      </c>
      <c r="B86" s="24" t="str">
        <f>VLOOKUP(A86,'HECVAT - Full | Vendor Response'!A$26:B$283,2,FALSE)</f>
        <v>Was your application developed using secure coding techniques?</v>
      </c>
      <c r="C86" s="245" t="str">
        <f>IF(LEN(VLOOKUP($A86,Questions!$B:$AA,20,FALSE))=0,"",VLOOKUP($A86,Questions!$B:$AA,20,FALSE))</f>
        <v xml:space="preserve"> </v>
      </c>
      <c r="D86" s="246" t="str">
        <f>IF(LEN(VLOOKUP($A86,Questions!$B:$AA,21,FALSE))=0,"",VLOOKUP($A86,Questions!$B:$AA,21,FALSE))</f>
        <v xml:space="preserve"> </v>
      </c>
      <c r="E86" s="245" t="str">
        <f>IF(LEN(VLOOKUP($A86,Questions!$B:$AA,22,FALSE))=0,"",VLOOKUP($A86,Questions!$B:$AA,22,FALSE))</f>
        <v xml:space="preserve"> </v>
      </c>
      <c r="F86" s="245" t="str">
        <f>IF(LEN(VLOOKUP($A86,Questions!$B:$AA,23,FALSE))=0,"",VLOOKUP($A86,Questions!$B:$AA,23,FALSE))</f>
        <v xml:space="preserve"> </v>
      </c>
      <c r="G86" s="246" t="str">
        <f>IF(LEN(VLOOKUP($A86,Questions!$B:$AA,24,FALSE))=0,"",VLOOKUP($A86,Questions!$B:$AA,24,FALSE))</f>
        <v xml:space="preserve"> </v>
      </c>
      <c r="H86" s="245" t="str">
        <f>IF(LEN(VLOOKUP($A86,Questions!$B:$AA,25,FALSE))=0,"",VLOOKUP($A86,Questions!$B:$AA,25,FALSE))</f>
        <v xml:space="preserve"> </v>
      </c>
      <c r="I86" s="245" t="str">
        <f>IF(LEN(VLOOKUP($A86,Questions!$B:$AA,26,FALSE))=0,"",VLOOKUP($A86,Questions!$B:$AA,26,FALSE))</f>
        <v xml:space="preserve"> </v>
      </c>
      <c r="J86" s="245" t="str">
        <f>IF(LEN(VLOOKUP($A86,Questions!$B:$AB,27,FALSE))=0,"",VLOOKUP($A86,Questions!$B:$AB,27,FALSE))</f>
        <v xml:space="preserve"> </v>
      </c>
    </row>
    <row r="87" spans="1:259" ht="64.25" customHeight="1" x14ac:dyDescent="0.15">
      <c r="A87" s="12" t="s">
        <v>131</v>
      </c>
      <c r="B87" s="24" t="str">
        <f>VLOOKUP(A87,'HECVAT - Full | Vendor Response'!A$26:B$283,2,FALSE)</f>
        <v>Do you subject your code to static code analysis and/or static application security testing prior to release?</v>
      </c>
      <c r="C87" s="245" t="str">
        <f>IF(LEN(VLOOKUP($A87,Questions!$B:$AA,20,FALSE))=0,"",VLOOKUP($A87,Questions!$B:$AA,20,FALSE))</f>
        <v xml:space="preserve"> </v>
      </c>
      <c r="D87" s="246" t="str">
        <f>IF(LEN(VLOOKUP($A87,Questions!$B:$AA,21,FALSE))=0,"",VLOOKUP($A87,Questions!$B:$AA,21,FALSE))</f>
        <v xml:space="preserve"> </v>
      </c>
      <c r="E87" s="245" t="str">
        <f>IF(LEN(VLOOKUP($A87,Questions!$B:$AA,22,FALSE))=0,"",VLOOKUP($A87,Questions!$B:$AA,22,FALSE))</f>
        <v xml:space="preserve"> </v>
      </c>
      <c r="F87" s="245" t="str">
        <f>IF(LEN(VLOOKUP($A87,Questions!$B:$AA,23,FALSE))=0,"",VLOOKUP($A87,Questions!$B:$AA,23,FALSE))</f>
        <v xml:space="preserve"> </v>
      </c>
      <c r="G87" s="246" t="str">
        <f>IF(LEN(VLOOKUP($A87,Questions!$B:$AA,24,FALSE))=0,"",VLOOKUP($A87,Questions!$B:$AA,24,FALSE))</f>
        <v xml:space="preserve"> </v>
      </c>
      <c r="H87" s="245" t="str">
        <f>IF(LEN(VLOOKUP($A87,Questions!$B:$AA,25,FALSE))=0,"",VLOOKUP($A87,Questions!$B:$AA,25,FALSE))</f>
        <v xml:space="preserve"> </v>
      </c>
      <c r="I87" s="245" t="str">
        <f>IF(LEN(VLOOKUP($A87,Questions!$B:$AA,26,FALSE))=0,"",VLOOKUP($A87,Questions!$B:$AA,26,FALSE))</f>
        <v xml:space="preserve"> </v>
      </c>
      <c r="J87" s="245" t="str">
        <f>IF(LEN(VLOOKUP($A87,Questions!$B:$AB,27,FALSE))=0,"",VLOOKUP($A87,Questions!$B:$AB,27,FALSE))</f>
        <v xml:space="preserve"> </v>
      </c>
    </row>
    <row r="88" spans="1:259" ht="64.25" customHeight="1" x14ac:dyDescent="0.15">
      <c r="A88" s="12" t="s">
        <v>132</v>
      </c>
      <c r="B88" s="24" t="str">
        <f>VLOOKUP(A88,'HECVAT - Full | Vendor Response'!A$26:B$283,2,FALSE)</f>
        <v>Do you have software testing processes (dynamic or static) that are established and followed?</v>
      </c>
      <c r="C88" s="245" t="str">
        <f>IF(LEN(VLOOKUP($A88,Questions!$B:$AA,20,FALSE))=0,"",VLOOKUP($A88,Questions!$B:$AA,20,FALSE))</f>
        <v xml:space="preserve"> </v>
      </c>
      <c r="D88" s="246" t="str">
        <f>IF(LEN(VLOOKUP($A88,Questions!$B:$AA,21,FALSE))=0,"",VLOOKUP($A88,Questions!$B:$AA,21,FALSE))</f>
        <v xml:space="preserve"> </v>
      </c>
      <c r="E88" s="245" t="str">
        <f>IF(LEN(VLOOKUP($A88,Questions!$B:$AA,22,FALSE))=0,"",VLOOKUP($A88,Questions!$B:$AA,22,FALSE))</f>
        <v xml:space="preserve"> </v>
      </c>
      <c r="F88" s="246" t="str">
        <f>IF(LEN(VLOOKUP($A88,Questions!$B:$AA,23,FALSE))=0,"",VLOOKUP($A88,Questions!$B:$AA,23,FALSE))</f>
        <v xml:space="preserve"> </v>
      </c>
      <c r="G88" s="246" t="str">
        <f>IF(LEN(VLOOKUP($A88,Questions!$B:$AA,24,FALSE))=0,"",VLOOKUP($A88,Questions!$B:$AA,24,FALSE))</f>
        <v xml:space="preserve"> </v>
      </c>
      <c r="H88" s="246" t="str">
        <f>IF(LEN(VLOOKUP($A88,Questions!$B:$AA,25,FALSE))=0,"",VLOOKUP($A88,Questions!$B:$AA,25,FALSE))</f>
        <v xml:space="preserve"> </v>
      </c>
      <c r="I88" s="246" t="str">
        <f>IF(LEN(VLOOKUP($A88,Questions!$B:$AA,26,FALSE))=0,"",VLOOKUP($A88,Questions!$B:$AA,26,FALSE))</f>
        <v xml:space="preserve"> </v>
      </c>
      <c r="J88" s="246" t="str">
        <f>IF(LEN(VLOOKUP($A88,Questions!$B:$AB,27,FALSE))=0,"",VLOOKUP($A88,Questions!$B:$AB,27,FALSE))</f>
        <v xml:space="preserve"> </v>
      </c>
    </row>
    <row r="89" spans="1:259" ht="36" customHeight="1" x14ac:dyDescent="0.15">
      <c r="A89" s="287" t="str">
        <f>IF($C$30="","Authentication, Authorization, and Accounting",IF($C$30="Yes","AAA - Optional based on QUALIFIER response.","Authentication, Authorization, and Accounting"))</f>
        <v>Authentication, Authorization, and Accounting</v>
      </c>
      <c r="B89" s="287"/>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134</v>
      </c>
      <c r="B90" s="24" t="str">
        <f>VLOOKUP(A90,'HECVAT - Full | Vendor Response'!A$26:B$283,2,FALSE)</f>
        <v>Does your solution support single sign-on (SSO) protocols for user and administrator authentication?</v>
      </c>
      <c r="C90" s="29" t="str">
        <f>IF(LEN(VLOOKUP($A90,Questions!$B:$AA,20,FALSE))=0,"",VLOOKUP($A90,Questions!$B:$AA,20,FALSE))</f>
        <v xml:space="preserve"> </v>
      </c>
      <c r="D90" s="31" t="str">
        <f>IF(LEN(VLOOKUP($A90,Questions!$B:$AA,21,FALSE))=0,"",VLOOKUP($A90,Questions!$B:$AA,21,FALSE))</f>
        <v xml:space="preserve"> </v>
      </c>
      <c r="E90" s="29" t="str">
        <f>IF(LEN(VLOOKUP($A90,Questions!$B:$AA,22,FALSE))=0,"",VLOOKUP($A90,Questions!$B:$AA,22,FALSE))</f>
        <v xml:space="preserve"> </v>
      </c>
      <c r="F90" s="29" t="str">
        <f>IF(LEN(VLOOKUP($A90,Questions!$B:$AA,23,FALSE))=0,"",VLOOKUP($A90,Questions!$B:$AA,23,FALSE))</f>
        <v xml:space="preserve"> </v>
      </c>
      <c r="G90" s="29" t="str">
        <f>IF(LEN(VLOOKUP($A90,Questions!$B:$AA,24,FALSE))=0,"",VLOOKUP($A90,Questions!$B:$AA,24,FALSE))</f>
        <v xml:space="preserve"> </v>
      </c>
      <c r="H90" s="29" t="str">
        <f>IF(LEN(VLOOKUP($A90,Questions!$B:$AA,25,FALSE))=0,"",VLOOKUP($A90,Questions!$B:$AA,25,FALSE))</f>
        <v xml:space="preserve"> </v>
      </c>
      <c r="I90" s="29" t="str">
        <f>IF(LEN(VLOOKUP($A90,Questions!$B:$AA,26,FALSE))=0,"",VLOOKUP($A90,Questions!$B:$AA,26,FALSE))</f>
        <v xml:space="preserve"> </v>
      </c>
      <c r="J90" s="29" t="str">
        <f>IF(LEN(VLOOKUP($A90,Questions!$B:$AB,27,FALSE))=0,"",VLOOKUP($A90,Questions!$B:$AB,27,FALSE))</f>
        <v xml:space="preserve"> </v>
      </c>
    </row>
    <row r="91" spans="1:259" ht="48" customHeight="1" x14ac:dyDescent="0.15">
      <c r="A91" s="12" t="s">
        <v>135</v>
      </c>
      <c r="B91" s="24" t="str">
        <f>VLOOKUP(A91,'HECVAT - Full | Vendor Response'!A$26:B$283,2,FALSE)</f>
        <v>Does your solution support local authentication protocols for user and administrator authentication?</v>
      </c>
      <c r="C91" s="29" t="str">
        <f>IF(LEN(VLOOKUP($A91,Questions!$B:$AA,20,FALSE))=0,"",VLOOKUP($A91,Questions!$B:$AA,20,FALSE))</f>
        <v xml:space="preserve"> </v>
      </c>
      <c r="D91" s="31" t="str">
        <f>IF(LEN(VLOOKUP($A91,Questions!$B:$AA,21,FALSE))=0,"",VLOOKUP($A91,Questions!$B:$AA,21,FALSE))</f>
        <v xml:space="preserve"> </v>
      </c>
      <c r="E91" s="29" t="str">
        <f>IF(LEN(VLOOKUP($A91,Questions!$B:$AA,22,FALSE))=0,"",VLOOKUP($A91,Questions!$B:$AA,22,FALSE))</f>
        <v xml:space="preserve"> </v>
      </c>
      <c r="F91" s="29" t="str">
        <f>IF(LEN(VLOOKUP($A91,Questions!$B:$AA,23,FALSE))=0,"",VLOOKUP($A91,Questions!$B:$AA,23,FALSE))</f>
        <v xml:space="preserve"> </v>
      </c>
      <c r="G91" s="29" t="str">
        <f>IF(LEN(VLOOKUP($A91,Questions!$B:$AA,24,FALSE))=0,"",VLOOKUP($A91,Questions!$B:$AA,24,FALSE))</f>
        <v xml:space="preserve"> </v>
      </c>
      <c r="H91" s="29" t="str">
        <f>IF(LEN(VLOOKUP($A91,Questions!$B:$AA,25,FALSE))=0,"",VLOOKUP($A91,Questions!$B:$AA,25,FALSE))</f>
        <v xml:space="preserve"> </v>
      </c>
      <c r="I91" s="29" t="str">
        <f>IF(LEN(VLOOKUP($A91,Questions!$B:$AA,26,FALSE))=0,"",VLOOKUP($A91,Questions!$B:$AA,26,FALSE))</f>
        <v xml:space="preserve"> </v>
      </c>
      <c r="J91" s="29" t="str">
        <f>IF(LEN(VLOOKUP($A91,Questions!$B:$AB,27,FALSE))=0,"",VLOOKUP($A91,Questions!$B:$AB,27,FALSE))</f>
        <v xml:space="preserve"> </v>
      </c>
    </row>
    <row r="92" spans="1:259" ht="48" customHeight="1" x14ac:dyDescent="0.15">
      <c r="A92" s="12" t="s">
        <v>136</v>
      </c>
      <c r="B92" s="24" t="str">
        <f>VLOOKUP(A92,'HECVAT - Full | Vendor Response'!A$26:B$283,2,FALSE)</f>
        <v>Can you enforce password/passphrase aging requirements?</v>
      </c>
      <c r="C92" s="29" t="str">
        <f>IF(LEN(VLOOKUP($A92,Questions!$B:$AA,20,FALSE))=0,"",VLOOKUP($A92,Questions!$B:$AA,20,FALSE))</f>
        <v xml:space="preserve"> </v>
      </c>
      <c r="D92" s="31" t="str">
        <f>IF(LEN(VLOOKUP($A92,Questions!$B:$AA,21,FALSE))=0,"",VLOOKUP($A92,Questions!$B:$AA,21,FALSE))</f>
        <v xml:space="preserve"> </v>
      </c>
      <c r="E92" s="29" t="str">
        <f>IF(LEN(VLOOKUP($A92,Questions!$B:$AA,22,FALSE))=0,"",VLOOKUP($A92,Questions!$B:$AA,22,FALSE))</f>
        <v xml:space="preserve"> </v>
      </c>
      <c r="F92" s="29" t="str">
        <f>IF(LEN(VLOOKUP($A92,Questions!$B:$AA,23,FALSE))=0,"",VLOOKUP($A92,Questions!$B:$AA,23,FALSE))</f>
        <v xml:space="preserve"> </v>
      </c>
      <c r="G92" s="30" t="str">
        <f>IF(LEN(VLOOKUP($A92,Questions!$B:$AA,24,FALSE))=0,"",VLOOKUP($A92,Questions!$B:$AA,24,FALSE))</f>
        <v xml:space="preserve"> </v>
      </c>
      <c r="H92" s="30" t="str">
        <f>IF(LEN(VLOOKUP($A92,Questions!$B:$AA,25,FALSE))=0,"",VLOOKUP($A92,Questions!$B:$AA,25,FALSE))</f>
        <v xml:space="preserve"> </v>
      </c>
      <c r="I92" s="29" t="str">
        <f>IF(LEN(VLOOKUP($A92,Questions!$B:$AA,26,FALSE))=0,"",VLOOKUP($A92,Questions!$B:$AA,26,FALSE))</f>
        <v xml:space="preserve"> </v>
      </c>
      <c r="J92" s="29" t="str">
        <f>IF(LEN(VLOOKUP($A92,Questions!$B:$AB,27,FALSE))=0,"",VLOOKUP($A92,Questions!$B:$AB,27,FALSE))</f>
        <v xml:space="preserve"> </v>
      </c>
    </row>
    <row r="93" spans="1:259" ht="65" customHeight="1" x14ac:dyDescent="0.15">
      <c r="A93" s="12" t="s">
        <v>137</v>
      </c>
      <c r="B93" s="24" t="str">
        <f>VLOOKUP(A93,'HECVAT - Full | Vendor Response'!A$26:B$283,2,FALSE)</f>
        <v>Can you enforce password/passphrase complexity requirements [provided by the institution]?</v>
      </c>
      <c r="C93" s="29" t="str">
        <f>IF(LEN(VLOOKUP($A93,Questions!$B:$AA,20,FALSE))=0,"",VLOOKUP($A93,Questions!$B:$AA,20,FALSE))</f>
        <v xml:space="preserve"> </v>
      </c>
      <c r="D93" s="31" t="str">
        <f>IF(LEN(VLOOKUP($A93,Questions!$B:$AA,21,FALSE))=0,"",VLOOKUP($A93,Questions!$B:$AA,21,FALSE))</f>
        <v xml:space="preserve"> </v>
      </c>
      <c r="E93" s="29" t="str">
        <f>IF(LEN(VLOOKUP($A93,Questions!$B:$AA,22,FALSE))=0,"",VLOOKUP($A93,Questions!$B:$AA,22,FALSE))</f>
        <v xml:space="preserve"> </v>
      </c>
      <c r="F93" s="29" t="str">
        <f>IF(LEN(VLOOKUP($A93,Questions!$B:$AA,23,FALSE))=0,"",VLOOKUP($A93,Questions!$B:$AA,23,FALSE))</f>
        <v xml:space="preserve"> </v>
      </c>
      <c r="G93" s="29" t="str">
        <f>IF(LEN(VLOOKUP($A93,Questions!$B:$AA,24,FALSE))=0,"",VLOOKUP($A93,Questions!$B:$AA,24,FALSE))</f>
        <v xml:space="preserve"> </v>
      </c>
      <c r="H93" s="29" t="str">
        <f>IF(LEN(VLOOKUP($A93,Questions!$B:$AA,25,FALSE))=0,"",VLOOKUP($A93,Questions!$B:$AA,25,FALSE))</f>
        <v xml:space="preserve"> </v>
      </c>
      <c r="I93" s="29" t="str">
        <f>IF(LEN(VLOOKUP($A93,Questions!$B:$AA,26,FALSE))=0,"",VLOOKUP($A93,Questions!$B:$AA,26,FALSE))</f>
        <v xml:space="preserve"> </v>
      </c>
      <c r="J93" s="29" t="str">
        <f>IF(LEN(VLOOKUP($A93,Questions!$B:$AB,27,FALSE))=0,"",VLOOKUP($A93,Questions!$B:$AB,27,FALSE))</f>
        <v xml:space="preserve"> </v>
      </c>
    </row>
    <row r="94" spans="1:259" ht="65" customHeight="1" x14ac:dyDescent="0.15">
      <c r="A94" s="12" t="s">
        <v>138</v>
      </c>
      <c r="B94" s="24" t="str">
        <f>VLOOKUP(A94,'HECVAT - Full | Vendor Response'!A$26:B$283,2,FALSE)</f>
        <v>Does the system have password complexity or length limitations and/or restrictions?</v>
      </c>
      <c r="C94" s="29" t="str">
        <f>IF(LEN(VLOOKUP($A94,Questions!$B:$AA,20,FALSE))=0,"",VLOOKUP($A94,Questions!$B:$AA,20,FALSE))</f>
        <v xml:space="preserve"> </v>
      </c>
      <c r="D94" s="31" t="str">
        <f>IF(LEN(VLOOKUP($A94,Questions!$B:$AA,21,FALSE))=0,"",VLOOKUP($A94,Questions!$B:$AA,21,FALSE))</f>
        <v xml:space="preserve"> </v>
      </c>
      <c r="E94" s="29" t="str">
        <f>IF(LEN(VLOOKUP($A94,Questions!$B:$AA,22,FALSE))=0,"",VLOOKUP($A94,Questions!$B:$AA,22,FALSE))</f>
        <v xml:space="preserve"> </v>
      </c>
      <c r="F94" s="29" t="str">
        <f>IF(LEN(VLOOKUP($A94,Questions!$B:$AA,23,FALSE))=0,"",VLOOKUP($A94,Questions!$B:$AA,23,FALSE))</f>
        <v xml:space="preserve"> </v>
      </c>
      <c r="G94" s="29" t="str">
        <f>IF(LEN(VLOOKUP($A94,Questions!$B:$AA,24,FALSE))=0,"",VLOOKUP($A94,Questions!$B:$AA,24,FALSE))</f>
        <v xml:space="preserve"> </v>
      </c>
      <c r="H94" s="29" t="str">
        <f>IF(LEN(VLOOKUP($A94,Questions!$B:$AA,25,FALSE))=0,"",VLOOKUP($A94,Questions!$B:$AA,25,FALSE))</f>
        <v xml:space="preserve"> </v>
      </c>
      <c r="I94" s="29" t="str">
        <f>IF(LEN(VLOOKUP($A94,Questions!$B:$AA,26,FALSE))=0,"",VLOOKUP($A94,Questions!$B:$AA,26,FALSE))</f>
        <v xml:space="preserve"> </v>
      </c>
      <c r="J94" s="29" t="str">
        <f>IF(LEN(VLOOKUP($A94,Questions!$B:$AB,27,FALSE))=0,"",VLOOKUP($A94,Questions!$B:$AB,27,FALSE))</f>
        <v xml:space="preserve"> </v>
      </c>
    </row>
    <row r="95" spans="1:259" ht="48" customHeight="1" x14ac:dyDescent="0.15">
      <c r="A95" s="12" t="s">
        <v>139</v>
      </c>
      <c r="B95" s="24" t="str">
        <f>VLOOKUP(A95,'HECVAT - Full | Vendor Response'!A$26:B$283,2,FALSE)</f>
        <v>Do you have documented password/passphrase reset procedures that are currently implemented in the system and/or customer support?</v>
      </c>
      <c r="C95" s="29" t="str">
        <f>IF(LEN(VLOOKUP($A95,Questions!$B:$AA,20,FALSE))=0,"",VLOOKUP($A95,Questions!$B:$AA,20,FALSE))</f>
        <v xml:space="preserve"> </v>
      </c>
      <c r="D95" s="31" t="str">
        <f>IF(LEN(VLOOKUP($A95,Questions!$B:$AA,21,FALSE))=0,"",VLOOKUP($A95,Questions!$B:$AA,21,FALSE))</f>
        <v xml:space="preserve"> </v>
      </c>
      <c r="E95" s="29" t="str">
        <f>IF(LEN(VLOOKUP($A95,Questions!$B:$AA,22,FALSE))=0,"",VLOOKUP($A95,Questions!$B:$AA,22,FALSE))</f>
        <v xml:space="preserve"> </v>
      </c>
      <c r="F95" s="30" t="str">
        <f>IF(LEN(VLOOKUP($A95,Questions!$B:$AA,23,FALSE))=0,"",VLOOKUP($A95,Questions!$B:$AA,23,FALSE))</f>
        <v xml:space="preserve"> </v>
      </c>
      <c r="G95" s="30" t="str">
        <f>IF(LEN(VLOOKUP($A95,Questions!$B:$AA,24,FALSE))=0,"",VLOOKUP($A95,Questions!$B:$AA,24,FALSE))</f>
        <v xml:space="preserve"> </v>
      </c>
      <c r="H95" s="30" t="str">
        <f>IF(LEN(VLOOKUP($A95,Questions!$B:$AA,25,FALSE))=0,"",VLOOKUP($A95,Questions!$B:$AA,25,FALSE))</f>
        <v xml:space="preserve"> </v>
      </c>
      <c r="I95" s="29" t="str">
        <f>IF(LEN(VLOOKUP($A95,Questions!$B:$AA,26,FALSE))=0,"",VLOOKUP($A95,Questions!$B:$AA,26,FALSE))</f>
        <v xml:space="preserve"> </v>
      </c>
      <c r="J95" s="29" t="str">
        <f>IF(LEN(VLOOKUP($A95,Questions!$B:$AB,27,FALSE))=0,"",VLOOKUP($A95,Questions!$B:$AB,27,FALSE))</f>
        <v xml:space="preserve"> </v>
      </c>
    </row>
    <row r="96" spans="1:259" ht="36" customHeight="1" x14ac:dyDescent="0.15">
      <c r="A96" s="12" t="s">
        <v>140</v>
      </c>
      <c r="B96" s="24" t="str">
        <f>VLOOKUP(A96,'HECVAT - Full | Vendor Response'!A$26:B$283,2,FALSE)</f>
        <v>Does your organization participate in InCommon or another eduGAIN affiliated trust federation?</v>
      </c>
      <c r="C96" s="29" t="str">
        <f>IF(LEN(VLOOKUP($A96,Questions!$B:$AA,20,FALSE))=0,"",VLOOKUP($A96,Questions!$B:$AA,20,FALSE))</f>
        <v xml:space="preserve"> </v>
      </c>
      <c r="D96" s="31" t="str">
        <f>IF(LEN(VLOOKUP($A96,Questions!$B:$AA,21,FALSE))=0,"",VLOOKUP($A96,Questions!$B:$AA,21,FALSE))</f>
        <v xml:space="preserve"> </v>
      </c>
      <c r="E96" s="29" t="str">
        <f>IF(LEN(VLOOKUP($A96,Questions!$B:$AA,22,FALSE))=0,"",VLOOKUP($A96,Questions!$B:$AA,22,FALSE))</f>
        <v xml:space="preserve"> </v>
      </c>
      <c r="F96" s="29" t="str">
        <f>IF(LEN(VLOOKUP($A96,Questions!$B:$AA,23,FALSE))=0,"",VLOOKUP($A96,Questions!$B:$AA,23,FALSE))</f>
        <v xml:space="preserve"> </v>
      </c>
      <c r="G96" s="30" t="str">
        <f>IF(LEN(VLOOKUP($A96,Questions!$B:$AA,24,FALSE))=0,"",VLOOKUP($A96,Questions!$B:$AA,24,FALSE))</f>
        <v xml:space="preserve"> </v>
      </c>
      <c r="H96" s="30" t="str">
        <f>IF(LEN(VLOOKUP($A96,Questions!$B:$AA,25,FALSE))=0,"",VLOOKUP($A96,Questions!$B:$AA,25,FALSE))</f>
        <v xml:space="preserve"> </v>
      </c>
      <c r="I96" s="29" t="str">
        <f>IF(LEN(VLOOKUP($A96,Questions!$B:$AA,26,FALSE))=0,"",VLOOKUP($A96,Questions!$B:$AA,26,FALSE))</f>
        <v xml:space="preserve"> </v>
      </c>
      <c r="J96" s="29" t="str">
        <f>IF(LEN(VLOOKUP($A96,Questions!$B:$AB,27,FALSE))=0,"",VLOOKUP($A96,Questions!$B:$AB,27,FALSE))</f>
        <v xml:space="preserve"> </v>
      </c>
    </row>
    <row r="97" spans="1:259" ht="36" customHeight="1" x14ac:dyDescent="0.15">
      <c r="A97" s="12" t="s">
        <v>141</v>
      </c>
      <c r="B97" s="24" t="str">
        <f>VLOOKUP(A97,'HECVAT - Full | Vendor Response'!A$26:B$283,2,FALSE)</f>
        <v>Does your application support integration with other authentication and authorization systems?</v>
      </c>
      <c r="C97" s="29" t="str">
        <f>IF(LEN(VLOOKUP($A97,Questions!$B:$AA,20,FALSE))=0,"",VLOOKUP($A97,Questions!$B:$AA,20,FALSE))</f>
        <v xml:space="preserve"> </v>
      </c>
      <c r="D97" s="31" t="str">
        <f>IF(LEN(VLOOKUP($A97,Questions!$B:$AA,21,FALSE))=0,"",VLOOKUP($A97,Questions!$B:$AA,21,FALSE))</f>
        <v xml:space="preserve"> </v>
      </c>
      <c r="E97" s="29" t="str">
        <f>IF(LEN(VLOOKUP($A97,Questions!$B:$AA,22,FALSE))=0,"",VLOOKUP($A97,Questions!$B:$AA,22,FALSE))</f>
        <v xml:space="preserve"> </v>
      </c>
      <c r="F97" s="29" t="str">
        <f>IF(LEN(VLOOKUP($A97,Questions!$B:$AA,23,FALSE))=0,"",VLOOKUP($A97,Questions!$B:$AA,23,FALSE))</f>
        <v xml:space="preserve"> </v>
      </c>
      <c r="G97" s="29" t="str">
        <f>IF(LEN(VLOOKUP($A97,Questions!$B:$AA,24,FALSE))=0,"",VLOOKUP($A97,Questions!$B:$AA,24,FALSE))</f>
        <v xml:space="preserve"> </v>
      </c>
      <c r="H97" s="29" t="str">
        <f>IF(LEN(VLOOKUP($A97,Questions!$B:$AA,25,FALSE))=0,"",VLOOKUP($A97,Questions!$B:$AA,25,FALSE))</f>
        <v xml:space="preserve"> </v>
      </c>
      <c r="I97" s="29" t="str">
        <f>IF(LEN(VLOOKUP($A97,Questions!$B:$AA,26,FALSE))=0,"",VLOOKUP($A97,Questions!$B:$AA,26,FALSE))</f>
        <v xml:space="preserve"> </v>
      </c>
      <c r="J97" s="29" t="str">
        <f>IF(LEN(VLOOKUP($A97,Questions!$B:$AB,27,FALSE))=0,"",VLOOKUP($A97,Questions!$B:$AB,27,FALSE))</f>
        <v xml:space="preserve"> </v>
      </c>
    </row>
    <row r="98" spans="1:259" ht="47" customHeight="1" x14ac:dyDescent="0.15">
      <c r="A98" s="12" t="s">
        <v>142</v>
      </c>
      <c r="B98" s="24" t="str">
        <f>VLOOKUP(A98,'HECVAT - Full | Vendor Response'!A$26:B$283,2,FALSE)</f>
        <v>Does your solution support any of the following Web SSO standards? [e.g., SAML2 (with redirect flow), OIDC, CAS, or other]</v>
      </c>
      <c r="C98" s="29" t="str">
        <f>IF(LEN(VLOOKUP($A98,Questions!$B:$AA,20,FALSE))=0,"",VLOOKUP($A98,Questions!$B:$AA,20,FALSE))</f>
        <v xml:space="preserve"> </v>
      </c>
      <c r="D98" s="31" t="str">
        <f>IF(LEN(VLOOKUP($A98,Questions!$B:$AA,21,FALSE))=0,"",VLOOKUP($A98,Questions!$B:$AA,21,FALSE))</f>
        <v xml:space="preserve"> </v>
      </c>
      <c r="E98" s="29" t="str">
        <f>IF(LEN(VLOOKUP($A98,Questions!$B:$AA,22,FALSE))=0,"",VLOOKUP($A98,Questions!$B:$AA,22,FALSE))</f>
        <v xml:space="preserve"> </v>
      </c>
      <c r="F98" s="29" t="str">
        <f>IF(LEN(VLOOKUP($A98,Questions!$B:$AA,23,FALSE))=0,"",VLOOKUP($A98,Questions!$B:$AA,23,FALSE))</f>
        <v xml:space="preserve"> </v>
      </c>
      <c r="G98" s="29" t="str">
        <f>IF(LEN(VLOOKUP($A98,Questions!$B:$AA,24,FALSE))=0,"",VLOOKUP($A98,Questions!$B:$AA,24,FALSE))</f>
        <v xml:space="preserve"> </v>
      </c>
      <c r="H98" s="29" t="str">
        <f>IF(LEN(VLOOKUP($A98,Questions!$B:$AA,25,FALSE))=0,"",VLOOKUP($A98,Questions!$B:$AA,25,FALSE))</f>
        <v xml:space="preserve"> </v>
      </c>
      <c r="I98" s="29" t="str">
        <f>IF(LEN(VLOOKUP($A98,Questions!$B:$AA,26,FALSE))=0,"",VLOOKUP($A98,Questions!$B:$AA,26,FALSE))</f>
        <v xml:space="preserve"> </v>
      </c>
      <c r="J98" s="29" t="str">
        <f>IF(LEN(VLOOKUP($A98,Questions!$B:$AB,27,FALSE))=0,"",VLOOKUP($A98,Questions!$B:$AB,27,FALSE))</f>
        <v xml:space="preserve"> </v>
      </c>
    </row>
    <row r="99" spans="1:259" ht="53" customHeight="1" x14ac:dyDescent="0.15">
      <c r="A99" s="12" t="s">
        <v>143</v>
      </c>
      <c r="B99" s="24" t="str">
        <f>VLOOKUP(A99,'HECVAT - Full | Vendor Response'!A$26:B$283,2,FALSE)</f>
        <v>Do you support differentiation between email address and user identifier?</v>
      </c>
      <c r="C99" s="29" t="str">
        <f>IF(LEN(VLOOKUP($A99,Questions!$B:$AA,20,FALSE))=0,"",VLOOKUP($A99,Questions!$B:$AA,20,FALSE))</f>
        <v xml:space="preserve"> </v>
      </c>
      <c r="D99" s="31" t="str">
        <f>IF(LEN(VLOOKUP($A99,Questions!$B:$AA,21,FALSE))=0,"",VLOOKUP($A99,Questions!$B:$AA,21,FALSE))</f>
        <v xml:space="preserve"> </v>
      </c>
      <c r="E99" s="29" t="str">
        <f>IF(LEN(VLOOKUP($A99,Questions!$B:$AA,22,FALSE))=0,"",VLOOKUP($A99,Questions!$B:$AA,22,FALSE))</f>
        <v xml:space="preserve"> </v>
      </c>
      <c r="F99" s="29" t="str">
        <f>IF(LEN(VLOOKUP($A99,Questions!$B:$AA,23,FALSE))=0,"",VLOOKUP($A99,Questions!$B:$AA,23,FALSE))</f>
        <v xml:space="preserve"> </v>
      </c>
      <c r="G99" s="30" t="str">
        <f>IF(LEN(VLOOKUP($A99,Questions!$B:$AA,24,FALSE))=0,"",VLOOKUP($A99,Questions!$B:$AA,24,FALSE))</f>
        <v xml:space="preserve"> </v>
      </c>
      <c r="H99" s="30" t="str">
        <f>IF(LEN(VLOOKUP($A99,Questions!$B:$AA,25,FALSE))=0,"",VLOOKUP($A99,Questions!$B:$AA,25,FALSE))</f>
        <v xml:space="preserve"> </v>
      </c>
      <c r="I99" s="30" t="str">
        <f>IF(LEN(VLOOKUP($A99,Questions!$B:$AA,26,FALSE))=0,"",VLOOKUP($A99,Questions!$B:$AA,26,FALSE))</f>
        <v xml:space="preserve"> </v>
      </c>
      <c r="J99" s="30" t="str">
        <f>IF(LEN(VLOOKUP($A99,Questions!$B:$AB,27,FALSE))=0,"",VLOOKUP($A99,Questions!$B:$AB,27,FALSE))</f>
        <v xml:space="preserve"> </v>
      </c>
    </row>
    <row r="100" spans="1:259" ht="47" customHeight="1" x14ac:dyDescent="0.15">
      <c r="A100" s="12" t="s">
        <v>144</v>
      </c>
      <c r="B100" s="24" t="str">
        <f>VLOOKUP(A100,'HECVAT - Full | Vendor Response'!A$26:B$283,2,FALSE)</f>
        <v>Do you allow the customer to specify attribute mappings for any needed information beyond a user identifier? [e.g., Reference eduPerson, ePPA/ePPN/ePE ]</v>
      </c>
      <c r="C100" s="29" t="str">
        <f>IF(LEN(VLOOKUP($A100,Questions!$B:$AA,20,FALSE))=0,"",VLOOKUP($A100,Questions!$B:$AA,20,FALSE))</f>
        <v xml:space="preserve"> </v>
      </c>
      <c r="D100" s="31" t="str">
        <f>IF(LEN(VLOOKUP($A100,Questions!$B:$AA,21,FALSE))=0,"",VLOOKUP($A100,Questions!$B:$AA,21,FALSE))</f>
        <v xml:space="preserve"> </v>
      </c>
      <c r="E100" s="29" t="str">
        <f>IF(LEN(VLOOKUP($A100,Questions!$B:$AA,22,FALSE))=0,"",VLOOKUP($A100,Questions!$B:$AA,22,FALSE))</f>
        <v xml:space="preserve"> </v>
      </c>
      <c r="F100" s="29" t="str">
        <f>IF(LEN(VLOOKUP($A100,Questions!$B:$AA,23,FALSE))=0,"",VLOOKUP($A100,Questions!$B:$AA,23,FALSE))</f>
        <v xml:space="preserve"> </v>
      </c>
      <c r="G100" s="30" t="str">
        <f>IF(LEN(VLOOKUP($A100,Questions!$B:$AA,24,FALSE))=0,"",VLOOKUP($A100,Questions!$B:$AA,24,FALSE))</f>
        <v xml:space="preserve"> </v>
      </c>
      <c r="H100" s="30" t="str">
        <f>IF(LEN(VLOOKUP($A100,Questions!$B:$AA,25,FALSE))=0,"",VLOOKUP($A100,Questions!$B:$AA,25,FALSE))</f>
        <v xml:space="preserve"> </v>
      </c>
      <c r="I100" s="29" t="str">
        <f>IF(LEN(VLOOKUP($A100,Questions!$B:$AA,26,FALSE))=0,"",VLOOKUP($A100,Questions!$B:$AA,26,FALSE))</f>
        <v xml:space="preserve"> </v>
      </c>
      <c r="J100" s="29" t="str">
        <f>IF(LEN(VLOOKUP($A100,Questions!$B:$AB,27,FALSE))=0,"",VLOOKUP($A100,Questions!$B:$AB,27,FALSE))</f>
        <v xml:space="preserve"> </v>
      </c>
    </row>
    <row r="101" spans="1:259" ht="54" customHeight="1" x14ac:dyDescent="0.15">
      <c r="A101" s="12" t="s">
        <v>145</v>
      </c>
      <c r="B101" s="24" t="str">
        <f>VLOOKUP(A101,'HECVAT - Full | Vendor Response'!A$26:B$283,2,FALSE)</f>
        <v>If you don't support SSO, does your application and/or user-frontend/portal support multi-factor authentication? (e.g. Duo, Google Authenticator, OTP, etc.)</v>
      </c>
      <c r="C101" s="29" t="str">
        <f>IF(LEN(VLOOKUP($A101,Questions!$B:$AA,20,FALSE))=0,"",VLOOKUP($A101,Questions!$B:$AA,20,FALSE))</f>
        <v xml:space="preserve"> </v>
      </c>
      <c r="D101" s="31" t="str">
        <f>IF(LEN(VLOOKUP($A101,Questions!$B:$AA,21,FALSE))=0,"",VLOOKUP($A101,Questions!$B:$AA,21,FALSE))</f>
        <v xml:space="preserve"> </v>
      </c>
      <c r="E101" s="29" t="str">
        <f>IF(LEN(VLOOKUP($A101,Questions!$B:$AA,22,FALSE))=0,"",VLOOKUP($A101,Questions!$B:$AA,22,FALSE))</f>
        <v xml:space="preserve"> </v>
      </c>
      <c r="F101" s="29" t="str">
        <f>IF(LEN(VLOOKUP($A101,Questions!$B:$AA,23,FALSE))=0,"",VLOOKUP($A101,Questions!$B:$AA,23,FALSE))</f>
        <v xml:space="preserve"> </v>
      </c>
      <c r="G101" s="30" t="str">
        <f>IF(LEN(VLOOKUP($A101,Questions!$B:$AA,24,FALSE))=0,"",VLOOKUP($A101,Questions!$B:$AA,24,FALSE))</f>
        <v xml:space="preserve"> </v>
      </c>
      <c r="H101" s="30" t="str">
        <f>IF(LEN(VLOOKUP($A101,Questions!$B:$AA,25,FALSE))=0,"",VLOOKUP($A101,Questions!$B:$AA,25,FALSE))</f>
        <v xml:space="preserve"> </v>
      </c>
      <c r="I101" s="30" t="str">
        <f>IF(LEN(VLOOKUP($A101,Questions!$B:$AA,26,FALSE))=0,"",VLOOKUP($A101,Questions!$B:$AA,26,FALSE))</f>
        <v xml:space="preserve"> </v>
      </c>
      <c r="J101" s="30" t="str">
        <f>IF(LEN(VLOOKUP($A101,Questions!$B:$AB,27,FALSE))=0,"",VLOOKUP($A101,Questions!$B:$AB,27,FALSE))</f>
        <v xml:space="preserve"> </v>
      </c>
    </row>
    <row r="102" spans="1:259" ht="54" customHeight="1" x14ac:dyDescent="0.15">
      <c r="A102" s="12" t="s">
        <v>146</v>
      </c>
      <c r="B102" s="24" t="str">
        <f>VLOOKUP(A102,'HECVAT - Full | Vendor Response'!A$26:B$283,2,FALSE)</f>
        <v>Does your application automatically lock the session or log-out an account after a period of inactivity?</v>
      </c>
      <c r="C102" s="29" t="str">
        <f>IF(LEN(VLOOKUP($A102,Questions!$B:$AA,20,FALSE))=0,"",VLOOKUP($A102,Questions!$B:$AA,20,FALSE))</f>
        <v xml:space="preserve"> </v>
      </c>
      <c r="D102" s="31" t="str">
        <f>IF(LEN(VLOOKUP($A102,Questions!$B:$AA,21,FALSE))=0,"",VLOOKUP($A102,Questions!$B:$AA,21,FALSE))</f>
        <v xml:space="preserve"> </v>
      </c>
      <c r="E102" s="30" t="str">
        <f>IF(LEN(VLOOKUP($A102,Questions!$B:$AA,22,FALSE))=0,"",VLOOKUP($A102,Questions!$B:$AA,22,FALSE))</f>
        <v xml:space="preserve"> </v>
      </c>
      <c r="F102" s="29" t="str">
        <f>IF(LEN(VLOOKUP($A102,Questions!$B:$AA,23,FALSE))=0,"",VLOOKUP($A102,Questions!$B:$AA,23,FALSE))</f>
        <v xml:space="preserve"> </v>
      </c>
      <c r="G102" s="30" t="str">
        <f>IF(LEN(VLOOKUP($A102,Questions!$B:$AA,24,FALSE))=0,"",VLOOKUP($A102,Questions!$B:$AA,24,FALSE))</f>
        <v xml:space="preserve"> </v>
      </c>
      <c r="H102" s="30" t="str">
        <f>IF(LEN(VLOOKUP($A102,Questions!$B:$AA,25,FALSE))=0,"",VLOOKUP($A102,Questions!$B:$AA,25,FALSE))</f>
        <v xml:space="preserve"> </v>
      </c>
      <c r="I102" s="30" t="str">
        <f>IF(LEN(VLOOKUP($A102,Questions!$B:$AA,26,FALSE))=0,"",VLOOKUP($A102,Questions!$B:$AA,26,FALSE))</f>
        <v xml:space="preserve"> </v>
      </c>
      <c r="J102" s="30" t="str">
        <f>IF(LEN(VLOOKUP($A102,Questions!$B:$AB,27,FALSE))=0,"",VLOOKUP($A102,Questions!$B:$AB,27,FALSE))</f>
        <v xml:space="preserve"> </v>
      </c>
    </row>
    <row r="103" spans="1:259" ht="47" customHeight="1" x14ac:dyDescent="0.15">
      <c r="A103" s="12" t="s">
        <v>147</v>
      </c>
      <c r="B103" s="24" t="str">
        <f>VLOOKUP(A103,'HECVAT - Full | Vendor Response'!A$26:B$283,2,FALSE)</f>
        <v>Are there any passwords/passphrases hard coded into your systems or products?</v>
      </c>
      <c r="C103" s="29" t="str">
        <f>IF(LEN(VLOOKUP($A103,Questions!$B:$AA,20,FALSE))=0,"",VLOOKUP($A103,Questions!$B:$AA,20,FALSE))</f>
        <v xml:space="preserve"> </v>
      </c>
      <c r="D103" s="31" t="str">
        <f>IF(LEN(VLOOKUP($A103,Questions!$B:$AA,21,FALSE))=0,"",VLOOKUP($A103,Questions!$B:$AA,21,FALSE))</f>
        <v xml:space="preserve"> </v>
      </c>
      <c r="E103" s="30" t="str">
        <f>IF(LEN(VLOOKUP($A103,Questions!$B:$AA,22,FALSE))=0,"",VLOOKUP($A103,Questions!$B:$AA,22,FALSE))</f>
        <v xml:space="preserve"> </v>
      </c>
      <c r="F103" s="29" t="str">
        <f>IF(LEN(VLOOKUP($A103,Questions!$B:$AA,23,FALSE))=0,"",VLOOKUP($A103,Questions!$B:$AA,23,FALSE))</f>
        <v xml:space="preserve"> </v>
      </c>
      <c r="G103" s="29" t="str">
        <f>IF(LEN(VLOOKUP($A103,Questions!$B:$AA,24,FALSE))=0,"",VLOOKUP($A103,Questions!$B:$AA,24,FALSE))</f>
        <v xml:space="preserve"> </v>
      </c>
      <c r="H103" s="30" t="str">
        <f>IF(LEN(VLOOKUP($A103,Questions!$B:$AA,25,FALSE))=0,"",VLOOKUP($A103,Questions!$B:$AA,25,FALSE))</f>
        <v xml:space="preserve"> </v>
      </c>
      <c r="I103" s="29" t="str">
        <f>IF(LEN(VLOOKUP($A103,Questions!$B:$AA,26,FALSE))=0,"",VLOOKUP($A103,Questions!$B:$AA,26,FALSE))</f>
        <v xml:space="preserve"> </v>
      </c>
      <c r="J103" s="29" t="str">
        <f>IF(LEN(VLOOKUP($A103,Questions!$B:$AB,27,FALSE))=0,"",VLOOKUP($A103,Questions!$B:$AB,27,FALSE))</f>
        <v xml:space="preserve"> </v>
      </c>
    </row>
    <row r="104" spans="1:259" ht="48" customHeight="1" x14ac:dyDescent="0.15">
      <c r="A104" s="12" t="s">
        <v>148</v>
      </c>
      <c r="B104" s="24" t="str">
        <f>VLOOKUP(A104,'HECVAT - Full | Vendor Response'!A$26:B$283,2,FALSE)</f>
        <v>Are you storing any passwords in plaintext?</v>
      </c>
      <c r="C104" s="29" t="str">
        <f>IF(LEN(VLOOKUP($A104,Questions!$B:$AA,20,FALSE))=0,"",VLOOKUP($A104,Questions!$B:$AA,20,FALSE))</f>
        <v xml:space="preserve"> </v>
      </c>
      <c r="D104" s="31" t="str">
        <f>IF(LEN(VLOOKUP($A104,Questions!$B:$AA,21,FALSE))=0,"",VLOOKUP($A104,Questions!$B:$AA,21,FALSE))</f>
        <v xml:space="preserve"> </v>
      </c>
      <c r="E104" s="29" t="str">
        <f>IF(LEN(VLOOKUP($A104,Questions!$B:$AA,22,FALSE))=0,"",VLOOKUP($A104,Questions!$B:$AA,22,FALSE))</f>
        <v xml:space="preserve"> </v>
      </c>
      <c r="F104" s="29" t="str">
        <f>IF(LEN(VLOOKUP($A104,Questions!$B:$AA,23,FALSE))=0,"",VLOOKUP($A104,Questions!$B:$AA,23,FALSE))</f>
        <v xml:space="preserve"> </v>
      </c>
      <c r="G104" s="29" t="str">
        <f>IF(LEN(VLOOKUP($A104,Questions!$B:$AA,24,FALSE))=0,"",VLOOKUP($A104,Questions!$B:$AA,24,FALSE))</f>
        <v xml:space="preserve"> </v>
      </c>
      <c r="H104" s="29" t="str">
        <f>IF(LEN(VLOOKUP($A104,Questions!$B:$AA,25,FALSE))=0,"",VLOOKUP($A104,Questions!$B:$AA,25,FALSE))</f>
        <v xml:space="preserve"> </v>
      </c>
      <c r="I104" s="29" t="str">
        <f>IF(LEN(VLOOKUP($A104,Questions!$B:$AA,26,FALSE))=0,"",VLOOKUP($A104,Questions!$B:$AA,26,FALSE))</f>
        <v xml:space="preserve"> </v>
      </c>
      <c r="J104" s="29" t="str">
        <f>IF(LEN(VLOOKUP($A104,Questions!$B:$AB,27,FALSE))=0,"",VLOOKUP($A104,Questions!$B:$AB,27,FALSE))</f>
        <v xml:space="preserve"> </v>
      </c>
    </row>
    <row r="105" spans="1:259" ht="84" customHeight="1" x14ac:dyDescent="0.15">
      <c r="A105" s="12" t="s">
        <v>149</v>
      </c>
      <c r="B105" s="24" t="str">
        <f>VLOOKUP(A105,'HECVAT - Full | Vendor Response'!A$26:B$283,2,FALSE)</f>
        <v>Does your application support directory integration for user accounts?</v>
      </c>
      <c r="C105" s="29" t="str">
        <f>IF(LEN(VLOOKUP($A105,Questions!$B:$AA,20,FALSE))=0,"",VLOOKUP($A105,Questions!$B:$AA,20,FALSE))</f>
        <v xml:space="preserve"> </v>
      </c>
      <c r="D105" s="31" t="str">
        <f>IF(LEN(VLOOKUP($A105,Questions!$B:$AA,21,FALSE))=0,"",VLOOKUP($A105,Questions!$B:$AA,21,FALSE))</f>
        <v xml:space="preserve"> </v>
      </c>
      <c r="E105" s="29" t="str">
        <f>IF(LEN(VLOOKUP($A105,Questions!$B:$AA,22,FALSE))=0,"",VLOOKUP($A105,Questions!$B:$AA,22,FALSE))</f>
        <v xml:space="preserve"> </v>
      </c>
      <c r="F105" s="29" t="str">
        <f>IF(LEN(VLOOKUP($A105,Questions!$B:$AA,23,FALSE))=0,"",VLOOKUP($A105,Questions!$B:$AA,23,FALSE))</f>
        <v xml:space="preserve"> </v>
      </c>
      <c r="G105" s="29" t="str">
        <f>IF(LEN(VLOOKUP($A105,Questions!$B:$AA,24,FALSE))=0,"",VLOOKUP($A105,Questions!$B:$AA,24,FALSE))</f>
        <v xml:space="preserve"> </v>
      </c>
      <c r="H105" s="29" t="str">
        <f>IF(LEN(VLOOKUP($A105,Questions!$B:$AA,25,FALSE))=0,"",VLOOKUP($A105,Questions!$B:$AA,25,FALSE))</f>
        <v xml:space="preserve"> </v>
      </c>
      <c r="I105" s="29" t="str">
        <f>IF(LEN(VLOOKUP($A105,Questions!$B:$AA,26,FALSE))=0,"",VLOOKUP($A105,Questions!$B:$AA,26,FALSE))</f>
        <v xml:space="preserve"> </v>
      </c>
      <c r="J105" s="29" t="str">
        <f>IF(LEN(VLOOKUP($A105,Questions!$B:$AB,27,FALSE))=0,"",VLOOKUP($A105,Questions!$B:$AB,27,FALSE))</f>
        <v xml:space="preserve"> </v>
      </c>
    </row>
    <row r="106" spans="1:259" ht="84" customHeight="1" x14ac:dyDescent="0.15">
      <c r="A106" s="12" t="s">
        <v>150</v>
      </c>
      <c r="B106" s="24" t="str">
        <f>VLOOKUP(A106,'HECVAT - Full | Vendor Response'!A$26:B$283,2,FALSE)</f>
        <v>Are audit logs available that include AT LEAST all of the following; login, logout, actions performed, and source IP address?</v>
      </c>
      <c r="C106" s="29" t="str">
        <f>IF(LEN(VLOOKUP($A106,Questions!$B:$AA,20,FALSE))=0,"",VLOOKUP($A106,Questions!$B:$AA,20,FALSE))</f>
        <v xml:space="preserve"> </v>
      </c>
      <c r="D106" s="31" t="str">
        <f>IF(LEN(VLOOKUP($A106,Questions!$B:$AA,21,FALSE))=0,"",VLOOKUP($A106,Questions!$B:$AA,21,FALSE))</f>
        <v xml:space="preserve"> </v>
      </c>
      <c r="E106" s="29" t="str">
        <f>IF(LEN(VLOOKUP($A106,Questions!$B:$AA,22,FALSE))=0,"",VLOOKUP($A106,Questions!$B:$AA,22,FALSE))</f>
        <v xml:space="preserve"> </v>
      </c>
      <c r="F106" s="29" t="str">
        <f>IF(LEN(VLOOKUP($A106,Questions!$B:$AA,23,FALSE))=0,"",VLOOKUP($A106,Questions!$B:$AA,23,FALSE))</f>
        <v xml:space="preserve"> </v>
      </c>
      <c r="G106" s="29" t="str">
        <f>IF(LEN(VLOOKUP($A106,Questions!$B:$AA,24,FALSE))=0,"",VLOOKUP($A106,Questions!$B:$AA,24,FALSE))</f>
        <v xml:space="preserve"> </v>
      </c>
      <c r="H106" s="29" t="str">
        <f>IF(LEN(VLOOKUP($A106,Questions!$B:$AA,25,FALSE))=0,"",VLOOKUP($A106,Questions!$B:$AA,25,FALSE))</f>
        <v xml:space="preserve"> </v>
      </c>
      <c r="I106" s="29" t="str">
        <f>IF(LEN(VLOOKUP($A106,Questions!$B:$AA,26,FALSE))=0,"",VLOOKUP($A106,Questions!$B:$AA,26,FALSE))</f>
        <v xml:space="preserve"> </v>
      </c>
      <c r="J106" s="29" t="str">
        <f>IF(LEN(VLOOKUP($A106,Questions!$B:$AB,27,FALSE))=0,"",VLOOKUP($A106,Questions!$B:$AB,27,FALSE))</f>
        <v xml:space="preserve"> </v>
      </c>
    </row>
    <row r="107" spans="1:259" ht="84" customHeight="1" x14ac:dyDescent="0.15">
      <c r="A107" s="12" t="s">
        <v>151</v>
      </c>
      <c r="B107" s="24"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29" t="str">
        <f>IF(LEN(VLOOKUP($A107,Questions!$B:$AA,20,FALSE))=0,"",VLOOKUP($A107,Questions!$B:$AA,20,FALSE))</f>
        <v xml:space="preserve"> </v>
      </c>
      <c r="D107" s="31" t="str">
        <f>IF(LEN(VLOOKUP($A107,Questions!$B:$AA,21,FALSE))=0,"",VLOOKUP($A107,Questions!$B:$AA,21,FALSE))</f>
        <v xml:space="preserve"> </v>
      </c>
      <c r="E107" s="29" t="str">
        <f>IF(LEN(VLOOKUP($A107,Questions!$B:$AA,22,FALSE))=0,"",VLOOKUP($A107,Questions!$B:$AA,22,FALSE))</f>
        <v xml:space="preserve"> </v>
      </c>
      <c r="F107" s="29" t="str">
        <f>IF(LEN(VLOOKUP($A107,Questions!$B:$AA,23,FALSE))=0,"",VLOOKUP($A107,Questions!$B:$AA,23,FALSE))</f>
        <v xml:space="preserve"> </v>
      </c>
      <c r="G107" s="29" t="str">
        <f>IF(LEN(VLOOKUP($A107,Questions!$B:$AA,24,FALSE))=0,"",VLOOKUP($A107,Questions!$B:$AA,24,FALSE))</f>
        <v xml:space="preserve"> </v>
      </c>
      <c r="H107" s="29" t="str">
        <f>IF(LEN(VLOOKUP($A107,Questions!$B:$AA,25,FALSE))=0,"",VLOOKUP($A107,Questions!$B:$AA,25,FALSE))</f>
        <v xml:space="preserve"> </v>
      </c>
      <c r="I107" s="29" t="str">
        <f>IF(LEN(VLOOKUP($A107,Questions!$B:$AA,26,FALSE))=0,"",VLOOKUP($A107,Questions!$B:$AA,26,FALSE))</f>
        <v xml:space="preserve"> </v>
      </c>
      <c r="J107" s="29" t="str">
        <f>IF(LEN(VLOOKUP($A107,Questions!$B:$AB,27,FALSE))=0,"",VLOOKUP($A107,Questions!$B:$AB,27,FALSE))</f>
        <v xml:space="preserve"> </v>
      </c>
    </row>
    <row r="108" spans="1:259" ht="64.25" customHeight="1" x14ac:dyDescent="0.15">
      <c r="A108" s="12" t="s">
        <v>152</v>
      </c>
      <c r="B108" s="24" t="str">
        <f>VLOOKUP(A108,'HECVAT - Full | Vendor Response'!A$26:B$283,2,FALSE)</f>
        <v>Describe or provide a reference to the retention period for those logs, how logs are protected, and whether they are accessible to the customer (and if so, how).</v>
      </c>
      <c r="C108" s="29" t="str">
        <f>IF(LEN(VLOOKUP($A108,Questions!$B:$AA,20,FALSE))=0,"",VLOOKUP($A108,Questions!$B:$AA,20,FALSE))</f>
        <v xml:space="preserve"> </v>
      </c>
      <c r="D108" s="31" t="str">
        <f>IF(LEN(VLOOKUP($A108,Questions!$B:$AA,21,FALSE))=0,"",VLOOKUP($A108,Questions!$B:$AA,21,FALSE))</f>
        <v xml:space="preserve"> </v>
      </c>
      <c r="E108" s="29" t="str">
        <f>IF(LEN(VLOOKUP($A108,Questions!$B:$AA,22,FALSE))=0,"",VLOOKUP($A108,Questions!$B:$AA,22,FALSE))</f>
        <v xml:space="preserve"> </v>
      </c>
      <c r="F108" s="29" t="str">
        <f>IF(LEN(VLOOKUP($A108,Questions!$B:$AA,23,FALSE))=0,"",VLOOKUP($A108,Questions!$B:$AA,23,FALSE))</f>
        <v xml:space="preserve"> </v>
      </c>
      <c r="G108" s="29" t="str">
        <f>IF(LEN(VLOOKUP($A108,Questions!$B:$AA,24,FALSE))=0,"",VLOOKUP($A108,Questions!$B:$AA,24,FALSE))</f>
        <v xml:space="preserve"> </v>
      </c>
      <c r="H108" s="29" t="str">
        <f>IF(LEN(VLOOKUP($A108,Questions!$B:$AA,25,FALSE))=0,"",VLOOKUP($A108,Questions!$B:$AA,25,FALSE))</f>
        <v xml:space="preserve"> </v>
      </c>
      <c r="I108" s="29" t="str">
        <f>IF(LEN(VLOOKUP($A108,Questions!$B:$AA,26,FALSE))=0,"",VLOOKUP($A108,Questions!$B:$AA,26,FALSE))</f>
        <v xml:space="preserve"> </v>
      </c>
      <c r="J108" s="29" t="str">
        <f>IF(LEN(VLOOKUP($A108,Questions!$B:$AB,27,FALSE))=0,"",VLOOKUP($A108,Questions!$B:$AB,27,FALSE))</f>
        <v xml:space="preserve"> </v>
      </c>
    </row>
    <row r="109" spans="1:259" s="27" customFormat="1" ht="36" customHeight="1" x14ac:dyDescent="0.15">
      <c r="A109" s="287" t="str">
        <f>IF(OR($C$27="No",$C$30="Yes"),"BCP - Optional based on QUALIFIER response.","Business Continuity Plan")</f>
        <v>Business Continuity Plan</v>
      </c>
      <c r="B109" s="287"/>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6"/>
      <c r="FN109" s="26"/>
      <c r="FO109" s="26"/>
      <c r="FP109" s="26"/>
      <c r="FQ109" s="26"/>
      <c r="FR109" s="26"/>
      <c r="FS109" s="26"/>
      <c r="FT109" s="26"/>
      <c r="FU109" s="26"/>
      <c r="FV109" s="26"/>
      <c r="FW109" s="26"/>
      <c r="FX109" s="26"/>
      <c r="FY109" s="26"/>
      <c r="FZ109" s="26"/>
      <c r="GA109" s="26"/>
      <c r="GB109" s="26"/>
      <c r="GC109" s="26"/>
      <c r="GD109" s="26"/>
      <c r="GE109" s="26"/>
      <c r="GF109" s="26"/>
      <c r="GG109" s="26"/>
      <c r="GH109" s="26"/>
      <c r="GI109" s="26"/>
      <c r="GJ109" s="26"/>
      <c r="GK109" s="26"/>
      <c r="GL109" s="26"/>
      <c r="GM109" s="26"/>
      <c r="GN109" s="26"/>
      <c r="GO109" s="26"/>
      <c r="GP109" s="26"/>
      <c r="GQ109" s="26"/>
      <c r="GR109" s="26"/>
      <c r="GS109" s="26"/>
      <c r="GT109" s="26"/>
      <c r="GU109" s="26"/>
      <c r="GV109" s="26"/>
      <c r="GW109" s="26"/>
      <c r="GX109" s="26"/>
      <c r="GY109" s="26"/>
      <c r="GZ109" s="26"/>
      <c r="HA109" s="26"/>
      <c r="HB109" s="26"/>
      <c r="HC109" s="26"/>
      <c r="HD109" s="26"/>
      <c r="HE109" s="26"/>
      <c r="HF109" s="26"/>
      <c r="HG109" s="26"/>
      <c r="HH109" s="26"/>
      <c r="HI109" s="26"/>
      <c r="HJ109" s="26"/>
      <c r="HK109" s="26"/>
      <c r="HL109" s="26"/>
      <c r="HM109" s="26"/>
      <c r="HN109" s="26"/>
      <c r="HO109" s="26"/>
      <c r="HP109" s="26"/>
      <c r="HQ109" s="26"/>
      <c r="HR109" s="26"/>
      <c r="HS109" s="26"/>
      <c r="HT109" s="26"/>
      <c r="HU109" s="26"/>
      <c r="HV109" s="26"/>
      <c r="HW109" s="26"/>
      <c r="HX109" s="26"/>
      <c r="HY109" s="26"/>
      <c r="HZ109" s="26"/>
      <c r="IA109" s="26"/>
      <c r="IB109" s="26"/>
      <c r="IC109" s="26"/>
      <c r="ID109" s="26"/>
      <c r="IE109" s="26"/>
      <c r="IF109" s="26"/>
      <c r="IG109" s="26"/>
      <c r="IH109" s="26"/>
      <c r="II109" s="26"/>
      <c r="IJ109" s="26"/>
      <c r="IK109" s="26"/>
      <c r="IL109" s="26"/>
      <c r="IM109" s="26"/>
      <c r="IN109" s="26"/>
      <c r="IO109" s="26"/>
      <c r="IP109" s="26"/>
      <c r="IQ109" s="26"/>
      <c r="IR109" s="26"/>
      <c r="IS109" s="26"/>
      <c r="IT109" s="26"/>
      <c r="IU109" s="26"/>
      <c r="IV109" s="26"/>
      <c r="IW109" s="26"/>
      <c r="IX109" s="26"/>
      <c r="IY109" s="26"/>
    </row>
    <row r="110" spans="1:259" ht="48" customHeight="1" x14ac:dyDescent="0.15">
      <c r="A110" s="12" t="s">
        <v>153</v>
      </c>
      <c r="B110" s="24" t="str">
        <f>VLOOKUP(A110,'HECVAT - Full | Vendor Response'!A$26:B$283,2,FALSE)</f>
        <v>Is an owner assigned who is responsible for the maintenance and review of the Business Continuity Plan?</v>
      </c>
      <c r="C110" s="29" t="str">
        <f>IF(LEN(VLOOKUP($A110,Questions!$B:$AA,20,FALSE))=0,"",VLOOKUP($A110,Questions!$B:$AA,20,FALSE))</f>
        <v xml:space="preserve"> </v>
      </c>
      <c r="D110" s="31" t="str">
        <f>IF(LEN(VLOOKUP($A110,Questions!$B:$AA,21,FALSE))=0,"",VLOOKUP($A110,Questions!$B:$AA,21,FALSE))</f>
        <v xml:space="preserve"> </v>
      </c>
      <c r="E110" s="29" t="str">
        <f>IF(LEN(VLOOKUP($A110,Questions!$B:$AA,22,FALSE))=0,"",VLOOKUP($A110,Questions!$B:$AA,22,FALSE))</f>
        <v xml:space="preserve"> </v>
      </c>
      <c r="F110" s="29" t="str">
        <f>IF(LEN(VLOOKUP($A110,Questions!$B:$AA,23,FALSE))=0,"",VLOOKUP($A110,Questions!$B:$AA,23,FALSE))</f>
        <v xml:space="preserve"> </v>
      </c>
      <c r="G110" s="29" t="str">
        <f>IF(LEN(VLOOKUP($A110,Questions!$B:$AA,24,FALSE))=0,"",VLOOKUP($A110,Questions!$B:$AA,24,FALSE))</f>
        <v xml:space="preserve"> </v>
      </c>
      <c r="H110" s="29" t="str">
        <f>IF(LEN(VLOOKUP($A110,Questions!$B:$AA,25,FALSE))=0,"",VLOOKUP($A110,Questions!$B:$AA,25,FALSE))</f>
        <v xml:space="preserve"> </v>
      </c>
      <c r="I110" s="30" t="str">
        <f>IF(LEN(VLOOKUP($A110,Questions!$B:$AA,26,FALSE))=0,"",VLOOKUP($A110,Questions!$B:$AA,26,FALSE))</f>
        <v xml:space="preserve"> </v>
      </c>
      <c r="J110" s="30" t="str">
        <f>IF(LEN(VLOOKUP($A110,Questions!$B:$AB,27,FALSE))=0,"",VLOOKUP($A110,Questions!$B:$AB,27,FALSE))</f>
        <v xml:space="preserve"> </v>
      </c>
    </row>
    <row r="111" spans="1:259" ht="47" customHeight="1" x14ac:dyDescent="0.15">
      <c r="A111" s="12" t="s">
        <v>154</v>
      </c>
      <c r="B111" s="24" t="str">
        <f>VLOOKUP(A111,'HECVAT - Full | Vendor Response'!A$26:B$283,2,FALSE)</f>
        <v>Is there a defined problem/issue escalation plan in your BCP for impacted clients?</v>
      </c>
      <c r="C111" s="29" t="str">
        <f>IF(LEN(VLOOKUP($A111,Questions!$B:$AA,20,FALSE))=0,"",VLOOKUP($A111,Questions!$B:$AA,20,FALSE))</f>
        <v xml:space="preserve"> </v>
      </c>
      <c r="D111" s="31" t="str">
        <f>IF(LEN(VLOOKUP($A111,Questions!$B:$AA,21,FALSE))=0,"",VLOOKUP($A111,Questions!$B:$AA,21,FALSE))</f>
        <v xml:space="preserve"> </v>
      </c>
      <c r="E111" s="30" t="str">
        <f>IF(LEN(VLOOKUP($A111,Questions!$B:$AA,22,FALSE))=0,"",VLOOKUP($A111,Questions!$B:$AA,22,FALSE))</f>
        <v xml:space="preserve"> </v>
      </c>
      <c r="F111" s="29" t="str">
        <f>IF(LEN(VLOOKUP($A111,Questions!$B:$AA,23,FALSE))=0,"",VLOOKUP($A111,Questions!$B:$AA,23,FALSE))</f>
        <v xml:space="preserve"> </v>
      </c>
      <c r="G111" s="29" t="str">
        <f>IF(LEN(VLOOKUP($A111,Questions!$B:$AA,24,FALSE))=0,"",VLOOKUP($A111,Questions!$B:$AA,24,FALSE))</f>
        <v xml:space="preserve"> </v>
      </c>
      <c r="H111" s="29" t="str">
        <f>IF(LEN(VLOOKUP($A111,Questions!$B:$AA,25,FALSE))=0,"",VLOOKUP($A111,Questions!$B:$AA,25,FALSE))</f>
        <v xml:space="preserve"> </v>
      </c>
      <c r="I111" s="30" t="str">
        <f>IF(LEN(VLOOKUP($A111,Questions!$B:$AA,26,FALSE))=0,"",VLOOKUP($A111,Questions!$B:$AA,26,FALSE))</f>
        <v xml:space="preserve"> </v>
      </c>
      <c r="J111" s="30" t="str">
        <f>IF(LEN(VLOOKUP($A111,Questions!$B:$AB,27,FALSE))=0,"",VLOOKUP($A111,Questions!$B:$AB,27,FALSE))</f>
        <v xml:space="preserve"> </v>
      </c>
    </row>
    <row r="112" spans="1:259" ht="47" customHeight="1" x14ac:dyDescent="0.15">
      <c r="A112" s="12" t="s">
        <v>155</v>
      </c>
      <c r="B112" s="24" t="str">
        <f>VLOOKUP(A112,'HECVAT - Full | Vendor Response'!A$26:B$283,2,FALSE)</f>
        <v>Is there a documented communication plan in your BCP for impacted clients?</v>
      </c>
      <c r="C112" s="29" t="str">
        <f>IF(LEN(VLOOKUP($A112,Questions!$B:$AA,20,FALSE))=0,"",VLOOKUP($A112,Questions!$B:$AA,20,FALSE))</f>
        <v xml:space="preserve"> </v>
      </c>
      <c r="D112" s="31" t="str">
        <f>IF(LEN(VLOOKUP($A112,Questions!$B:$AA,21,FALSE))=0,"",VLOOKUP($A112,Questions!$B:$AA,21,FALSE))</f>
        <v xml:space="preserve"> </v>
      </c>
      <c r="E112" s="29" t="str">
        <f>IF(LEN(VLOOKUP($A112,Questions!$B:$AA,22,FALSE))=0,"",VLOOKUP($A112,Questions!$B:$AA,22,FALSE))</f>
        <v xml:space="preserve"> </v>
      </c>
      <c r="F112" s="29" t="str">
        <f>IF(LEN(VLOOKUP($A112,Questions!$B:$AA,23,FALSE))=0,"",VLOOKUP($A112,Questions!$B:$AA,23,FALSE))</f>
        <v xml:space="preserve"> </v>
      </c>
      <c r="G112" s="29" t="str">
        <f>IF(LEN(VLOOKUP($A112,Questions!$B:$AA,24,FALSE))=0,"",VLOOKUP($A112,Questions!$B:$AA,24,FALSE))</f>
        <v xml:space="preserve"> </v>
      </c>
      <c r="H112" s="29" t="str">
        <f>IF(LEN(VLOOKUP($A112,Questions!$B:$AA,25,FALSE))=0,"",VLOOKUP($A112,Questions!$B:$AA,25,FALSE))</f>
        <v xml:space="preserve"> </v>
      </c>
      <c r="I112" s="30" t="str">
        <f>IF(LEN(VLOOKUP($A112,Questions!$B:$AA,26,FALSE))=0,"",VLOOKUP($A112,Questions!$B:$AA,26,FALSE))</f>
        <v xml:space="preserve"> </v>
      </c>
      <c r="J112" s="30" t="str">
        <f>IF(LEN(VLOOKUP($A112,Questions!$B:$AB,27,FALSE))=0,"",VLOOKUP($A112,Questions!$B:$AB,27,FALSE))</f>
        <v xml:space="preserve"> </v>
      </c>
    </row>
    <row r="113" spans="1:10" ht="47" customHeight="1" x14ac:dyDescent="0.15">
      <c r="A113" s="12" t="s">
        <v>156</v>
      </c>
      <c r="B113" s="24" t="str">
        <f>VLOOKUP(A113,'HECVAT - Full | Vendor Response'!A$26:B$283,2,FALSE)</f>
        <v>Are all components of the BCP reviewed at least annually and updated as needed to reflect change?</v>
      </c>
      <c r="C113" s="29" t="str">
        <f>IF(LEN(VLOOKUP($A113,Questions!$B:$AA,20,FALSE))=0,"",VLOOKUP($A113,Questions!$B:$AA,20,FALSE))</f>
        <v xml:space="preserve"> </v>
      </c>
      <c r="D113" s="31" t="str">
        <f>IF(LEN(VLOOKUP($A113,Questions!$B:$AA,21,FALSE))=0,"",VLOOKUP($A113,Questions!$B:$AA,21,FALSE))</f>
        <v xml:space="preserve"> </v>
      </c>
      <c r="E113" s="29" t="str">
        <f>IF(LEN(VLOOKUP($A113,Questions!$B:$AA,22,FALSE))=0,"",VLOOKUP($A113,Questions!$B:$AA,22,FALSE))</f>
        <v xml:space="preserve"> </v>
      </c>
      <c r="F113" s="29" t="str">
        <f>IF(LEN(VLOOKUP($A113,Questions!$B:$AA,23,FALSE))=0,"",VLOOKUP($A113,Questions!$B:$AA,23,FALSE))</f>
        <v xml:space="preserve"> </v>
      </c>
      <c r="G113" s="29" t="str">
        <f>IF(LEN(VLOOKUP($A113,Questions!$B:$AA,24,FALSE))=0,"",VLOOKUP($A113,Questions!$B:$AA,24,FALSE))</f>
        <v xml:space="preserve"> </v>
      </c>
      <c r="H113" s="29" t="str">
        <f>IF(LEN(VLOOKUP($A113,Questions!$B:$AA,25,FALSE))=0,"",VLOOKUP($A113,Questions!$B:$AA,25,FALSE))</f>
        <v xml:space="preserve"> </v>
      </c>
      <c r="I113" s="30" t="str">
        <f>IF(LEN(VLOOKUP($A113,Questions!$B:$AA,26,FALSE))=0,"",VLOOKUP($A113,Questions!$B:$AA,26,FALSE))</f>
        <v xml:space="preserve"> </v>
      </c>
      <c r="J113" s="30" t="str">
        <f>IF(LEN(VLOOKUP($A113,Questions!$B:$AB,27,FALSE))=0,"",VLOOKUP($A113,Questions!$B:$AB,27,FALSE))</f>
        <v xml:space="preserve"> </v>
      </c>
    </row>
    <row r="114" spans="1:10" ht="47" customHeight="1" x14ac:dyDescent="0.15">
      <c r="A114" s="12" t="s">
        <v>157</v>
      </c>
      <c r="B114" s="24" t="str">
        <f>VLOOKUP(A114,'HECVAT - Full | Vendor Response'!A$26:B$283,2,FALSE)</f>
        <v>Are specific crisis management roles and responsibilities defined and documented?</v>
      </c>
      <c r="C114" s="29" t="str">
        <f>IF(LEN(VLOOKUP($A114,Questions!$B:$AA,20,FALSE))=0,"",VLOOKUP($A114,Questions!$B:$AA,20,FALSE))</f>
        <v xml:space="preserve"> </v>
      </c>
      <c r="D114" s="31" t="str">
        <f>IF(LEN(VLOOKUP($A114,Questions!$B:$AA,21,FALSE))=0,"",VLOOKUP($A114,Questions!$B:$AA,21,FALSE))</f>
        <v xml:space="preserve"> </v>
      </c>
      <c r="E114" s="29" t="str">
        <f>IF(LEN(VLOOKUP($A114,Questions!$B:$AA,22,FALSE))=0,"",VLOOKUP($A114,Questions!$B:$AA,22,FALSE))</f>
        <v xml:space="preserve"> </v>
      </c>
      <c r="F114" s="29" t="str">
        <f>IF(LEN(VLOOKUP($A114,Questions!$B:$AA,23,FALSE))=0,"",VLOOKUP($A114,Questions!$B:$AA,23,FALSE))</f>
        <v xml:space="preserve"> </v>
      </c>
      <c r="G114" s="29" t="str">
        <f>IF(LEN(VLOOKUP($A114,Questions!$B:$AA,24,FALSE))=0,"",VLOOKUP($A114,Questions!$B:$AA,24,FALSE))</f>
        <v xml:space="preserve"> </v>
      </c>
      <c r="H114" s="29" t="str">
        <f>IF(LEN(VLOOKUP($A114,Questions!$B:$AA,25,FALSE))=0,"",VLOOKUP($A114,Questions!$B:$AA,25,FALSE))</f>
        <v xml:space="preserve"> </v>
      </c>
      <c r="I114" s="30" t="str">
        <f>IF(LEN(VLOOKUP($A114,Questions!$B:$AA,26,FALSE))=0,"",VLOOKUP($A114,Questions!$B:$AA,26,FALSE))</f>
        <v xml:space="preserve"> </v>
      </c>
      <c r="J114" s="30" t="str">
        <f>IF(LEN(VLOOKUP($A114,Questions!$B:$AB,27,FALSE))=0,"",VLOOKUP($A114,Questions!$B:$AB,27,FALSE))</f>
        <v xml:space="preserve"> </v>
      </c>
    </row>
    <row r="115" spans="1:10" ht="48" customHeight="1" x14ac:dyDescent="0.15">
      <c r="A115" s="12" t="s">
        <v>158</v>
      </c>
      <c r="B115" s="24" t="str">
        <f>VLOOKUP(A115,'HECVAT - Full | Vendor Response'!A$26:B$283,2,FALSE)</f>
        <v>Does your organization conduct training and awareness activities to validate its employees understanding of their roles and responsibilities during a crisis?</v>
      </c>
      <c r="C115" s="29" t="str">
        <f>IF(LEN(VLOOKUP($A115,Questions!$B:$AA,20,FALSE))=0,"",VLOOKUP($A115,Questions!$B:$AA,20,FALSE))</f>
        <v xml:space="preserve"> </v>
      </c>
      <c r="D115" s="31" t="str">
        <f>IF(LEN(VLOOKUP($A115,Questions!$B:$AA,21,FALSE))=0,"",VLOOKUP($A115,Questions!$B:$AA,21,FALSE))</f>
        <v xml:space="preserve"> </v>
      </c>
      <c r="E115" s="29" t="str">
        <f>IF(LEN(VLOOKUP($A115,Questions!$B:$AA,22,FALSE))=0,"",VLOOKUP($A115,Questions!$B:$AA,22,FALSE))</f>
        <v xml:space="preserve"> </v>
      </c>
      <c r="F115" s="29" t="str">
        <f>IF(LEN(VLOOKUP($A115,Questions!$B:$AA,23,FALSE))=0,"",VLOOKUP($A115,Questions!$B:$AA,23,FALSE))</f>
        <v xml:space="preserve"> </v>
      </c>
      <c r="G115" s="29" t="str">
        <f>IF(LEN(VLOOKUP($A115,Questions!$B:$AA,24,FALSE))=0,"",VLOOKUP($A115,Questions!$B:$AA,24,FALSE))</f>
        <v xml:space="preserve"> </v>
      </c>
      <c r="H115" s="29" t="str">
        <f>IF(LEN(VLOOKUP($A115,Questions!$B:$AA,25,FALSE))=0,"",VLOOKUP($A115,Questions!$B:$AA,25,FALSE))</f>
        <v xml:space="preserve"> </v>
      </c>
      <c r="I115" s="30" t="str">
        <f>IF(LEN(VLOOKUP($A115,Questions!$B:$AA,26,FALSE))=0,"",VLOOKUP($A115,Questions!$B:$AA,26,FALSE))</f>
        <v xml:space="preserve"> </v>
      </c>
      <c r="J115" s="30" t="str">
        <f>IF(LEN(VLOOKUP($A115,Questions!$B:$AB,27,FALSE))=0,"",VLOOKUP($A115,Questions!$B:$AB,27,FALSE))</f>
        <v xml:space="preserve"> </v>
      </c>
    </row>
    <row r="116" spans="1:10" ht="48" customHeight="1" x14ac:dyDescent="0.15">
      <c r="A116" s="12" t="s">
        <v>159</v>
      </c>
      <c r="B116" s="24" t="str">
        <f>VLOOKUP(A116,'HECVAT - Full | Vendor Response'!A$26:B$283,2,FALSE)</f>
        <v>Does your organization have an alternative business site or a contracted Business Recovery provider?</v>
      </c>
      <c r="C116" s="29" t="str">
        <f>IF(LEN(VLOOKUP($A116,Questions!$B:$AA,20,FALSE))=0,"",VLOOKUP($A116,Questions!$B:$AA,20,FALSE))</f>
        <v xml:space="preserve"> </v>
      </c>
      <c r="D116" s="31" t="str">
        <f>IF(LEN(VLOOKUP($A116,Questions!$B:$AA,21,FALSE))=0,"",VLOOKUP($A116,Questions!$B:$AA,21,FALSE))</f>
        <v xml:space="preserve"> </v>
      </c>
      <c r="E116" s="29" t="str">
        <f>IF(LEN(VLOOKUP($A116,Questions!$B:$AA,22,FALSE))=0,"",VLOOKUP($A116,Questions!$B:$AA,22,FALSE))</f>
        <v xml:space="preserve"> </v>
      </c>
      <c r="F116" s="29" t="str">
        <f>IF(LEN(VLOOKUP($A116,Questions!$B:$AA,23,FALSE))=0,"",VLOOKUP($A116,Questions!$B:$AA,23,FALSE))</f>
        <v xml:space="preserve"> </v>
      </c>
      <c r="G116" s="29" t="str">
        <f>IF(LEN(VLOOKUP($A116,Questions!$B:$AA,24,FALSE))=0,"",VLOOKUP($A116,Questions!$B:$AA,24,FALSE))</f>
        <v xml:space="preserve"> </v>
      </c>
      <c r="H116" s="29" t="str">
        <f>IF(LEN(VLOOKUP($A116,Questions!$B:$AA,25,FALSE))=0,"",VLOOKUP($A116,Questions!$B:$AA,25,FALSE))</f>
        <v xml:space="preserve"> </v>
      </c>
      <c r="I116" s="30" t="str">
        <f>IF(LEN(VLOOKUP($A116,Questions!$B:$AA,26,FALSE))=0,"",VLOOKUP($A116,Questions!$B:$AA,26,FALSE))</f>
        <v xml:space="preserve"> </v>
      </c>
      <c r="J116" s="30" t="str">
        <f>IF(LEN(VLOOKUP($A116,Questions!$B:$AB,27,FALSE))=0,"",VLOOKUP($A116,Questions!$B:$AB,27,FALSE))</f>
        <v xml:space="preserve"> </v>
      </c>
    </row>
    <row r="117" spans="1:10" ht="47" customHeight="1" x14ac:dyDescent="0.15">
      <c r="A117" s="12" t="s">
        <v>160</v>
      </c>
      <c r="B117" s="24" t="str">
        <f>VLOOKUP(A117,'HECVAT - Full | Vendor Response'!A$26:B$283,2,FALSE)</f>
        <v>Does your organization conduct an annual test of relocating to an alternate site for business recovery purposes?</v>
      </c>
      <c r="C117" s="29" t="str">
        <f>IF(LEN(VLOOKUP($A117,Questions!$B:$AA,20,FALSE))=0,"",VLOOKUP($A117,Questions!$B:$AA,20,FALSE))</f>
        <v xml:space="preserve"> </v>
      </c>
      <c r="D117" s="31" t="str">
        <f>IF(LEN(VLOOKUP($A117,Questions!$B:$AA,21,FALSE))=0,"",VLOOKUP($A117,Questions!$B:$AA,21,FALSE))</f>
        <v xml:space="preserve"> </v>
      </c>
      <c r="E117" s="29" t="str">
        <f>IF(LEN(VLOOKUP($A117,Questions!$B:$AA,22,FALSE))=0,"",VLOOKUP($A117,Questions!$B:$AA,22,FALSE))</f>
        <v xml:space="preserve"> </v>
      </c>
      <c r="F117" s="29" t="str">
        <f>IF(LEN(VLOOKUP($A117,Questions!$B:$AA,23,FALSE))=0,"",VLOOKUP($A117,Questions!$B:$AA,23,FALSE))</f>
        <v xml:space="preserve"> </v>
      </c>
      <c r="G117" s="29" t="str">
        <f>IF(LEN(VLOOKUP($A117,Questions!$B:$AA,24,FALSE))=0,"",VLOOKUP($A117,Questions!$B:$AA,24,FALSE))</f>
        <v xml:space="preserve"> </v>
      </c>
      <c r="H117" s="29" t="str">
        <f>IF(LEN(VLOOKUP($A117,Questions!$B:$AA,25,FALSE))=0,"",VLOOKUP($A117,Questions!$B:$AA,25,FALSE))</f>
        <v xml:space="preserve"> </v>
      </c>
      <c r="I117" s="29" t="str">
        <f>IF(LEN(VLOOKUP($A117,Questions!$B:$AA,26,FALSE))=0,"",VLOOKUP($A117,Questions!$B:$AA,26,FALSE))</f>
        <v xml:space="preserve"> </v>
      </c>
      <c r="J117" s="29" t="str">
        <f>IF(LEN(VLOOKUP($A117,Questions!$B:$AB,27,FALSE))=0,"",VLOOKUP($A117,Questions!$B:$AB,27,FALSE))</f>
        <v xml:space="preserve"> </v>
      </c>
    </row>
    <row r="118" spans="1:10" ht="47" customHeight="1" x14ac:dyDescent="0.15">
      <c r="A118" s="12" t="s">
        <v>161</v>
      </c>
      <c r="B118" s="24" t="str">
        <f>VLOOKUP(A118,'HECVAT - Full | Vendor Response'!A$26:B$283,2,FALSE)</f>
        <v>Is this product a core service of your organization, and as such, the top priority during business continuity planning?</v>
      </c>
      <c r="C118" s="29" t="str">
        <f>IF(LEN(VLOOKUP($A118,Questions!$B:$AA,20,FALSE))=0,"",VLOOKUP($A118,Questions!$B:$AA,20,FALSE))</f>
        <v xml:space="preserve"> </v>
      </c>
      <c r="D118" s="31" t="str">
        <f>IF(LEN(VLOOKUP($A118,Questions!$B:$AA,21,FALSE))=0,"",VLOOKUP($A118,Questions!$B:$AA,21,FALSE))</f>
        <v xml:space="preserve"> </v>
      </c>
      <c r="E118" s="29" t="str">
        <f>IF(LEN(VLOOKUP($A118,Questions!$B:$AA,22,FALSE))=0,"",VLOOKUP($A118,Questions!$B:$AA,22,FALSE))</f>
        <v xml:space="preserve"> </v>
      </c>
      <c r="F118" s="29" t="str">
        <f>IF(LEN(VLOOKUP($A118,Questions!$B:$AA,23,FALSE))=0,"",VLOOKUP($A118,Questions!$B:$AA,23,FALSE))</f>
        <v xml:space="preserve"> </v>
      </c>
      <c r="G118" s="30" t="str">
        <f>IF(LEN(VLOOKUP($A118,Questions!$B:$AA,24,FALSE))=0,"",VLOOKUP($A118,Questions!$B:$AA,24,FALSE))</f>
        <v xml:space="preserve"> </v>
      </c>
      <c r="H118" s="29" t="str">
        <f>IF(LEN(VLOOKUP($A118,Questions!$B:$AA,25,FALSE))=0,"",VLOOKUP($A118,Questions!$B:$AA,25,FALSE))</f>
        <v xml:space="preserve"> </v>
      </c>
      <c r="I118" s="29" t="str">
        <f>IF(LEN(VLOOKUP($A118,Questions!$B:$AA,26,FALSE))=0,"",VLOOKUP($A118,Questions!$B:$AA,26,FALSE))</f>
        <v xml:space="preserve"> </v>
      </c>
      <c r="J118" s="29" t="str">
        <f>IF(LEN(VLOOKUP($A118,Questions!$B:$AB,27,FALSE))=0,"",VLOOKUP($A118,Questions!$B:$AB,27,FALSE))</f>
        <v xml:space="preserve"> </v>
      </c>
    </row>
    <row r="119" spans="1:10" ht="47" customHeight="1" x14ac:dyDescent="0.15">
      <c r="A119" s="12" t="s">
        <v>162</v>
      </c>
      <c r="B119" s="24" t="str">
        <f>VLOOKUP(A119,'HECVAT - Full | Vendor Response'!A$26:B$283,2,FALSE)</f>
        <v>Are all services that support your product fully redundant?</v>
      </c>
      <c r="C119" s="29" t="str">
        <f>IF(LEN(VLOOKUP($A119,Questions!$B:$AA,20,FALSE))=0,"",VLOOKUP($A119,Questions!$B:$AA,20,FALSE))</f>
        <v xml:space="preserve"> </v>
      </c>
      <c r="D119" s="31" t="str">
        <f>IF(LEN(VLOOKUP($A119,Questions!$B:$AA,21,FALSE))=0,"",VLOOKUP($A119,Questions!$B:$AA,21,FALSE))</f>
        <v xml:space="preserve"> </v>
      </c>
      <c r="E119" s="29" t="str">
        <f>IF(LEN(VLOOKUP($A119,Questions!$B:$AA,22,FALSE))=0,"",VLOOKUP($A119,Questions!$B:$AA,22,FALSE))</f>
        <v xml:space="preserve"> </v>
      </c>
      <c r="F119" s="29" t="str">
        <f>IF(LEN(VLOOKUP($A119,Questions!$B:$AA,23,FALSE))=0,"",VLOOKUP($A119,Questions!$B:$AA,23,FALSE))</f>
        <v xml:space="preserve"> </v>
      </c>
      <c r="G119" s="30" t="str">
        <f>IF(LEN(VLOOKUP($A119,Questions!$B:$AA,24,FALSE))=0,"",VLOOKUP($A119,Questions!$B:$AA,24,FALSE))</f>
        <v xml:space="preserve"> </v>
      </c>
      <c r="H119" s="29" t="str">
        <f>IF(LEN(VLOOKUP($A119,Questions!$B:$AA,25,FALSE))=0,"",VLOOKUP($A119,Questions!$B:$AA,25,FALSE))</f>
        <v xml:space="preserve"> </v>
      </c>
      <c r="I119" s="29" t="str">
        <f>IF(LEN(VLOOKUP($A119,Questions!$B:$AA,26,FALSE))=0,"",VLOOKUP($A119,Questions!$B:$AA,26,FALSE))</f>
        <v xml:space="preserve"> </v>
      </c>
      <c r="J119" s="29" t="str">
        <f>IF(LEN(VLOOKUP($A119,Questions!$B:$AB,27,FALSE))=0,"",VLOOKUP($A119,Questions!$B:$AB,27,FALSE))</f>
        <v xml:space="preserve"> </v>
      </c>
    </row>
    <row r="120" spans="1:10" ht="36" customHeight="1" x14ac:dyDescent="0.15">
      <c r="A120" s="287" t="str">
        <f>IF($C$30="","Change Management",IF($C$30="Yes","Change Management - Optional based on QUALIFIER response.","Change Management"))</f>
        <v>Change Management</v>
      </c>
      <c r="B120" s="287"/>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164</v>
      </c>
      <c r="B121" s="24" t="str">
        <f>VLOOKUP(A121,'HECVAT - Full | Vendor Response'!A$26:B$283,2,FALSE)</f>
        <v>Does your Change Management process minimally include authorization, impact analysis, testing, and validation before moving changes to production?</v>
      </c>
      <c r="C121" s="29" t="str">
        <f>IF(LEN(VLOOKUP($A121,Questions!$B:$AA,20,FALSE))=0,"",VLOOKUP($A121,Questions!$B:$AA,20,FALSE))</f>
        <v xml:space="preserve"> </v>
      </c>
      <c r="D121" s="31" t="str">
        <f>IF(LEN(VLOOKUP($A121,Questions!$B:$AA,21,FALSE))=0,"",VLOOKUP($A121,Questions!$B:$AA,21,FALSE))</f>
        <v xml:space="preserve"> </v>
      </c>
      <c r="E121" s="29" t="str">
        <f>IF(LEN(VLOOKUP($A121,Questions!$B:$AA,22,FALSE))=0,"",VLOOKUP($A121,Questions!$B:$AA,22,FALSE))</f>
        <v xml:space="preserve"> </v>
      </c>
      <c r="F121" s="29" t="str">
        <f>IF(LEN(VLOOKUP($A121,Questions!$B:$AA,23,FALSE))=0,"",VLOOKUP($A121,Questions!$B:$AA,23,FALSE))</f>
        <v xml:space="preserve"> </v>
      </c>
      <c r="G121" s="29" t="str">
        <f>IF(LEN(VLOOKUP($A121,Questions!$B:$AA,24,FALSE))=0,"",VLOOKUP($A121,Questions!$B:$AA,24,FALSE))</f>
        <v xml:space="preserve"> </v>
      </c>
      <c r="H121" s="29" t="str">
        <f>IF(LEN(VLOOKUP($A121,Questions!$B:$AA,25,FALSE))=0,"",VLOOKUP($A121,Questions!$B:$AA,25,FALSE))</f>
        <v xml:space="preserve"> </v>
      </c>
      <c r="I121" s="29" t="str">
        <f>IF(LEN(VLOOKUP($A121,Questions!$B:$AA,26,FALSE))=0,"",VLOOKUP($A121,Questions!$B:$AA,26,FALSE))</f>
        <v xml:space="preserve"> </v>
      </c>
      <c r="J121" s="29" t="str">
        <f>IF(LEN(VLOOKUP($A121,Questions!$B:$AB,27,FALSE))=0,"",VLOOKUP($A121,Questions!$B:$AB,27,FALSE))</f>
        <v xml:space="preserve"> </v>
      </c>
    </row>
    <row r="122" spans="1:10" ht="80" customHeight="1" x14ac:dyDescent="0.15">
      <c r="A122" s="12" t="s">
        <v>165</v>
      </c>
      <c r="B122" s="24" t="str">
        <f>VLOOKUP(A122,'HECVAT - Full | Vendor Response'!A$26:B$283,2,FALSE)</f>
        <v>Does your Change Management process also verify that all required third party libraries and dependencies are still supported with each major change?</v>
      </c>
      <c r="C122" s="29" t="str">
        <f>IF(LEN(VLOOKUP($A122,Questions!$B:$AA,20,FALSE))=0,"",VLOOKUP($A122,Questions!$B:$AA,20,FALSE))</f>
        <v xml:space="preserve"> </v>
      </c>
      <c r="D122" s="31" t="str">
        <f>IF(LEN(VLOOKUP($A122,Questions!$B:$AA,21,FALSE))=0,"",VLOOKUP($A122,Questions!$B:$AA,21,FALSE))</f>
        <v xml:space="preserve"> </v>
      </c>
      <c r="E122" s="29" t="str">
        <f>IF(LEN(VLOOKUP($A122,Questions!$B:$AA,22,FALSE))=0,"",VLOOKUP($A122,Questions!$B:$AA,22,FALSE))</f>
        <v xml:space="preserve"> </v>
      </c>
      <c r="F122" s="29" t="str">
        <f>IF(LEN(VLOOKUP($A122,Questions!$B:$AA,23,FALSE))=0,"",VLOOKUP($A122,Questions!$B:$AA,23,FALSE))</f>
        <v xml:space="preserve"> </v>
      </c>
      <c r="G122" s="29" t="str">
        <f>IF(LEN(VLOOKUP($A122,Questions!$B:$AA,24,FALSE))=0,"",VLOOKUP($A122,Questions!$B:$AA,24,FALSE))</f>
        <v xml:space="preserve"> </v>
      </c>
      <c r="H122" s="29" t="str">
        <f>IF(LEN(VLOOKUP($A122,Questions!$B:$AA,25,FALSE))=0,"",VLOOKUP($A122,Questions!$B:$AA,25,FALSE))</f>
        <v xml:space="preserve"> </v>
      </c>
      <c r="I122" s="29" t="str">
        <f>IF(LEN(VLOOKUP($A122,Questions!$B:$AA,26,FALSE))=0,"",VLOOKUP($A122,Questions!$B:$AA,26,FALSE))</f>
        <v xml:space="preserve"> </v>
      </c>
      <c r="J122" s="29" t="str">
        <f>IF(LEN(VLOOKUP($A122,Questions!$B:$AB,27,FALSE))=0,"",VLOOKUP($A122,Questions!$B:$AB,27,FALSE))</f>
        <v xml:space="preserve"> </v>
      </c>
    </row>
    <row r="123" spans="1:10" ht="64.25" customHeight="1" x14ac:dyDescent="0.15">
      <c r="A123" s="12" t="s">
        <v>166</v>
      </c>
      <c r="B123" s="24" t="str">
        <f>VLOOKUP(A123,'HECVAT - Full | Vendor Response'!A$26:B$283,2,FALSE)</f>
        <v>Will the institution be notified of major changes to your environment that could impact the institution's security posture?</v>
      </c>
      <c r="C123" s="29" t="str">
        <f>IF(LEN(VLOOKUP($A123,Questions!$B:$AA,20,FALSE))=0,"",VLOOKUP($A123,Questions!$B:$AA,20,FALSE))</f>
        <v xml:space="preserve"> </v>
      </c>
      <c r="D123" s="31" t="str">
        <f>IF(LEN(VLOOKUP($A123,Questions!$B:$AA,21,FALSE))=0,"",VLOOKUP($A123,Questions!$B:$AA,21,FALSE))</f>
        <v xml:space="preserve"> </v>
      </c>
      <c r="E123" s="29" t="str">
        <f>IF(LEN(VLOOKUP($A123,Questions!$B:$AA,22,FALSE))=0,"",VLOOKUP($A123,Questions!$B:$AA,22,FALSE))</f>
        <v xml:space="preserve"> </v>
      </c>
      <c r="F123" s="30" t="str">
        <f>IF(LEN(VLOOKUP($A123,Questions!$B:$AA,23,FALSE))=0,"",VLOOKUP($A123,Questions!$B:$AA,23,FALSE))</f>
        <v xml:space="preserve"> </v>
      </c>
      <c r="G123" s="30" t="str">
        <f>IF(LEN(VLOOKUP($A123,Questions!$B:$AA,24,FALSE))=0,"",VLOOKUP($A123,Questions!$B:$AA,24,FALSE))</f>
        <v xml:space="preserve"> </v>
      </c>
      <c r="H123" s="29" t="str">
        <f>IF(LEN(VLOOKUP($A123,Questions!$B:$AA,25,FALSE))=0,"",VLOOKUP($A123,Questions!$B:$AA,25,FALSE))</f>
        <v xml:space="preserve"> </v>
      </c>
      <c r="I123" s="29" t="str">
        <f>IF(LEN(VLOOKUP($A123,Questions!$B:$AA,26,FALSE))=0,"",VLOOKUP($A123,Questions!$B:$AA,26,FALSE))</f>
        <v xml:space="preserve"> </v>
      </c>
      <c r="J123" s="29" t="str">
        <f>IF(LEN(VLOOKUP($A123,Questions!$B:$AB,27,FALSE))=0,"",VLOOKUP($A123,Questions!$B:$AB,27,FALSE))</f>
        <v xml:space="preserve"> </v>
      </c>
    </row>
    <row r="124" spans="1:10" ht="64.25" customHeight="1" x14ac:dyDescent="0.15">
      <c r="A124" s="12" t="s">
        <v>167</v>
      </c>
      <c r="B124" s="24" t="str">
        <f>VLOOKUP(A124,'HECVAT - Full | Vendor Response'!A$26:B$283,2,FALSE)</f>
        <v>Do clients have the option to not participate in or postpone an upgrade to a new release?</v>
      </c>
      <c r="C124" s="29" t="str">
        <f>IF(LEN(VLOOKUP($A124,Questions!$B:$AA,20,FALSE))=0,"",VLOOKUP($A124,Questions!$B:$AA,20,FALSE))</f>
        <v xml:space="preserve"> </v>
      </c>
      <c r="D124" s="123" t="str">
        <f>IF(LEN(VLOOKUP($A124,Questions!$B:$AA,21,FALSE))=0,"",VLOOKUP($A124,Questions!$B:$AA,21,FALSE))</f>
        <v xml:space="preserve"> </v>
      </c>
      <c r="E124" s="30" t="str">
        <f>IF(LEN(VLOOKUP($A124,Questions!$B:$AA,22,FALSE))=0,"",VLOOKUP($A124,Questions!$B:$AA,22,FALSE))</f>
        <v xml:space="preserve"> </v>
      </c>
      <c r="F124" s="30" t="str">
        <f>IF(LEN(VLOOKUP($A124,Questions!$B:$AA,23,FALSE))=0,"",VLOOKUP($A124,Questions!$B:$AA,23,FALSE))</f>
        <v xml:space="preserve"> </v>
      </c>
      <c r="G124" s="30" t="str">
        <f>IF(LEN(VLOOKUP($A124,Questions!$B:$AA,24,FALSE))=0,"",VLOOKUP($A124,Questions!$B:$AA,24,FALSE))</f>
        <v xml:space="preserve"> </v>
      </c>
      <c r="H124" s="29" t="str">
        <f>IF(LEN(VLOOKUP($A124,Questions!$B:$AA,25,FALSE))=0,"",VLOOKUP($A124,Questions!$B:$AA,25,FALSE))</f>
        <v xml:space="preserve"> </v>
      </c>
      <c r="I124" s="29" t="str">
        <f>IF(LEN(VLOOKUP($A124,Questions!$B:$AA,26,FALSE))=0,"",VLOOKUP($A124,Questions!$B:$AA,26,FALSE))</f>
        <v xml:space="preserve"> </v>
      </c>
      <c r="J124" s="29" t="str">
        <f>IF(LEN(VLOOKUP($A124,Questions!$B:$AB,27,FALSE))=0,"",VLOOKUP($A124,Questions!$B:$AB,27,FALSE))</f>
        <v xml:space="preserve"> </v>
      </c>
    </row>
    <row r="125" spans="1:10" ht="64.25" customHeight="1" x14ac:dyDescent="0.15">
      <c r="A125" s="12" t="s">
        <v>168</v>
      </c>
      <c r="B125" s="24" t="str">
        <f>VLOOKUP(A125,'HECVAT - Full | Vendor Response'!A$26:B$283,2,FALSE)</f>
        <v>Do you have a fully implemented solution support strategy that defines how many concurrent versions you support?</v>
      </c>
      <c r="C125" s="29" t="str">
        <f>IF(LEN(VLOOKUP($A125,Questions!$B:$AA,20,FALSE))=0,"",VLOOKUP($A125,Questions!$B:$AA,20,FALSE))</f>
        <v xml:space="preserve"> </v>
      </c>
      <c r="D125" s="31" t="str">
        <f>IF(LEN(VLOOKUP($A125,Questions!$B:$AA,21,FALSE))=0,"",VLOOKUP($A125,Questions!$B:$AA,21,FALSE))</f>
        <v xml:space="preserve"> </v>
      </c>
      <c r="E125" s="30" t="str">
        <f>IF(LEN(VLOOKUP($A125,Questions!$B:$AA,22,FALSE))=0,"",VLOOKUP($A125,Questions!$B:$AA,22,FALSE))</f>
        <v xml:space="preserve"> </v>
      </c>
      <c r="F125" s="30" t="str">
        <f>IF(LEN(VLOOKUP($A125,Questions!$B:$AA,23,FALSE))=0,"",VLOOKUP($A125,Questions!$B:$AA,23,FALSE))</f>
        <v xml:space="preserve"> </v>
      </c>
      <c r="G125" s="30" t="str">
        <f>IF(LEN(VLOOKUP($A125,Questions!$B:$AA,24,FALSE))=0,"",VLOOKUP($A125,Questions!$B:$AA,24,FALSE))</f>
        <v xml:space="preserve"> </v>
      </c>
      <c r="H125" s="29" t="str">
        <f>IF(LEN(VLOOKUP($A125,Questions!$B:$AA,25,FALSE))=0,"",VLOOKUP($A125,Questions!$B:$AA,25,FALSE))</f>
        <v xml:space="preserve"> </v>
      </c>
      <c r="I125" s="29" t="str">
        <f>IF(LEN(VLOOKUP($A125,Questions!$B:$AA,26,FALSE))=0,"",VLOOKUP($A125,Questions!$B:$AA,26,FALSE))</f>
        <v xml:space="preserve"> </v>
      </c>
      <c r="J125" s="29" t="str">
        <f>IF(LEN(VLOOKUP($A125,Questions!$B:$AB,27,FALSE))=0,"",VLOOKUP($A125,Questions!$B:$AB,27,FALSE))</f>
        <v xml:space="preserve"> </v>
      </c>
    </row>
    <row r="126" spans="1:10" ht="64.25" customHeight="1" x14ac:dyDescent="0.15">
      <c r="A126" s="12" t="s">
        <v>169</v>
      </c>
      <c r="B126" s="24" t="str">
        <f>VLOOKUP(A126,'HECVAT - Full | Vendor Response'!A$26:B$283,2,FALSE)</f>
        <v>Does the system support client customizations from one release to another?</v>
      </c>
      <c r="C126" s="29" t="str">
        <f>IF(LEN(VLOOKUP($A126,Questions!$B:$AA,20,FALSE))=0,"",VLOOKUP($A126,Questions!$B:$AA,20,FALSE))</f>
        <v xml:space="preserve"> </v>
      </c>
      <c r="D126" s="31" t="str">
        <f>IF(LEN(VLOOKUP($A126,Questions!$B:$AA,21,FALSE))=0,"",VLOOKUP($A126,Questions!$B:$AA,21,FALSE))</f>
        <v xml:space="preserve"> </v>
      </c>
      <c r="E126" s="30" t="str">
        <f>IF(LEN(VLOOKUP($A126,Questions!$B:$AA,22,FALSE))=0,"",VLOOKUP($A126,Questions!$B:$AA,22,FALSE))</f>
        <v xml:space="preserve"> </v>
      </c>
      <c r="F126" s="30" t="str">
        <f>IF(LEN(VLOOKUP($A126,Questions!$B:$AA,23,FALSE))=0,"",VLOOKUP($A126,Questions!$B:$AA,23,FALSE))</f>
        <v xml:space="preserve"> </v>
      </c>
      <c r="G126" s="30" t="str">
        <f>IF(LEN(VLOOKUP($A126,Questions!$B:$AA,24,FALSE))=0,"",VLOOKUP($A126,Questions!$B:$AA,24,FALSE))</f>
        <v xml:space="preserve"> </v>
      </c>
      <c r="H126" s="29" t="str">
        <f>IF(LEN(VLOOKUP($A126,Questions!$B:$AA,25,FALSE))=0,"",VLOOKUP($A126,Questions!$B:$AA,25,FALSE))</f>
        <v xml:space="preserve"> </v>
      </c>
      <c r="I126" s="30" t="str">
        <f>IF(LEN(VLOOKUP($A126,Questions!$B:$AA,26,FALSE))=0,"",VLOOKUP($A126,Questions!$B:$AA,26,FALSE))</f>
        <v xml:space="preserve"> </v>
      </c>
      <c r="J126" s="30" t="str">
        <f>IF(LEN(VLOOKUP($A126,Questions!$B:$AB,27,FALSE))=0,"",VLOOKUP($A126,Questions!$B:$AB,27,FALSE))</f>
        <v xml:space="preserve"> </v>
      </c>
    </row>
    <row r="127" spans="1:10" ht="64.25" customHeight="1" x14ac:dyDescent="0.15">
      <c r="A127" s="12" t="s">
        <v>170</v>
      </c>
      <c r="B127" s="24" t="str">
        <f>VLOOKUP(A127,'HECVAT - Full | Vendor Response'!A$26:B$283,2,FALSE)</f>
        <v>Do you have a release schedule for product updates?</v>
      </c>
      <c r="C127" s="29" t="str">
        <f>IF(LEN(VLOOKUP($A127,Questions!$B:$AA,20,FALSE))=0,"",VLOOKUP($A127,Questions!$B:$AA,20,FALSE))</f>
        <v xml:space="preserve"> </v>
      </c>
      <c r="D127" s="31" t="str">
        <f>IF(LEN(VLOOKUP($A127,Questions!$B:$AA,21,FALSE))=0,"",VLOOKUP($A127,Questions!$B:$AA,21,FALSE))</f>
        <v xml:space="preserve"> </v>
      </c>
      <c r="E127" s="30" t="str">
        <f>IF(LEN(VLOOKUP($A127,Questions!$B:$AA,22,FALSE))=0,"",VLOOKUP($A127,Questions!$B:$AA,22,FALSE))</f>
        <v xml:space="preserve"> </v>
      </c>
      <c r="F127" s="30" t="str">
        <f>IF(LEN(VLOOKUP($A127,Questions!$B:$AA,23,FALSE))=0,"",VLOOKUP($A127,Questions!$B:$AA,23,FALSE))</f>
        <v xml:space="preserve"> </v>
      </c>
      <c r="G127" s="30" t="str">
        <f>IF(LEN(VLOOKUP($A127,Questions!$B:$AA,24,FALSE))=0,"",VLOOKUP($A127,Questions!$B:$AA,24,FALSE))</f>
        <v xml:space="preserve"> </v>
      </c>
      <c r="H127" s="29" t="str">
        <f>IF(LEN(VLOOKUP($A127,Questions!$B:$AA,25,FALSE))=0,"",VLOOKUP($A127,Questions!$B:$AA,25,FALSE))</f>
        <v xml:space="preserve"> </v>
      </c>
      <c r="I127" s="30" t="str">
        <f>IF(LEN(VLOOKUP($A127,Questions!$B:$AA,26,FALSE))=0,"",VLOOKUP($A127,Questions!$B:$AA,26,FALSE))</f>
        <v xml:space="preserve"> </v>
      </c>
      <c r="J127" s="30" t="str">
        <f>IF(LEN(VLOOKUP($A127,Questions!$B:$AB,27,FALSE))=0,"",VLOOKUP($A127,Questions!$B:$AB,27,FALSE))</f>
        <v xml:space="preserve"> </v>
      </c>
    </row>
    <row r="128" spans="1:10" ht="64.25" customHeight="1" x14ac:dyDescent="0.15">
      <c r="A128" s="12" t="s">
        <v>171</v>
      </c>
      <c r="B128" s="24" t="str">
        <f>VLOOKUP(A128,'HECVAT - Full | Vendor Response'!A$26:B$283,2,FALSE)</f>
        <v>Do you have a technology roadmap, for at least the next 2 years, for enhancements and bug fixes for the product/service being assessed?</v>
      </c>
      <c r="C128" s="29" t="str">
        <f>IF(LEN(VLOOKUP($A128,Questions!$B:$AA,20,FALSE))=0,"",VLOOKUP($A128,Questions!$B:$AA,20,FALSE))</f>
        <v xml:space="preserve"> </v>
      </c>
      <c r="D128" s="31" t="str">
        <f>IF(LEN(VLOOKUP($A128,Questions!$B:$AA,21,FALSE))=0,"",VLOOKUP($A128,Questions!$B:$AA,21,FALSE))</f>
        <v xml:space="preserve"> </v>
      </c>
      <c r="E128" s="29" t="str">
        <f>IF(LEN(VLOOKUP($A128,Questions!$B:$AA,22,FALSE))=0,"",VLOOKUP($A128,Questions!$B:$AA,22,FALSE))</f>
        <v xml:space="preserve"> </v>
      </c>
      <c r="F128" s="29" t="str">
        <f>IF(LEN(VLOOKUP($A128,Questions!$B:$AA,23,FALSE))=0,"",VLOOKUP($A128,Questions!$B:$AA,23,FALSE))</f>
        <v xml:space="preserve"> </v>
      </c>
      <c r="G128" s="29" t="str">
        <f>IF(LEN(VLOOKUP($A128,Questions!$B:$AA,24,FALSE))=0,"",VLOOKUP($A128,Questions!$B:$AA,24,FALSE))</f>
        <v xml:space="preserve"> </v>
      </c>
      <c r="H128" s="29" t="str">
        <f>IF(LEN(VLOOKUP($A128,Questions!$B:$AA,25,FALSE))=0,"",VLOOKUP($A128,Questions!$B:$AA,25,FALSE))</f>
        <v xml:space="preserve"> </v>
      </c>
      <c r="I128" s="29" t="str">
        <f>IF(LEN(VLOOKUP($A128,Questions!$B:$AA,26,FALSE))=0,"",VLOOKUP($A128,Questions!$B:$AA,26,FALSE))</f>
        <v xml:space="preserve"> </v>
      </c>
      <c r="J128" s="29" t="str">
        <f>IF(LEN(VLOOKUP($A128,Questions!$B:$AB,27,FALSE))=0,"",VLOOKUP($A128,Questions!$B:$AB,27,FALSE))</f>
        <v xml:space="preserve"> </v>
      </c>
    </row>
    <row r="129" spans="1:259" ht="64.25" customHeight="1" x14ac:dyDescent="0.15">
      <c r="A129" s="12" t="s">
        <v>172</v>
      </c>
      <c r="B129" s="24" t="str">
        <f>VLOOKUP(A129,'HECVAT - Full | Vendor Response'!A$26:B$283,2,FALSE)</f>
        <v>Is Institution involvement (i.e. technically or organizationally) required during product updates?</v>
      </c>
      <c r="C129" s="29" t="str">
        <f>IF(LEN(VLOOKUP($A129,Questions!$B:$AA,20,FALSE))=0,"",VLOOKUP($A129,Questions!$B:$AA,20,FALSE))</f>
        <v xml:space="preserve"> </v>
      </c>
      <c r="D129" s="31" t="str">
        <f>IF(LEN(VLOOKUP($A129,Questions!$B:$AA,21,FALSE))=0,"",VLOOKUP($A129,Questions!$B:$AA,21,FALSE))</f>
        <v xml:space="preserve"> </v>
      </c>
      <c r="E129" s="30" t="str">
        <f>IF(LEN(VLOOKUP($A129,Questions!$B:$AA,22,FALSE))=0,"",VLOOKUP($A129,Questions!$B:$AA,22,FALSE))</f>
        <v xml:space="preserve"> </v>
      </c>
      <c r="F129" s="30" t="str">
        <f>IF(LEN(VLOOKUP($A129,Questions!$B:$AA,23,FALSE))=0,"",VLOOKUP($A129,Questions!$B:$AA,23,FALSE))</f>
        <v xml:space="preserve"> </v>
      </c>
      <c r="G129" s="29" t="str">
        <f>IF(LEN(VLOOKUP($A129,Questions!$B:$AA,24,FALSE))=0,"",VLOOKUP($A129,Questions!$B:$AA,24,FALSE))</f>
        <v xml:space="preserve"> </v>
      </c>
      <c r="H129" s="29" t="str">
        <f>IF(LEN(VLOOKUP($A129,Questions!$B:$AA,25,FALSE))=0,"",VLOOKUP($A129,Questions!$B:$AA,25,FALSE))</f>
        <v xml:space="preserve"> </v>
      </c>
      <c r="I129" s="30" t="str">
        <f>IF(LEN(VLOOKUP($A129,Questions!$B:$AA,26,FALSE))=0,"",VLOOKUP($A129,Questions!$B:$AA,26,FALSE))</f>
        <v xml:space="preserve"> </v>
      </c>
      <c r="J129" s="30" t="str">
        <f>IF(LEN(VLOOKUP($A129,Questions!$B:$AB,27,FALSE))=0,"",VLOOKUP($A129,Questions!$B:$AB,27,FALSE))</f>
        <v xml:space="preserve"> </v>
      </c>
    </row>
    <row r="130" spans="1:259" ht="64.25" customHeight="1" x14ac:dyDescent="0.15">
      <c r="A130" s="12" t="s">
        <v>173</v>
      </c>
      <c r="B130" s="24" t="str">
        <f>VLOOKUP(A130,'HECVAT - Full | Vendor Response'!A$26:B$283,2,FALSE)</f>
        <v>Do you have policy and procedure, currently implemented, managing how critical patches are applied to all systems and applications?</v>
      </c>
      <c r="C130" s="29" t="str">
        <f>IF(LEN(VLOOKUP($A130,Questions!$B:$AA,20,FALSE))=0,"",VLOOKUP($A130,Questions!$B:$AA,20,FALSE))</f>
        <v xml:space="preserve"> </v>
      </c>
      <c r="D130" s="31" t="str">
        <f>IF(LEN(VLOOKUP($A130,Questions!$B:$AA,21,FALSE))=0,"",VLOOKUP($A130,Questions!$B:$AA,21,FALSE))</f>
        <v xml:space="preserve"> </v>
      </c>
      <c r="E130" s="30" t="str">
        <f>IF(LEN(VLOOKUP($A130,Questions!$B:$AA,22,FALSE))=0,"",VLOOKUP($A130,Questions!$B:$AA,22,FALSE))</f>
        <v xml:space="preserve"> </v>
      </c>
      <c r="F130" s="30" t="str">
        <f>IF(LEN(VLOOKUP($A130,Questions!$B:$AA,23,FALSE))=0,"",VLOOKUP($A130,Questions!$B:$AA,23,FALSE))</f>
        <v xml:space="preserve"> </v>
      </c>
      <c r="G130" s="30" t="str">
        <f>IF(LEN(VLOOKUP($A130,Questions!$B:$AA,24,FALSE))=0,"",VLOOKUP($A130,Questions!$B:$AA,24,FALSE))</f>
        <v xml:space="preserve"> </v>
      </c>
      <c r="H130" s="29" t="str">
        <f>IF(LEN(VLOOKUP($A130,Questions!$B:$AA,25,FALSE))=0,"",VLOOKUP($A130,Questions!$B:$AA,25,FALSE))</f>
        <v xml:space="preserve"> </v>
      </c>
      <c r="I130" s="30" t="str">
        <f>IF(LEN(VLOOKUP($A130,Questions!$B:$AA,26,FALSE))=0,"",VLOOKUP($A130,Questions!$B:$AA,26,FALSE))</f>
        <v xml:space="preserve"> </v>
      </c>
      <c r="J130" s="30" t="str">
        <f>IF(LEN(VLOOKUP($A130,Questions!$B:$AB,27,FALSE))=0,"",VLOOKUP($A130,Questions!$B:$AB,27,FALSE))</f>
        <v xml:space="preserve"> </v>
      </c>
    </row>
    <row r="131" spans="1:259" ht="64.25" customHeight="1" x14ac:dyDescent="0.15">
      <c r="A131" s="12" t="s">
        <v>174</v>
      </c>
      <c r="B131" s="24" t="str">
        <f>VLOOKUP(A131,'HECVAT - Full | Vendor Response'!A$26:B$283,2,FALSE)</f>
        <v>Do you have policy and procedure, currently implemented, guiding how security risks are mitigated until patches can be applied?</v>
      </c>
      <c r="C131" s="30" t="str">
        <f>IF(LEN(VLOOKUP($A131,Questions!$B:$AA,20,FALSE))=0,"",VLOOKUP($A131,Questions!$B:$AA,20,FALSE))</f>
        <v xml:space="preserve"> </v>
      </c>
      <c r="D131" s="31" t="str">
        <f>IF(LEN(VLOOKUP($A131,Questions!$B:$AA,21,FALSE))=0,"",VLOOKUP($A131,Questions!$B:$AA,21,FALSE))</f>
        <v xml:space="preserve"> </v>
      </c>
      <c r="E131" s="30" t="str">
        <f>IF(LEN(VLOOKUP($A131,Questions!$B:$AA,22,FALSE))=0,"",VLOOKUP($A131,Questions!$B:$AA,22,FALSE))</f>
        <v xml:space="preserve"> </v>
      </c>
      <c r="F131" s="30" t="str">
        <f>IF(LEN(VLOOKUP($A131,Questions!$B:$AA,23,FALSE))=0,"",VLOOKUP($A131,Questions!$B:$AA,23,FALSE))</f>
        <v xml:space="preserve"> </v>
      </c>
      <c r="G131" s="30" t="str">
        <f>IF(LEN(VLOOKUP($A131,Questions!$B:$AA,24,FALSE))=0,"",VLOOKUP($A131,Questions!$B:$AA,24,FALSE))</f>
        <v xml:space="preserve"> </v>
      </c>
      <c r="H131" s="29" t="str">
        <f>IF(LEN(VLOOKUP($A131,Questions!$B:$AA,25,FALSE))=0,"",VLOOKUP($A131,Questions!$B:$AA,25,FALSE))</f>
        <v xml:space="preserve"> </v>
      </c>
      <c r="I131" s="30" t="str">
        <f>IF(LEN(VLOOKUP($A131,Questions!$B:$AA,26,FALSE))=0,"",VLOOKUP($A131,Questions!$B:$AA,26,FALSE))</f>
        <v xml:space="preserve"> </v>
      </c>
      <c r="J131" s="30" t="str">
        <f>IF(LEN(VLOOKUP($A131,Questions!$B:$AB,27,FALSE))=0,"",VLOOKUP($A131,Questions!$B:$AB,27,FALSE))</f>
        <v xml:space="preserve"> </v>
      </c>
    </row>
    <row r="132" spans="1:259" ht="64.25" customHeight="1" x14ac:dyDescent="0.15">
      <c r="A132" s="12" t="s">
        <v>175</v>
      </c>
      <c r="B132" s="24" t="str">
        <f>VLOOKUP(A132,'HECVAT - Full | Vendor Response'!A$26:B$283,2,FALSE)</f>
        <v>Are upgrades or system changes installed during off-peak hours or in a manner that does not impact the customer?</v>
      </c>
      <c r="C132" s="29" t="str">
        <f>IF(LEN(VLOOKUP($A132,Questions!$B:$AA,20,FALSE))=0,"",VLOOKUP($A132,Questions!$B:$AA,20,FALSE))</f>
        <v xml:space="preserve"> </v>
      </c>
      <c r="D132" s="31" t="str">
        <f>IF(LEN(VLOOKUP($A132,Questions!$B:$AA,21,FALSE))=0,"",VLOOKUP($A132,Questions!$B:$AA,21,FALSE))</f>
        <v xml:space="preserve"> </v>
      </c>
      <c r="E132" s="29" t="str">
        <f>IF(LEN(VLOOKUP($A132,Questions!$B:$AA,22,FALSE))=0,"",VLOOKUP($A132,Questions!$B:$AA,22,FALSE))</f>
        <v xml:space="preserve"> </v>
      </c>
      <c r="F132" s="30" t="str">
        <f>IF(LEN(VLOOKUP($A132,Questions!$B:$AA,23,FALSE))=0,"",VLOOKUP($A132,Questions!$B:$AA,23,FALSE))</f>
        <v xml:space="preserve"> </v>
      </c>
      <c r="G132" s="30" t="str">
        <f>IF(LEN(VLOOKUP($A132,Questions!$B:$AA,24,FALSE))=0,"",VLOOKUP($A132,Questions!$B:$AA,24,FALSE))</f>
        <v xml:space="preserve"> </v>
      </c>
      <c r="H132" s="29" t="str">
        <f>IF(LEN(VLOOKUP($A132,Questions!$B:$AA,25,FALSE))=0,"",VLOOKUP($A132,Questions!$B:$AA,25,FALSE))</f>
        <v xml:space="preserve"> </v>
      </c>
      <c r="I132" s="29" t="str">
        <f>IF(LEN(VLOOKUP($A132,Questions!$B:$AA,26,FALSE))=0,"",VLOOKUP($A132,Questions!$B:$AA,26,FALSE))</f>
        <v xml:space="preserve"> </v>
      </c>
      <c r="J132" s="29" t="str">
        <f>IF(LEN(VLOOKUP($A132,Questions!$B:$AB,27,FALSE))=0,"",VLOOKUP($A132,Questions!$B:$AB,27,FALSE))</f>
        <v xml:space="preserve"> </v>
      </c>
    </row>
    <row r="133" spans="1:259" ht="64.25" customHeight="1" x14ac:dyDescent="0.15">
      <c r="A133" s="12" t="s">
        <v>176</v>
      </c>
      <c r="B133" s="24" t="str">
        <f>VLOOKUP(A133,'HECVAT - Full | Vendor Response'!A$26:B$283,2,FALSE)</f>
        <v>Do procedures exist to provide that emergency changes are documented and authorized (including after the fact approval)?</v>
      </c>
      <c r="C133" s="29" t="str">
        <f>IF(LEN(VLOOKUP($A133,Questions!$B:$AA,20,FALSE))=0,"",VLOOKUP($A133,Questions!$B:$AA,20,FALSE))</f>
        <v xml:space="preserve"> </v>
      </c>
      <c r="D133" s="29" t="str">
        <f>IF(LEN(VLOOKUP($A133,Questions!$B:$AA,21,FALSE))=0,"",VLOOKUP($A133,Questions!$B:$AA,21,FALSE))</f>
        <v xml:space="preserve"> </v>
      </c>
      <c r="E133" s="29" t="str">
        <f>IF(LEN(VLOOKUP($A133,Questions!$B:$AA,22,FALSE))=0,"",VLOOKUP($A133,Questions!$B:$AA,22,FALSE))</f>
        <v xml:space="preserve"> </v>
      </c>
      <c r="F133" s="30" t="str">
        <f>IF(LEN(VLOOKUP($A133,Questions!$B:$AA,23,FALSE))=0,"",VLOOKUP($A133,Questions!$B:$AA,23,FALSE))</f>
        <v xml:space="preserve"> </v>
      </c>
      <c r="G133" s="30" t="str">
        <f>IF(LEN(VLOOKUP($A133,Questions!$B:$AA,24,FALSE))=0,"",VLOOKUP($A133,Questions!$B:$AA,24,FALSE))</f>
        <v xml:space="preserve"> </v>
      </c>
      <c r="H133" s="29" t="str">
        <f>IF(LEN(VLOOKUP($A133,Questions!$B:$AA,25,FALSE))=0,"",VLOOKUP($A133,Questions!$B:$AA,25,FALSE))</f>
        <v xml:space="preserve"> </v>
      </c>
      <c r="I133" s="29" t="str">
        <f>IF(LEN(VLOOKUP($A133,Questions!$B:$AA,26,FALSE))=0,"",VLOOKUP($A133,Questions!$B:$AA,26,FALSE))</f>
        <v xml:space="preserve"> </v>
      </c>
      <c r="J133" s="29" t="str">
        <f>IF(LEN(VLOOKUP($A133,Questions!$B:$AB,27,FALSE))=0,"",VLOOKUP($A133,Questions!$B:$AB,27,FALSE))</f>
        <v xml:space="preserve"> </v>
      </c>
    </row>
    <row r="134" spans="1:259" ht="48" customHeight="1" x14ac:dyDescent="0.15">
      <c r="A134" s="12" t="s">
        <v>177</v>
      </c>
      <c r="B134" s="24" t="str">
        <f>VLOOKUP(A134,'HECVAT - Full | Vendor Response'!A$26:B$283,2,FALSE)</f>
        <v>Do you have an implemented system configuration management process? (e.g. secure "gold" images, etc.)</v>
      </c>
      <c r="C134" s="29" t="str">
        <f>IF(LEN(VLOOKUP($A134,Questions!$B:$AA,20,FALSE))=0,"",VLOOKUP($A134,Questions!$B:$AA,20,FALSE))</f>
        <v xml:space="preserve"> </v>
      </c>
      <c r="D134" s="123" t="str">
        <f>IF(LEN(VLOOKUP($A134,Questions!$B:$AA,21,FALSE))=0,"",VLOOKUP($A134,Questions!$B:$AA,21,FALSE))</f>
        <v xml:space="preserve"> </v>
      </c>
      <c r="E134" s="30" t="str">
        <f>IF(LEN(VLOOKUP($A134,Questions!$B:$AA,22,FALSE))=0,"",VLOOKUP($A134,Questions!$B:$AA,22,FALSE))</f>
        <v xml:space="preserve"> </v>
      </c>
      <c r="F134" s="30" t="str">
        <f>IF(LEN(VLOOKUP($A134,Questions!$B:$AA,23,FALSE))=0,"",VLOOKUP($A134,Questions!$B:$AA,23,FALSE))</f>
        <v xml:space="preserve"> </v>
      </c>
      <c r="G134" s="30" t="str">
        <f>IF(LEN(VLOOKUP($A134,Questions!$B:$AA,24,FALSE))=0,"",VLOOKUP($A134,Questions!$B:$AA,24,FALSE))</f>
        <v xml:space="preserve"> </v>
      </c>
      <c r="H134" s="29" t="str">
        <f>IF(LEN(VLOOKUP($A134,Questions!$B:$AA,25,FALSE))=0,"",VLOOKUP($A134,Questions!$B:$AA,25,FALSE))</f>
        <v xml:space="preserve"> </v>
      </c>
      <c r="I134" s="29" t="str">
        <f>IF(LEN(VLOOKUP($A134,Questions!$B:$AA,26,FALSE))=0,"",VLOOKUP($A134,Questions!$B:$AA,26,FALSE))</f>
        <v xml:space="preserve"> </v>
      </c>
      <c r="J134" s="29" t="str">
        <f>IF(LEN(VLOOKUP($A134,Questions!$B:$AB,27,FALSE))=0,"",VLOOKUP($A134,Questions!$B:$AB,27,FALSE))</f>
        <v xml:space="preserve"> </v>
      </c>
    </row>
    <row r="135" spans="1:259" ht="78.75" customHeight="1" x14ac:dyDescent="0.15">
      <c r="A135" s="12" t="s">
        <v>178</v>
      </c>
      <c r="B135" s="24" t="str">
        <f>VLOOKUP(A135,'HECVAT - Full | Vendor Response'!A$26:B$283,2,FALSE)</f>
        <v>Do you have a systems management and configuration strategy that encompasses servers, appliances, cloud services, applications, and mobile devices (company and employee owned)?</v>
      </c>
      <c r="C135" s="29" t="str">
        <f>IF(LEN(VLOOKUP($A135,Questions!$B:$AA,20,FALSE))=0,"",VLOOKUP($A135,Questions!$B:$AA,20,FALSE))</f>
        <v xml:space="preserve"> </v>
      </c>
      <c r="D135" s="123" t="str">
        <f>IF(LEN(VLOOKUP($A135,Questions!$B:$AA,21,FALSE))=0,"",VLOOKUP($A135,Questions!$B:$AA,21,FALSE))</f>
        <v xml:space="preserve"> </v>
      </c>
      <c r="E135" s="29" t="str">
        <f>IF(LEN(VLOOKUP($A135,Questions!$B:$AA,22,FALSE))=0,"",VLOOKUP($A135,Questions!$B:$AA,22,FALSE))</f>
        <v xml:space="preserve"> </v>
      </c>
      <c r="F135" s="29" t="str">
        <f>IF(LEN(VLOOKUP($A135,Questions!$B:$AA,23,FALSE))=0,"",VLOOKUP($A135,Questions!$B:$AA,23,FALSE))</f>
        <v xml:space="preserve"> </v>
      </c>
      <c r="G135" s="30" t="str">
        <f>IF(LEN(VLOOKUP($A135,Questions!$B:$AA,24,FALSE))=0,"",VLOOKUP($A135,Questions!$B:$AA,24,FALSE))</f>
        <v xml:space="preserve"> </v>
      </c>
      <c r="H135" s="29" t="str">
        <f>IF(LEN(VLOOKUP($A135,Questions!$B:$AA,25,FALSE))=0,"",VLOOKUP($A135,Questions!$B:$AA,25,FALSE))</f>
        <v xml:space="preserve"> </v>
      </c>
      <c r="I135" s="29" t="str">
        <f>IF(LEN(VLOOKUP($A135,Questions!$B:$AA,26,FALSE))=0,"",VLOOKUP($A135,Questions!$B:$AA,26,FALSE))</f>
        <v xml:space="preserve"> </v>
      </c>
      <c r="J135" s="29" t="str">
        <f>IF(LEN(VLOOKUP($A135,Questions!$B:$AB,27,FALSE))=0,"",VLOOKUP($A135,Questions!$B:$AB,27,FALSE))</f>
        <v xml:space="preserve"> </v>
      </c>
    </row>
    <row r="136" spans="1:259" ht="36" customHeight="1" x14ac:dyDescent="0.2">
      <c r="A136" s="287" t="str">
        <f>IF($C$30="","Data",IF($C$30="Yes","Data - Optional based on QUALIFIER response.","Data"))</f>
        <v>Data</v>
      </c>
      <c r="B136" s="287"/>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row>
    <row r="137" spans="1:259" ht="48" customHeight="1" x14ac:dyDescent="0.2">
      <c r="A137" s="12" t="s">
        <v>180</v>
      </c>
      <c r="B137" s="24"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29" t="str">
        <f>IF(LEN(VLOOKUP($A137,Questions!$B:$AA,20,FALSE))=0,"",VLOOKUP($A137,Questions!$B:$AA,20,FALSE))</f>
        <v xml:space="preserve"> </v>
      </c>
      <c r="D137" s="30" t="str">
        <f>IF(LEN(VLOOKUP($A137,Questions!$B:$AA,21,FALSE))=0,"",VLOOKUP($A137,Questions!$B:$AA,21,FALSE))</f>
        <v xml:space="preserve"> </v>
      </c>
      <c r="E137" s="30" t="str">
        <f>IF(LEN(VLOOKUP($A137,Questions!$B:$AA,22,FALSE))=0,"",VLOOKUP($A137,Questions!$B:$AA,22,FALSE))</f>
        <v xml:space="preserve"> </v>
      </c>
      <c r="F137" s="29" t="str">
        <f>IF(LEN(VLOOKUP($A137,Questions!$B:$AA,23,FALSE))=0,"",VLOOKUP($A137,Questions!$B:$AA,23,FALSE))</f>
        <v xml:space="preserve"> </v>
      </c>
      <c r="G137" s="29" t="str">
        <f>IF(LEN(VLOOKUP($A137,Questions!$B:$AA,24,FALSE))=0,"",VLOOKUP($A137,Questions!$B:$AA,24,FALSE))</f>
        <v xml:space="preserve"> </v>
      </c>
      <c r="H137" s="29" t="str">
        <f>IF(LEN(VLOOKUP($A137,Questions!$B:$AA,25,FALSE))=0,"",VLOOKUP($A137,Questions!$B:$AA,25,FALSE))</f>
        <v xml:space="preserve"> </v>
      </c>
      <c r="I137" s="29" t="str">
        <f>IF(LEN(VLOOKUP($A137,Questions!$B:$AA,26,FALSE))=0,"",VLOOKUP($A137,Questions!$B:$AA,26,FALSE))</f>
        <v xml:space="preserve"> </v>
      </c>
      <c r="J137" s="29" t="str">
        <f>IF(LEN(VLOOKUP($A137,Questions!$B:$AB,27,FALSE))=0,"",VLOOKUP($A137,Questions!$B:$AB,27,FALSE))</f>
        <v xml:space="preserve"> </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2" t="s">
        <v>181</v>
      </c>
      <c r="B138" s="24" t="str">
        <f>VLOOKUP(A138,'HECVAT - Full | Vendor Response'!A$26:B$283,2,FALSE)</f>
        <v>Will Institution's data be stored on any devices (database servers, file servers, SAN, NAS, …) configured with non-RFC 1918/4193 (i.e. publicly routable) IP addresses?</v>
      </c>
      <c r="C138" s="29" t="str">
        <f>IF(LEN(VLOOKUP($A138,Questions!$B:$AA,20,FALSE))=0,"",VLOOKUP($A138,Questions!$B:$AA,20,FALSE))</f>
        <v xml:space="preserve"> </v>
      </c>
      <c r="D138" s="30" t="str">
        <f>IF(LEN(VLOOKUP($A138,Questions!$B:$AA,21,FALSE))=0,"",VLOOKUP($A138,Questions!$B:$AA,21,FALSE))</f>
        <v xml:space="preserve"> </v>
      </c>
      <c r="E138" s="30" t="str">
        <f>IF(LEN(VLOOKUP($A138,Questions!$B:$AA,22,FALSE))=0,"",VLOOKUP($A138,Questions!$B:$AA,22,FALSE))</f>
        <v xml:space="preserve"> </v>
      </c>
      <c r="F138" s="29" t="str">
        <f>IF(LEN(VLOOKUP($A138,Questions!$B:$AA,23,FALSE))=0,"",VLOOKUP($A138,Questions!$B:$AA,23,FALSE))</f>
        <v xml:space="preserve"> </v>
      </c>
      <c r="G138" s="29" t="str">
        <f>IF(LEN(VLOOKUP($A138,Questions!$B:$AA,24,FALSE))=0,"",VLOOKUP($A138,Questions!$B:$AA,24,FALSE))</f>
        <v xml:space="preserve"> </v>
      </c>
      <c r="H138" s="29" t="str">
        <f>IF(LEN(VLOOKUP($A138,Questions!$B:$AA,25,FALSE))=0,"",VLOOKUP($A138,Questions!$B:$AA,25,FALSE))</f>
        <v xml:space="preserve"> </v>
      </c>
      <c r="I138" s="29" t="str">
        <f>IF(LEN(VLOOKUP($A138,Questions!$B:$AA,26,FALSE))=0,"",VLOOKUP($A138,Questions!$B:$AA,26,FALSE))</f>
        <v xml:space="preserve"> </v>
      </c>
      <c r="J138" s="29"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2" t="s">
        <v>182</v>
      </c>
      <c r="B139" s="24" t="str">
        <f>VLOOKUP(A139,'HECVAT - Full | Vendor Response'!A$26:B$283,2,FALSE)</f>
        <v>Is sensitive data encrypted, using secure protocols/algorithms, in transport? (e.g. system-to-client)</v>
      </c>
      <c r="C139" s="29" t="str">
        <f>IF(LEN(VLOOKUP($A139,Questions!$B:$AA,20,FALSE))=0,"",VLOOKUP($A139,Questions!$B:$AA,20,FALSE))</f>
        <v xml:space="preserve"> </v>
      </c>
      <c r="D139" s="30" t="str">
        <f>IF(LEN(VLOOKUP($A139,Questions!$B:$AA,21,FALSE))=0,"",VLOOKUP($A139,Questions!$B:$AA,21,FALSE))</f>
        <v xml:space="preserve"> </v>
      </c>
      <c r="E139" s="29" t="str">
        <f>IF(LEN(VLOOKUP($A139,Questions!$B:$AA,22,FALSE))=0,"",VLOOKUP($A139,Questions!$B:$AA,22,FALSE))</f>
        <v xml:space="preserve"> </v>
      </c>
      <c r="F139" s="29" t="str">
        <f>IF(LEN(VLOOKUP($A139,Questions!$B:$AA,23,FALSE))=0,"",VLOOKUP($A139,Questions!$B:$AA,23,FALSE))</f>
        <v xml:space="preserve"> </v>
      </c>
      <c r="G139" s="30" t="str">
        <f>IF(LEN(VLOOKUP($A139,Questions!$B:$AA,24,FALSE))=0,"",VLOOKUP($A139,Questions!$B:$AA,24,FALSE))</f>
        <v xml:space="preserve"> </v>
      </c>
      <c r="H139" s="30" t="str">
        <f>IF(LEN(VLOOKUP($A139,Questions!$B:$AA,25,FALSE))=0,"",VLOOKUP($A139,Questions!$B:$AA,25,FALSE))</f>
        <v xml:space="preserve"> </v>
      </c>
      <c r="I139" s="29" t="str">
        <f>IF(LEN(VLOOKUP($A139,Questions!$B:$AA,26,FALSE))=0,"",VLOOKUP($A139,Questions!$B:$AA,26,FALSE))</f>
        <v xml:space="preserve"> </v>
      </c>
      <c r="J139" s="29"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2" t="s">
        <v>183</v>
      </c>
      <c r="B140" s="24" t="str">
        <f>VLOOKUP(A140,'HECVAT - Full | Vendor Response'!A$26:B$283,2,FALSE)</f>
        <v>Is sensitive data encrypted, using secure protocols/algorithms, in storage? (e.g. disk encryption, at-rest, files, and within a running database)</v>
      </c>
      <c r="C140" s="29" t="str">
        <f>IF(LEN(VLOOKUP($A140,Questions!$B:$AA,20,FALSE))=0,"",VLOOKUP($A140,Questions!$B:$AA,20,FALSE))</f>
        <v xml:space="preserve"> </v>
      </c>
      <c r="D140" s="30" t="str">
        <f>IF(LEN(VLOOKUP($A140,Questions!$B:$AA,21,FALSE))=0,"",VLOOKUP($A140,Questions!$B:$AA,21,FALSE))</f>
        <v xml:space="preserve"> </v>
      </c>
      <c r="E140" s="29" t="str">
        <f>IF(LEN(VLOOKUP($A140,Questions!$B:$AA,22,FALSE))=0,"",VLOOKUP($A140,Questions!$B:$AA,22,FALSE))</f>
        <v xml:space="preserve"> </v>
      </c>
      <c r="F140" s="29" t="str">
        <f>IF(LEN(VLOOKUP($A140,Questions!$B:$AA,23,FALSE))=0,"",VLOOKUP($A140,Questions!$B:$AA,23,FALSE))</f>
        <v xml:space="preserve"> </v>
      </c>
      <c r="G140" s="29" t="str">
        <f>IF(LEN(VLOOKUP($A140,Questions!$B:$AA,24,FALSE))=0,"",VLOOKUP($A140,Questions!$B:$AA,24,FALSE))</f>
        <v xml:space="preserve"> </v>
      </c>
      <c r="H140" s="29" t="str">
        <f>IF(LEN(VLOOKUP($A140,Questions!$B:$AA,25,FALSE))=0,"",VLOOKUP($A140,Questions!$B:$AA,25,FALSE))</f>
        <v xml:space="preserve"> </v>
      </c>
      <c r="I140" s="29" t="str">
        <f>IF(LEN(VLOOKUP($A140,Questions!$B:$AA,26,FALSE))=0,"",VLOOKUP($A140,Questions!$B:$AA,26,FALSE))</f>
        <v xml:space="preserve"> </v>
      </c>
      <c r="J140" s="29"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2" t="s">
        <v>184</v>
      </c>
      <c r="B141" s="24" t="str">
        <f>VLOOKUP(A141,'HECVAT - Full | Vendor Response'!A$26:B$283,2,FALSE)</f>
        <v>Do all cryptographic modules in use in your product conform to the Federal Information Processing Standards (FIPS PUB 140-3)?</v>
      </c>
      <c r="C141" s="29" t="str">
        <f>IF(LEN(VLOOKUP($A141,Questions!$B:$AA,20,FALSE))=0,"",VLOOKUP($A141,Questions!$B:$AA,20,FALSE))</f>
        <v xml:space="preserve"> </v>
      </c>
      <c r="D141" s="30" t="str">
        <f>IF(LEN(VLOOKUP($A141,Questions!$B:$AA,21,FALSE))=0,"",VLOOKUP($A141,Questions!$B:$AA,21,FALSE))</f>
        <v xml:space="preserve"> </v>
      </c>
      <c r="E141" s="29" t="str">
        <f>IF(LEN(VLOOKUP($A141,Questions!$B:$AA,22,FALSE))=0,"",VLOOKUP($A141,Questions!$B:$AA,22,FALSE))</f>
        <v xml:space="preserve"> </v>
      </c>
      <c r="F141" s="30" t="str">
        <f>IF(LEN(VLOOKUP($A141,Questions!$B:$AA,23,FALSE))=0,"",VLOOKUP($A141,Questions!$B:$AA,23,FALSE))</f>
        <v xml:space="preserve"> </v>
      </c>
      <c r="G141" s="29" t="str">
        <f>IF(LEN(VLOOKUP($A141,Questions!$B:$AA,24,FALSE))=0,"",VLOOKUP($A141,Questions!$B:$AA,24,FALSE))</f>
        <v xml:space="preserve"> </v>
      </c>
      <c r="H141" s="30" t="str">
        <f>IF(LEN(VLOOKUP($A141,Questions!$B:$AA,25,FALSE))=0,"",VLOOKUP($A141,Questions!$B:$AA,25,FALSE))</f>
        <v xml:space="preserve"> </v>
      </c>
      <c r="I141" s="29" t="str">
        <f>IF(LEN(VLOOKUP($A141,Questions!$B:$AA,26,FALSE))=0,"",VLOOKUP($A141,Questions!$B:$AA,26,FALSE))</f>
        <v xml:space="preserve"> </v>
      </c>
      <c r="J141" s="29"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65" customHeight="1" x14ac:dyDescent="0.2">
      <c r="A142" s="12" t="s">
        <v>185</v>
      </c>
      <c r="B142" s="24" t="str">
        <f>VLOOKUP(A142,'HECVAT - Full | Vendor Response'!A$26:B$283,2,FALSE)</f>
        <v>At the completion of this contract, will data be returned to the institution and deleted from all your systems and archives?</v>
      </c>
      <c r="C142" s="29" t="str">
        <f>IF(LEN(VLOOKUP($A142,Questions!$B:$AA,20,FALSE))=0,"",VLOOKUP($A142,Questions!$B:$AA,20,FALSE))</f>
        <v xml:space="preserve"> </v>
      </c>
      <c r="D142" s="30" t="str">
        <f>IF(LEN(VLOOKUP($A142,Questions!$B:$AA,21,FALSE))=0,"",VLOOKUP($A142,Questions!$B:$AA,21,FALSE))</f>
        <v xml:space="preserve"> </v>
      </c>
      <c r="E142" s="29" t="str">
        <f>IF(LEN(VLOOKUP($A142,Questions!$B:$AA,22,FALSE))=0,"",VLOOKUP($A142,Questions!$B:$AA,22,FALSE))</f>
        <v xml:space="preserve"> </v>
      </c>
      <c r="F142" s="29" t="str">
        <f>IF(LEN(VLOOKUP($A142,Questions!$B:$AA,23,FALSE))=0,"",VLOOKUP($A142,Questions!$B:$AA,23,FALSE))</f>
        <v xml:space="preserve"> </v>
      </c>
      <c r="G142" s="30" t="str">
        <f>IF(LEN(VLOOKUP($A142,Questions!$B:$AA,24,FALSE))=0,"",VLOOKUP($A142,Questions!$B:$AA,24,FALSE))</f>
        <v xml:space="preserve"> </v>
      </c>
      <c r="H142" s="29" t="str">
        <f>IF(LEN(VLOOKUP($A142,Questions!$B:$AA,25,FALSE))=0,"",VLOOKUP($A142,Questions!$B:$AA,25,FALSE))</f>
        <v xml:space="preserve"> </v>
      </c>
      <c r="I142" s="29" t="str">
        <f>IF(LEN(VLOOKUP($A142,Questions!$B:$AA,26,FALSE))=0,"",VLOOKUP($A142,Questions!$B:$AA,26,FALSE))</f>
        <v xml:space="preserve"> </v>
      </c>
      <c r="J142" s="29"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0" customHeight="1" x14ac:dyDescent="0.2">
      <c r="A143" s="12" t="s">
        <v>186</v>
      </c>
      <c r="B143" s="24" t="str">
        <f>VLOOKUP(A143,'HECVAT - Full | Vendor Response'!A$26:B$283,2,FALSE)</f>
        <v>Will the institution's data be available within the system for a period of time at the completion of this contract?</v>
      </c>
      <c r="C143" s="29" t="str">
        <f>IF(LEN(VLOOKUP($A143,Questions!$B:$AA,20,FALSE))=0,"",VLOOKUP($A143,Questions!$B:$AA,20,FALSE))</f>
        <v xml:space="preserve"> </v>
      </c>
      <c r="D143" s="30" t="str">
        <f>IF(LEN(VLOOKUP($A143,Questions!$B:$AA,21,FALSE))=0,"",VLOOKUP($A143,Questions!$B:$AA,21,FALSE))</f>
        <v xml:space="preserve"> </v>
      </c>
      <c r="E143" s="30" t="str">
        <f>IF(LEN(VLOOKUP($A143,Questions!$B:$AA,22,FALSE))=0,"",VLOOKUP($A143,Questions!$B:$AA,22,FALSE))</f>
        <v xml:space="preserve"> </v>
      </c>
      <c r="F143" s="30" t="str">
        <f>IF(LEN(VLOOKUP($A143,Questions!$B:$AA,23,FALSE))=0,"",VLOOKUP($A143,Questions!$B:$AA,23,FALSE))</f>
        <v xml:space="preserve"> </v>
      </c>
      <c r="G143" s="29" t="str">
        <f>IF(LEN(VLOOKUP($A143,Questions!$B:$AA,24,FALSE))=0,"",VLOOKUP($A143,Questions!$B:$AA,24,FALSE))</f>
        <v xml:space="preserve"> </v>
      </c>
      <c r="H143" s="29" t="str">
        <f>IF(LEN(VLOOKUP($A143,Questions!$B:$AA,25,FALSE))=0,"",VLOOKUP($A143,Questions!$B:$AA,25,FALSE))</f>
        <v xml:space="preserve"> </v>
      </c>
      <c r="I143" s="29" t="str">
        <f>IF(LEN(VLOOKUP($A143,Questions!$B:$AA,26,FALSE))=0,"",VLOOKUP($A143,Questions!$B:$AA,26,FALSE))</f>
        <v xml:space="preserve"> </v>
      </c>
      <c r="J143" s="29"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36" customHeight="1" x14ac:dyDescent="0.2">
      <c r="A144" s="12" t="s">
        <v>187</v>
      </c>
      <c r="B144" s="24" t="str">
        <f>VLOOKUP(A144,'HECVAT - Full | Vendor Response'!A$26:B$283,2,FALSE)</f>
        <v>Can the Institution extract a full or partial backup of data?</v>
      </c>
      <c r="C144" s="29" t="str">
        <f>IF(LEN(VLOOKUP($A144,Questions!$B:$AA,20,FALSE))=0,"",VLOOKUP($A144,Questions!$B:$AA,20,FALSE))</f>
        <v xml:space="preserve"> </v>
      </c>
      <c r="D144" s="30" t="str">
        <f>IF(LEN(VLOOKUP($A144,Questions!$B:$AA,21,FALSE))=0,"",VLOOKUP($A144,Questions!$B:$AA,21,FALSE))</f>
        <v xml:space="preserve"> </v>
      </c>
      <c r="E144" s="29" t="str">
        <f>IF(LEN(VLOOKUP($A144,Questions!$B:$AA,22,FALSE))=0,"",VLOOKUP($A144,Questions!$B:$AA,22,FALSE))</f>
        <v xml:space="preserve"> </v>
      </c>
      <c r="F144" s="30" t="str">
        <f>IF(LEN(VLOOKUP($A144,Questions!$B:$AA,23,FALSE))=0,"",VLOOKUP($A144,Questions!$B:$AA,23,FALSE))</f>
        <v xml:space="preserve"> </v>
      </c>
      <c r="G144" s="29" t="str">
        <f>IF(LEN(VLOOKUP($A144,Questions!$B:$AA,24,FALSE))=0,"",VLOOKUP($A144,Questions!$B:$AA,24,FALSE))</f>
        <v xml:space="preserve"> </v>
      </c>
      <c r="H144" s="29" t="str">
        <f>IF(LEN(VLOOKUP($A144,Questions!$B:$AA,25,FALSE))=0,"",VLOOKUP($A144,Questions!$B:$AA,25,FALSE))</f>
        <v xml:space="preserve"> </v>
      </c>
      <c r="I144" s="29" t="str">
        <f>IF(LEN(VLOOKUP($A144,Questions!$B:$AA,26,FALSE))=0,"",VLOOKUP($A144,Questions!$B:$AA,26,FALSE))</f>
        <v xml:space="preserve"> </v>
      </c>
      <c r="J144" s="29"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48" customHeight="1" x14ac:dyDescent="0.2">
      <c r="A145" s="12" t="s">
        <v>188</v>
      </c>
      <c r="B145" s="24" t="str">
        <f>VLOOKUP(A145,'HECVAT - Full | Vendor Response'!A$26:B$283,2,FALSE)</f>
        <v>Are ownership rights to all data, inputs, outputs, and metadata retained by the institution?</v>
      </c>
      <c r="C145" s="29" t="str">
        <f>IF(LEN(VLOOKUP($A145,Questions!$B:$AA,20,FALSE))=0,"",VLOOKUP($A145,Questions!$B:$AA,20,FALSE))</f>
        <v xml:space="preserve"> </v>
      </c>
      <c r="D145" s="30" t="str">
        <f>IF(LEN(VLOOKUP($A145,Questions!$B:$AA,21,FALSE))=0,"",VLOOKUP($A145,Questions!$B:$AA,21,FALSE))</f>
        <v xml:space="preserve"> </v>
      </c>
      <c r="E145" s="29" t="str">
        <f>IF(LEN(VLOOKUP($A145,Questions!$B:$AA,22,FALSE))=0,"",VLOOKUP($A145,Questions!$B:$AA,22,FALSE))</f>
        <v xml:space="preserve"> </v>
      </c>
      <c r="F145" s="30" t="str">
        <f>IF(LEN(VLOOKUP($A145,Questions!$B:$AA,23,FALSE))=0,"",VLOOKUP($A145,Questions!$B:$AA,23,FALSE))</f>
        <v xml:space="preserve"> </v>
      </c>
      <c r="G145" s="30" t="str">
        <f>IF(LEN(VLOOKUP($A145,Questions!$B:$AA,24,FALSE))=0,"",VLOOKUP($A145,Questions!$B:$AA,24,FALSE))</f>
        <v xml:space="preserve"> </v>
      </c>
      <c r="H145" s="30" t="str">
        <f>IF(LEN(VLOOKUP($A145,Questions!$B:$AA,25,FALSE))=0,"",VLOOKUP($A145,Questions!$B:$AA,25,FALSE))</f>
        <v xml:space="preserve"> </v>
      </c>
      <c r="I145" s="29" t="str">
        <f>IF(LEN(VLOOKUP($A145,Questions!$B:$AA,26,FALSE))=0,"",VLOOKUP($A145,Questions!$B:$AA,26,FALSE))</f>
        <v xml:space="preserve"> </v>
      </c>
      <c r="J145" s="29"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36" customHeight="1" x14ac:dyDescent="0.2">
      <c r="A146" s="12" t="s">
        <v>189</v>
      </c>
      <c r="B146" s="24" t="str">
        <f>VLOOKUP(A146,'HECVAT - Full | Vendor Response'!A$26:B$283,2,FALSE)</f>
        <v>Are these rights retained even through a provider acquisition or bankruptcy event?</v>
      </c>
      <c r="C146" s="30" t="str">
        <f>IF(LEN(VLOOKUP($A146,Questions!$B:$AA,20,FALSE))=0,"",VLOOKUP($A146,Questions!$B:$AA,20,FALSE))</f>
        <v xml:space="preserve"> </v>
      </c>
      <c r="D146" s="30" t="str">
        <f>IF(LEN(VLOOKUP($A146,Questions!$B:$AA,21,FALSE))=0,"",VLOOKUP($A146,Questions!$B:$AA,21,FALSE))</f>
        <v xml:space="preserve"> </v>
      </c>
      <c r="E146" s="29" t="str">
        <f>IF(LEN(VLOOKUP($A146,Questions!$B:$AA,22,FALSE))=0,"",VLOOKUP($A146,Questions!$B:$AA,22,FALSE))</f>
        <v xml:space="preserve"> </v>
      </c>
      <c r="F146" s="30" t="str">
        <f>IF(LEN(VLOOKUP($A146,Questions!$B:$AA,23,FALSE))=0,"",VLOOKUP($A146,Questions!$B:$AA,23,FALSE))</f>
        <v xml:space="preserve"> </v>
      </c>
      <c r="G146" s="30" t="str">
        <f>IF(LEN(VLOOKUP($A146,Questions!$B:$AA,24,FALSE))=0,"",VLOOKUP($A146,Questions!$B:$AA,24,FALSE))</f>
        <v xml:space="preserve"> </v>
      </c>
      <c r="H146" s="30" t="str">
        <f>IF(LEN(VLOOKUP($A146,Questions!$B:$AA,25,FALSE))=0,"",VLOOKUP($A146,Questions!$B:$AA,25,FALSE))</f>
        <v xml:space="preserve"> </v>
      </c>
      <c r="I146" s="29" t="str">
        <f>IF(LEN(VLOOKUP($A146,Questions!$B:$AA,26,FALSE))=0,"",VLOOKUP($A146,Questions!$B:$AA,26,FALSE))</f>
        <v xml:space="preserve"> </v>
      </c>
      <c r="J146" s="29"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48" customHeight="1" x14ac:dyDescent="0.2">
      <c r="A147" s="12" t="s">
        <v>190</v>
      </c>
      <c r="B147" s="24" t="str">
        <f>VLOOKUP(A147,'HECVAT - Full | Vendor Response'!A$26:B$283,2,FALSE)</f>
        <v>In the event of imminent bankruptcy, closing of business, or retirement of service, will you provide 90 days for customers to get their data out of the system and migrate applications?</v>
      </c>
      <c r="C147" s="29" t="str">
        <f>IF(LEN(VLOOKUP($A147,Questions!$B:$AA,20,FALSE))=0,"",VLOOKUP($A147,Questions!$B:$AA,20,FALSE))</f>
        <v xml:space="preserve"> </v>
      </c>
      <c r="D147" s="30" t="str">
        <f>IF(LEN(VLOOKUP($A147,Questions!$B:$AA,21,FALSE))=0,"",VLOOKUP($A147,Questions!$B:$AA,21,FALSE))</f>
        <v xml:space="preserve"> </v>
      </c>
      <c r="E147" s="29" t="str">
        <f>IF(LEN(VLOOKUP($A147,Questions!$B:$AA,22,FALSE))=0,"",VLOOKUP($A147,Questions!$B:$AA,22,FALSE))</f>
        <v xml:space="preserve"> </v>
      </c>
      <c r="F147" s="30" t="str">
        <f>IF(LEN(VLOOKUP($A147,Questions!$B:$AA,23,FALSE))=0,"",VLOOKUP($A147,Questions!$B:$AA,23,FALSE))</f>
        <v xml:space="preserve"> </v>
      </c>
      <c r="G147" s="29" t="str">
        <f>IF(LEN(VLOOKUP($A147,Questions!$B:$AA,24,FALSE))=0,"",VLOOKUP($A147,Questions!$B:$AA,24,FALSE))</f>
        <v xml:space="preserve"> </v>
      </c>
      <c r="H147" s="30" t="str">
        <f>IF(LEN(VLOOKUP($A147,Questions!$B:$AA,25,FALSE))=0,"",VLOOKUP($A147,Questions!$B:$AA,25,FALSE))</f>
        <v xml:space="preserve"> </v>
      </c>
      <c r="I147" s="29" t="str">
        <f>IF(LEN(VLOOKUP($A147,Questions!$B:$AA,26,FALSE))=0,"",VLOOKUP($A147,Questions!$B:$AA,26,FALSE))</f>
        <v xml:space="preserve"> </v>
      </c>
      <c r="J147" s="29"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36" customHeight="1" x14ac:dyDescent="0.2">
      <c r="A148" s="12" t="s">
        <v>191</v>
      </c>
      <c r="B148" s="24" t="str">
        <f>VLOOKUP(A148,'HECVAT - Full | Vendor Response'!A$26:B$283,2,FALSE)</f>
        <v>Are involatile backup copies made according to pre-defined schedules and securely stored and protected?</v>
      </c>
      <c r="C148" s="29" t="str">
        <f>IF(LEN(VLOOKUP($A148,Questions!$B:$AA,20,FALSE))=0,"",VLOOKUP($A148,Questions!$B:$AA,20,FALSE))</f>
        <v xml:space="preserve"> </v>
      </c>
      <c r="D148" s="30" t="str">
        <f>IF(LEN(VLOOKUP($A148,Questions!$B:$AA,21,FALSE))=0,"",VLOOKUP($A148,Questions!$B:$AA,21,FALSE))</f>
        <v xml:space="preserve"> </v>
      </c>
      <c r="E148" s="29" t="str">
        <f>IF(LEN(VLOOKUP($A148,Questions!$B:$AA,22,FALSE))=0,"",VLOOKUP($A148,Questions!$B:$AA,22,FALSE))</f>
        <v xml:space="preserve"> </v>
      </c>
      <c r="F148" s="30" t="str">
        <f>IF(LEN(VLOOKUP($A148,Questions!$B:$AA,23,FALSE))=0,"",VLOOKUP($A148,Questions!$B:$AA,23,FALSE))</f>
        <v xml:space="preserve"> </v>
      </c>
      <c r="G148" s="29" t="str">
        <f>IF(LEN(VLOOKUP($A148,Questions!$B:$AA,24,FALSE))=0,"",VLOOKUP($A148,Questions!$B:$AA,24,FALSE))</f>
        <v xml:space="preserve"> </v>
      </c>
      <c r="H148" s="30" t="str">
        <f>IF(LEN(VLOOKUP($A148,Questions!$B:$AA,25,FALSE))=0,"",VLOOKUP($A148,Questions!$B:$AA,25,FALSE))</f>
        <v xml:space="preserve"> </v>
      </c>
      <c r="I148" s="29" t="str">
        <f>IF(LEN(VLOOKUP($A148,Questions!$B:$AA,26,FALSE))=0,"",VLOOKUP($A148,Questions!$B:$AA,26,FALSE))</f>
        <v xml:space="preserve"> </v>
      </c>
      <c r="J148" s="29"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54" customHeight="1" x14ac:dyDescent="0.2">
      <c r="A149" s="12" t="s">
        <v>192</v>
      </c>
      <c r="B149" s="24" t="str">
        <f>VLOOKUP(A149,'HECVAT - Full | Vendor Response'!A$26:B$283,2,FALSE)</f>
        <v>Do current backups include all operating system software, utilities, security software, application software, and data files necessary for recovery?</v>
      </c>
      <c r="C149" s="29" t="str">
        <f>IF(LEN(VLOOKUP($A149,Questions!$B:$AA,20,FALSE))=0,"",VLOOKUP($A149,Questions!$B:$AA,20,FALSE))</f>
        <v xml:space="preserve"> </v>
      </c>
      <c r="D149" s="30" t="str">
        <f>IF(LEN(VLOOKUP($A149,Questions!$B:$AA,21,FALSE))=0,"",VLOOKUP($A149,Questions!$B:$AA,21,FALSE))</f>
        <v xml:space="preserve"> </v>
      </c>
      <c r="E149" s="29" t="str">
        <f>IF(LEN(VLOOKUP($A149,Questions!$B:$AA,22,FALSE))=0,"",VLOOKUP($A149,Questions!$B:$AA,22,FALSE))</f>
        <v xml:space="preserve"> </v>
      </c>
      <c r="F149" s="30" t="str">
        <f>IF(LEN(VLOOKUP($A149,Questions!$B:$AA,23,FALSE))=0,"",VLOOKUP($A149,Questions!$B:$AA,23,FALSE))</f>
        <v xml:space="preserve"> </v>
      </c>
      <c r="G149" s="29" t="str">
        <f>IF(LEN(VLOOKUP($A149,Questions!$B:$AA,24,FALSE))=0,"",VLOOKUP($A149,Questions!$B:$AA,24,FALSE))</f>
        <v xml:space="preserve"> </v>
      </c>
      <c r="H149" s="30" t="str">
        <f>IF(LEN(VLOOKUP($A149,Questions!$B:$AA,25,FALSE))=0,"",VLOOKUP($A149,Questions!$B:$AA,25,FALSE))</f>
        <v xml:space="preserve"> </v>
      </c>
      <c r="I149" s="29" t="str">
        <f>IF(LEN(VLOOKUP($A149,Questions!$B:$AA,26,FALSE))=0,"",VLOOKUP($A149,Questions!$B:$AA,26,FALSE))</f>
        <v xml:space="preserve"> </v>
      </c>
      <c r="J149" s="29"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48" customHeight="1" x14ac:dyDescent="0.2">
      <c r="A150" s="12" t="s">
        <v>193</v>
      </c>
      <c r="B150" s="24" t="str">
        <f>VLOOKUP(A150,'HECVAT - Full | Vendor Response'!A$26:B$283,2,FALSE)</f>
        <v>Are you performing off site backups? (i.e. digitally moved off site)</v>
      </c>
      <c r="C150" s="29" t="str">
        <f>IF(LEN(VLOOKUP($A150,Questions!$B:$AA,20,FALSE))=0,"",VLOOKUP($A150,Questions!$B:$AA,20,FALSE))</f>
        <v xml:space="preserve"> </v>
      </c>
      <c r="D150" s="30" t="str">
        <f>IF(LEN(VLOOKUP($A150,Questions!$B:$AA,21,FALSE))=0,"",VLOOKUP($A150,Questions!$B:$AA,21,FALSE))</f>
        <v xml:space="preserve"> </v>
      </c>
      <c r="E150" s="29" t="str">
        <f>IF(LEN(VLOOKUP($A150,Questions!$B:$AA,22,FALSE))=0,"",VLOOKUP($A150,Questions!$B:$AA,22,FALSE))</f>
        <v xml:space="preserve"> </v>
      </c>
      <c r="F150" s="29" t="str">
        <f>IF(LEN(VLOOKUP($A150,Questions!$B:$AA,23,FALSE))=0,"",VLOOKUP($A150,Questions!$B:$AA,23,FALSE))</f>
        <v xml:space="preserve"> </v>
      </c>
      <c r="G150" s="29" t="str">
        <f>IF(LEN(VLOOKUP($A150,Questions!$B:$AA,24,FALSE))=0,"",VLOOKUP($A150,Questions!$B:$AA,24,FALSE))</f>
        <v xml:space="preserve"> </v>
      </c>
      <c r="H150" s="29" t="str">
        <f>IF(LEN(VLOOKUP($A150,Questions!$B:$AA,25,FALSE))=0,"",VLOOKUP($A150,Questions!$B:$AA,25,FALSE))</f>
        <v xml:space="preserve"> </v>
      </c>
      <c r="I150" s="29" t="str">
        <f>IF(LEN(VLOOKUP($A150,Questions!$B:$AA,26,FALSE))=0,"",VLOOKUP($A150,Questions!$B:$AA,26,FALSE))</f>
        <v xml:space="preserve"> </v>
      </c>
      <c r="J150" s="29"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2" t="s">
        <v>194</v>
      </c>
      <c r="B151" s="24" t="str">
        <f>VLOOKUP(A151,'HECVAT - Full | Vendor Response'!A$26:B$283,2,FALSE)</f>
        <v>Are physical backups taken off site? (i.e. physically moved off site)</v>
      </c>
      <c r="C151" s="29" t="str">
        <f>IF(LEN(VLOOKUP($A151,Questions!$B:$AA,20,FALSE))=0,"",VLOOKUP($A151,Questions!$B:$AA,20,FALSE))</f>
        <v xml:space="preserve"> </v>
      </c>
      <c r="D151" s="30" t="str">
        <f>IF(LEN(VLOOKUP($A151,Questions!$B:$AA,21,FALSE))=0,"",VLOOKUP($A151,Questions!$B:$AA,21,FALSE))</f>
        <v xml:space="preserve"> </v>
      </c>
      <c r="E151" s="29" t="str">
        <f>IF(LEN(VLOOKUP($A151,Questions!$B:$AA,22,FALSE))=0,"",VLOOKUP($A151,Questions!$B:$AA,22,FALSE))</f>
        <v xml:space="preserve"> </v>
      </c>
      <c r="F151" s="29" t="str">
        <f>IF(LEN(VLOOKUP($A151,Questions!$B:$AA,23,FALSE))=0,"",VLOOKUP($A151,Questions!$B:$AA,23,FALSE))</f>
        <v xml:space="preserve"> </v>
      </c>
      <c r="G151" s="29" t="str">
        <f>IF(LEN(VLOOKUP($A151,Questions!$B:$AA,24,FALSE))=0,"",VLOOKUP($A151,Questions!$B:$AA,24,FALSE))</f>
        <v xml:space="preserve"> </v>
      </c>
      <c r="H151" s="29" t="str">
        <f>IF(LEN(VLOOKUP($A151,Questions!$B:$AA,25,FALSE))=0,"",VLOOKUP($A151,Questions!$B:$AA,25,FALSE))</f>
        <v xml:space="preserve"> </v>
      </c>
      <c r="I151" s="29" t="str">
        <f>IF(LEN(VLOOKUP($A151,Questions!$B:$AA,26,FALSE))=0,"",VLOOKUP($A151,Questions!$B:$AA,26,FALSE))</f>
        <v xml:space="preserve"> </v>
      </c>
      <c r="J151" s="29"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36" customHeight="1" x14ac:dyDescent="0.2">
      <c r="A152" s="12" t="s">
        <v>195</v>
      </c>
      <c r="B152" s="24" t="str">
        <f>VLOOKUP(A152,'HECVAT - Full | Vendor Response'!A$26:B$283,2,FALSE)</f>
        <v>Do backups containing the institution's data ever leave the Institution's Data Zone either physically or via network routing?</v>
      </c>
      <c r="C152" s="29" t="str">
        <f>IF(LEN(VLOOKUP($A152,Questions!$B:$AA,20,FALSE))=0,"",VLOOKUP($A152,Questions!$B:$AA,20,FALSE))</f>
        <v xml:space="preserve"> </v>
      </c>
      <c r="D152" s="30" t="str">
        <f>IF(LEN(VLOOKUP($A152,Questions!$B:$AA,21,FALSE))=0,"",VLOOKUP($A152,Questions!$B:$AA,21,FALSE))</f>
        <v xml:space="preserve"> </v>
      </c>
      <c r="E152" s="29" t="str">
        <f>IF(LEN(VLOOKUP($A152,Questions!$B:$AA,22,FALSE))=0,"",VLOOKUP($A152,Questions!$B:$AA,22,FALSE))</f>
        <v xml:space="preserve"> </v>
      </c>
      <c r="F152" s="29" t="str">
        <f>IF(LEN(VLOOKUP($A152,Questions!$B:$AA,23,FALSE))=0,"",VLOOKUP($A152,Questions!$B:$AA,23,FALSE))</f>
        <v xml:space="preserve"> </v>
      </c>
      <c r="G152" s="29" t="str">
        <f>IF(LEN(VLOOKUP($A152,Questions!$B:$AA,24,FALSE))=0,"",VLOOKUP($A152,Questions!$B:$AA,24,FALSE))</f>
        <v xml:space="preserve"> </v>
      </c>
      <c r="H152" s="29" t="str">
        <f>IF(LEN(VLOOKUP($A152,Questions!$B:$AA,25,FALSE))=0,"",VLOOKUP($A152,Questions!$B:$AA,25,FALSE))</f>
        <v xml:space="preserve"> </v>
      </c>
      <c r="I152" s="30" t="str">
        <f>IF(LEN(VLOOKUP($A152,Questions!$B:$AA,26,FALSE))=0,"",VLOOKUP($A152,Questions!$B:$AA,26,FALSE))</f>
        <v xml:space="preserve"> </v>
      </c>
      <c r="J152" s="30"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2" t="s">
        <v>196</v>
      </c>
      <c r="B153" s="24" t="str">
        <f>VLOOKUP(A153,'HECVAT - Full | Vendor Response'!A$26:B$283,2,FALSE)</f>
        <v>Are data backups encrypted?</v>
      </c>
      <c r="C153" s="29" t="str">
        <f>IF(LEN(VLOOKUP($A153,Questions!$B:$AA,20,FALSE))=0,"",VLOOKUP($A153,Questions!$B:$AA,20,FALSE))</f>
        <v xml:space="preserve"> </v>
      </c>
      <c r="D153" s="30" t="str">
        <f>IF(LEN(VLOOKUP($A153,Questions!$B:$AA,21,FALSE))=0,"",VLOOKUP($A153,Questions!$B:$AA,21,FALSE))</f>
        <v xml:space="preserve"> </v>
      </c>
      <c r="E153" s="29" t="str">
        <f>IF(LEN(VLOOKUP($A153,Questions!$B:$AA,22,FALSE))=0,"",VLOOKUP($A153,Questions!$B:$AA,22,FALSE))</f>
        <v xml:space="preserve"> </v>
      </c>
      <c r="F153" s="29" t="str">
        <f>IF(LEN(VLOOKUP($A153,Questions!$B:$AA,23,FALSE))=0,"",VLOOKUP($A153,Questions!$B:$AA,23,FALSE))</f>
        <v xml:space="preserve"> </v>
      </c>
      <c r="G153" s="29" t="str">
        <f>IF(LEN(VLOOKUP($A153,Questions!$B:$AA,24,FALSE))=0,"",VLOOKUP($A153,Questions!$B:$AA,24,FALSE))</f>
        <v xml:space="preserve"> </v>
      </c>
      <c r="H153" s="29" t="str">
        <f>IF(LEN(VLOOKUP($A153,Questions!$B:$AA,25,FALSE))=0,"",VLOOKUP($A153,Questions!$B:$AA,25,FALSE))</f>
        <v xml:space="preserve"> </v>
      </c>
      <c r="I153" s="30" t="str">
        <f>IF(LEN(VLOOKUP($A153,Questions!$B:$AA,26,FALSE))=0,"",VLOOKUP($A153,Questions!$B:$AA,26,FALSE))</f>
        <v xml:space="preserve"> </v>
      </c>
      <c r="J153" s="30"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72" customHeight="1" x14ac:dyDescent="0.2">
      <c r="A154" s="12" t="s">
        <v>197</v>
      </c>
      <c r="B154" s="24"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29" t="str">
        <f>IF(LEN(VLOOKUP($A154,Questions!$B:$AA,20,FALSE))=0,"",VLOOKUP($A154,Questions!$B:$AA,20,FALSE))</f>
        <v xml:space="preserve"> </v>
      </c>
      <c r="D154" s="30" t="str">
        <f>IF(LEN(VLOOKUP($A154,Questions!$B:$AA,21,FALSE))=0,"",VLOOKUP($A154,Questions!$B:$AA,21,FALSE))</f>
        <v xml:space="preserve"> </v>
      </c>
      <c r="E154" s="29" t="str">
        <f>IF(LEN(VLOOKUP($A154,Questions!$B:$AA,22,FALSE))=0,"",VLOOKUP($A154,Questions!$B:$AA,22,FALSE))</f>
        <v xml:space="preserve"> </v>
      </c>
      <c r="F154" s="30" t="str">
        <f>IF(LEN(VLOOKUP($A154,Questions!$B:$AA,23,FALSE))=0,"",VLOOKUP($A154,Questions!$B:$AA,23,FALSE))</f>
        <v xml:space="preserve"> </v>
      </c>
      <c r="G154" s="29" t="str">
        <f>IF(LEN(VLOOKUP($A154,Questions!$B:$AA,24,FALSE))=0,"",VLOOKUP($A154,Questions!$B:$AA,24,FALSE))</f>
        <v xml:space="preserve"> </v>
      </c>
      <c r="H154" s="29" t="str">
        <f>IF(LEN(VLOOKUP($A154,Questions!$B:$AA,25,FALSE))=0,"",VLOOKUP($A154,Questions!$B:$AA,25,FALSE))</f>
        <v xml:space="preserve"> </v>
      </c>
      <c r="I154" s="30" t="str">
        <f>IF(LEN(VLOOKUP($A154,Questions!$B:$AA,26,FALSE))=0,"",VLOOKUP($A154,Questions!$B:$AA,26,FALSE))</f>
        <v xml:space="preserve"> </v>
      </c>
      <c r="J154" s="30"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48" customHeight="1" x14ac:dyDescent="0.2">
      <c r="A155" s="12" t="s">
        <v>198</v>
      </c>
      <c r="B155" s="24"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29" t="str">
        <f>IF(LEN(VLOOKUP($A155,Questions!$B:$AA,20,FALSE))=0,"",VLOOKUP($A155,Questions!$B:$AA,20,FALSE))</f>
        <v xml:space="preserve"> </v>
      </c>
      <c r="D155" s="30" t="str">
        <f>IF(LEN(VLOOKUP($A155,Questions!$B:$AA,21,FALSE))=0,"",VLOOKUP($A155,Questions!$B:$AA,21,FALSE))</f>
        <v xml:space="preserve"> </v>
      </c>
      <c r="E155" s="29" t="str">
        <f>IF(LEN(VLOOKUP($A155,Questions!$B:$AA,22,FALSE))=0,"",VLOOKUP($A155,Questions!$B:$AA,22,FALSE))</f>
        <v xml:space="preserve"> </v>
      </c>
      <c r="F155" s="29" t="str">
        <f>IF(LEN(VLOOKUP($A155,Questions!$B:$AA,23,FALSE))=0,"",VLOOKUP($A155,Questions!$B:$AA,23,FALSE))</f>
        <v xml:space="preserve"> </v>
      </c>
      <c r="G155" s="29" t="str">
        <f>IF(LEN(VLOOKUP($A155,Questions!$B:$AA,24,FALSE))=0,"",VLOOKUP($A155,Questions!$B:$AA,24,FALSE))</f>
        <v xml:space="preserve"> </v>
      </c>
      <c r="H155" s="29" t="str">
        <f>IF(LEN(VLOOKUP($A155,Questions!$B:$AA,25,FALSE))=0,"",VLOOKUP($A155,Questions!$B:$AA,25,FALSE))</f>
        <v xml:space="preserve"> </v>
      </c>
      <c r="I155" s="30" t="str">
        <f>IF(LEN(VLOOKUP($A155,Questions!$B:$AA,26,FALSE))=0,"",VLOOKUP($A155,Questions!$B:$AA,26,FALSE))</f>
        <v xml:space="preserve"> </v>
      </c>
      <c r="J155" s="30"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36" customHeight="1" x14ac:dyDescent="0.2">
      <c r="A156" s="12" t="s">
        <v>199</v>
      </c>
      <c r="B156" s="24" t="str">
        <f>VLOOKUP(A156,'HECVAT - Full | Vendor Response'!A$26:B$283,2,FALSE)</f>
        <v>Does the process described in DATA-19 adhere to DoD 5220.22-M and/or NIST SP 800-88 standards?</v>
      </c>
      <c r="C156" s="29" t="str">
        <f>IF(LEN(VLOOKUP($A156,Questions!$B:$AA,20,FALSE))=0,"",VLOOKUP($A156,Questions!$B:$AA,20,FALSE))</f>
        <v xml:space="preserve"> </v>
      </c>
      <c r="D156" s="30" t="str">
        <f>IF(LEN(VLOOKUP($A156,Questions!$B:$AA,21,FALSE))=0,"",VLOOKUP($A156,Questions!$B:$AA,21,FALSE))</f>
        <v xml:space="preserve"> </v>
      </c>
      <c r="E156" s="29" t="str">
        <f>IF(LEN(VLOOKUP($A156,Questions!$B:$AA,22,FALSE))=0,"",VLOOKUP($A156,Questions!$B:$AA,22,FALSE))</f>
        <v xml:space="preserve"> </v>
      </c>
      <c r="F156" s="29" t="str">
        <f>IF(LEN(VLOOKUP($A156,Questions!$B:$AA,23,FALSE))=0,"",VLOOKUP($A156,Questions!$B:$AA,23,FALSE))</f>
        <v xml:space="preserve"> </v>
      </c>
      <c r="G156" s="29" t="str">
        <f>IF(LEN(VLOOKUP($A156,Questions!$B:$AA,24,FALSE))=0,"",VLOOKUP($A156,Questions!$B:$AA,24,FALSE))</f>
        <v xml:space="preserve"> </v>
      </c>
      <c r="H156" s="29" t="str">
        <f>IF(LEN(VLOOKUP($A156,Questions!$B:$AA,25,FALSE))=0,"",VLOOKUP($A156,Questions!$B:$AA,25,FALSE))</f>
        <v xml:space="preserve"> </v>
      </c>
      <c r="I156" s="29" t="str">
        <f>IF(LEN(VLOOKUP($A156,Questions!$B:$AA,26,FALSE))=0,"",VLOOKUP($A156,Questions!$B:$AA,26,FALSE))</f>
        <v xml:space="preserve"> </v>
      </c>
      <c r="J156" s="29"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48" customHeight="1" x14ac:dyDescent="0.2">
      <c r="A157" s="12" t="s">
        <v>200</v>
      </c>
      <c r="B157" s="24" t="str">
        <f>VLOOKUP(A157,'HECVAT - Full | Vendor Response'!A$26:B$283,2,FALSE)</f>
        <v>Is media used for long-term retention of business data and archival purposes stored in a secure, environmentally protected area?</v>
      </c>
      <c r="C157" s="29" t="str">
        <f>IF(LEN(VLOOKUP($A157,Questions!$B:$AA,20,FALSE))=0,"",VLOOKUP($A157,Questions!$B:$AA,20,FALSE))</f>
        <v xml:space="preserve"> </v>
      </c>
      <c r="D157" s="30" t="str">
        <f>IF(LEN(VLOOKUP($A157,Questions!$B:$AA,21,FALSE))=0,"",VLOOKUP($A157,Questions!$B:$AA,21,FALSE))</f>
        <v xml:space="preserve"> </v>
      </c>
      <c r="E157" s="29" t="str">
        <f>IF(LEN(VLOOKUP($A157,Questions!$B:$AA,22,FALSE))=0,"",VLOOKUP($A157,Questions!$B:$AA,22,FALSE))</f>
        <v xml:space="preserve"> </v>
      </c>
      <c r="F157" s="29" t="str">
        <f>IF(LEN(VLOOKUP($A157,Questions!$B:$AA,23,FALSE))=0,"",VLOOKUP($A157,Questions!$B:$AA,23,FALSE))</f>
        <v xml:space="preserve"> </v>
      </c>
      <c r="G157" s="29" t="str">
        <f>IF(LEN(VLOOKUP($A157,Questions!$B:$AA,24,FALSE))=0,"",VLOOKUP($A157,Questions!$B:$AA,24,FALSE))</f>
        <v xml:space="preserve"> </v>
      </c>
      <c r="H157" s="29" t="str">
        <f>IF(LEN(VLOOKUP($A157,Questions!$B:$AA,25,FALSE))=0,"",VLOOKUP($A157,Questions!$B:$AA,25,FALSE))</f>
        <v xml:space="preserve"> </v>
      </c>
      <c r="I157" s="29" t="str">
        <f>IF(LEN(VLOOKUP($A157,Questions!$B:$AA,26,FALSE))=0,"",VLOOKUP($A157,Questions!$B:$AA,26,FALSE))</f>
        <v xml:space="preserve"> </v>
      </c>
      <c r="J157" s="29"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2" t="s">
        <v>201</v>
      </c>
      <c r="B158" s="24" t="str">
        <f>VLOOKUP(A158,'HECVAT - Full | Vendor Response'!A$26:B$283,2,FALSE)</f>
        <v>Will you handle data in a FERPA compliant manner?</v>
      </c>
      <c r="C158" s="29" t="str">
        <f>IF(LEN(VLOOKUP($A158,Questions!$B:$AA,20,FALSE))=0,"",VLOOKUP($A158,Questions!$B:$AA,20,FALSE))</f>
        <v xml:space="preserve"> </v>
      </c>
      <c r="D158" s="30" t="str">
        <f>IF(LEN(VLOOKUP($A158,Questions!$B:$AA,21,FALSE))=0,"",VLOOKUP($A158,Questions!$B:$AA,21,FALSE))</f>
        <v xml:space="preserve"> </v>
      </c>
      <c r="E158" s="29" t="str">
        <f>IF(LEN(VLOOKUP($A158,Questions!$B:$AA,22,FALSE))=0,"",VLOOKUP($A158,Questions!$B:$AA,22,FALSE))</f>
        <v xml:space="preserve"> </v>
      </c>
      <c r="F158" s="30" t="str">
        <f>IF(LEN(VLOOKUP($A158,Questions!$B:$AA,23,FALSE))=0,"",VLOOKUP($A158,Questions!$B:$AA,23,FALSE))</f>
        <v xml:space="preserve"> </v>
      </c>
      <c r="G158" s="29" t="str">
        <f>IF(LEN(VLOOKUP($A158,Questions!$B:$AA,24,FALSE))=0,"",VLOOKUP($A158,Questions!$B:$AA,24,FALSE))</f>
        <v xml:space="preserve"> </v>
      </c>
      <c r="H158" s="29" t="str">
        <f>IF(LEN(VLOOKUP($A158,Questions!$B:$AA,25,FALSE))=0,"",VLOOKUP($A158,Questions!$B:$AA,25,FALSE))</f>
        <v xml:space="preserve"> </v>
      </c>
      <c r="I158" s="29" t="str">
        <f>IF(LEN(VLOOKUP($A158,Questions!$B:$AA,26,FALSE))=0,"",VLOOKUP($A158,Questions!$B:$AA,26,FALSE))</f>
        <v xml:space="preserve"> </v>
      </c>
      <c r="J158" s="29"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73.25" customHeight="1" x14ac:dyDescent="0.2">
      <c r="A159" s="12" t="s">
        <v>202</v>
      </c>
      <c r="B159" s="24" t="str">
        <f>VLOOKUP(A159,'HECVAT - Full | Vendor Response'!A$26:B$283,2,FALSE)</f>
        <v>Does your staff (or third party) have access to Institutional data (e.g., financial, PHI or other sensitive information) through any means?</v>
      </c>
      <c r="C159" s="29" t="str">
        <f>IF(LEN(VLOOKUP($A159,Questions!$B:$AA,20,FALSE))=0,"",VLOOKUP($A159,Questions!$B:$AA,20,FALSE))</f>
        <v xml:space="preserve"> </v>
      </c>
      <c r="D159" s="30" t="str">
        <f>IF(LEN(VLOOKUP($A159,Questions!$B:$AA,21,FALSE))=0,"",VLOOKUP($A159,Questions!$B:$AA,21,FALSE))</f>
        <v xml:space="preserve"> </v>
      </c>
      <c r="E159" s="29" t="str">
        <f>IF(LEN(VLOOKUP($A159,Questions!$B:$AA,22,FALSE))=0,"",VLOOKUP($A159,Questions!$B:$AA,22,FALSE))</f>
        <v xml:space="preserve"> </v>
      </c>
      <c r="F159" s="29" t="str">
        <f>IF(LEN(VLOOKUP($A159,Questions!$B:$AA,23,FALSE))=0,"",VLOOKUP($A159,Questions!$B:$AA,23,FALSE))</f>
        <v xml:space="preserve"> </v>
      </c>
      <c r="G159" s="29" t="str">
        <f>IF(LEN(VLOOKUP($A159,Questions!$B:$AA,24,FALSE))=0,"",VLOOKUP($A159,Questions!$B:$AA,24,FALSE))</f>
        <v xml:space="preserve"> </v>
      </c>
      <c r="H159" s="29" t="str">
        <f>IF(LEN(VLOOKUP($A159,Questions!$B:$AA,25,FALSE))=0,"",VLOOKUP($A159,Questions!$B:$AA,25,FALSE))</f>
        <v xml:space="preserve"> </v>
      </c>
      <c r="I159" s="29" t="str">
        <f>IF(LEN(VLOOKUP($A159,Questions!$B:$AA,26,FALSE))=0,"",VLOOKUP($A159,Questions!$B:$AA,26,FALSE))</f>
        <v xml:space="preserve"> </v>
      </c>
      <c r="J159" s="29"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36" customHeight="1" x14ac:dyDescent="0.2">
      <c r="A160" s="12" t="s">
        <v>203</v>
      </c>
      <c r="B160" s="24" t="str">
        <f>VLOOKUP(A160,'HECVAT - Full | Vendor Response'!A$26:B$283,2,FALSE)</f>
        <v>Do you have a documented and currently implemented strategy for securing employee workstations when they work remotely? (i.e. not in a trusted computing environment)</v>
      </c>
      <c r="C160" s="29" t="str">
        <f>IF(LEN(VLOOKUP($A160,Questions!$B:$AA,20,FALSE))=0,"",VLOOKUP($A160,Questions!$B:$AA,20,FALSE))</f>
        <v xml:space="preserve"> </v>
      </c>
      <c r="D160" s="30" t="str">
        <f>IF(LEN(VLOOKUP($A160,Questions!$B:$AA,21,FALSE))=0,"",VLOOKUP($A160,Questions!$B:$AA,21,FALSE))</f>
        <v xml:space="preserve"> </v>
      </c>
      <c r="E160" s="29" t="str">
        <f>IF(LEN(VLOOKUP($A160,Questions!$B:$AA,22,FALSE))=0,"",VLOOKUP($A160,Questions!$B:$AA,22,FALSE))</f>
        <v xml:space="preserve"> </v>
      </c>
      <c r="F160" s="29" t="str">
        <f>IF(LEN(VLOOKUP($A160,Questions!$B:$AA,23,FALSE))=0,"",VLOOKUP($A160,Questions!$B:$AA,23,FALSE))</f>
        <v xml:space="preserve"> </v>
      </c>
      <c r="G160" s="29" t="str">
        <f>IF(LEN(VLOOKUP($A160,Questions!$B:$AA,24,FALSE))=0,"",VLOOKUP($A160,Questions!$B:$AA,24,FALSE))</f>
        <v xml:space="preserve"> </v>
      </c>
      <c r="H160" s="29" t="str">
        <f>IF(LEN(VLOOKUP($A160,Questions!$B:$AA,25,FALSE))=0,"",VLOOKUP($A160,Questions!$B:$AA,25,FALSE))</f>
        <v xml:space="preserve"> </v>
      </c>
      <c r="I160" s="30" t="str">
        <f>IF(LEN(VLOOKUP($A160,Questions!$B:$AA,26,FALSE))=0,"",VLOOKUP($A160,Questions!$B:$AA,26,FALSE))</f>
        <v xml:space="preserve"> </v>
      </c>
      <c r="J160" s="30"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287" t="str">
        <f>IF($C$30="","Datacenter",IF($C$30="Yes","Datacenter - Optional based on QUALIFIER response.","Datacenter"))</f>
        <v>Datacenter</v>
      </c>
      <c r="B161" s="287"/>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49.25" customHeight="1" x14ac:dyDescent="0.2">
      <c r="A162" s="12" t="s">
        <v>205</v>
      </c>
      <c r="B162" s="24" t="str">
        <f>VLOOKUP(A162,'HECVAT - Full | Vendor Response'!A$26:B$283,2,FALSE)</f>
        <v>Does the hosting provider have a SOC 2 Type 2 report available?</v>
      </c>
      <c r="C162" s="29" t="str">
        <f>IF(LEN(VLOOKUP($A162,Questions!$B:$AA,20,FALSE))=0,"",VLOOKUP($A162,Questions!$B:$AA,20,FALSE))</f>
        <v xml:space="preserve"> </v>
      </c>
      <c r="D162" s="31" t="str">
        <f>IF(LEN(VLOOKUP($A162,Questions!$B:$AA,21,FALSE))=0,"",VLOOKUP($A162,Questions!$B:$AA,21,FALSE))</f>
        <v xml:space="preserve"> </v>
      </c>
      <c r="E162" s="29" t="str">
        <f>IF(LEN(VLOOKUP($A162,Questions!$B:$AA,22,FALSE))=0,"",VLOOKUP($A162,Questions!$B:$AA,22,FALSE))</f>
        <v xml:space="preserve"> </v>
      </c>
      <c r="F162" s="29" t="str">
        <f>IF(LEN(VLOOKUP($A162,Questions!$B:$AA,23,FALSE))=0,"",VLOOKUP($A162,Questions!$B:$AA,23,FALSE))</f>
        <v xml:space="preserve"> </v>
      </c>
      <c r="G162" s="30" t="str">
        <f>IF(LEN(VLOOKUP($A162,Questions!$B:$AA,24,FALSE))=0,"",VLOOKUP($A162,Questions!$B:$AA,24,FALSE))</f>
        <v xml:space="preserve"> </v>
      </c>
      <c r="H162" s="31" t="str">
        <f>IF(LEN(VLOOKUP($A162,Questions!$B:$AA,25,FALSE))=0,"",VLOOKUP($A162,Questions!$B:$AA,25,FALSE))</f>
        <v xml:space="preserve"> </v>
      </c>
      <c r="I162" s="29" t="str">
        <f>IF(LEN(VLOOKUP($A162,Questions!$B:$AA,26,FALSE))=0,"",VLOOKUP($A162,Questions!$B:$AA,26,FALSE))</f>
        <v xml:space="preserve"> </v>
      </c>
      <c r="J162" s="29" t="str">
        <f>IF(LEN(VLOOKUP($A162,Questions!$B:$AB,27,FALSE))=0,"",VLOOKUP($A162,Questions!$B:$AB,27,FALSE))</f>
        <v xml:space="preserve"> </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8" customHeight="1" x14ac:dyDescent="0.2">
      <c r="A163" s="12" t="s">
        <v>206</v>
      </c>
      <c r="B163" s="24" t="str">
        <f>VLOOKUP(A163,'HECVAT - Full | Vendor Response'!A$26:B$283,2,FALSE)</f>
        <v>Are you generally able to accommodate storing each institution's data within their geographic region?</v>
      </c>
      <c r="C163" s="29" t="str">
        <f>IF(LEN(VLOOKUP($A163,Questions!$B:$AA,20,FALSE))=0,"",VLOOKUP($A163,Questions!$B:$AA,20,FALSE))</f>
        <v xml:space="preserve"> </v>
      </c>
      <c r="D163" s="31" t="str">
        <f>IF(LEN(VLOOKUP($A163,Questions!$B:$AA,21,FALSE))=0,"",VLOOKUP($A163,Questions!$B:$AA,21,FALSE))</f>
        <v xml:space="preserve"> </v>
      </c>
      <c r="E163" s="29" t="str">
        <f>IF(LEN(VLOOKUP($A163,Questions!$B:$AA,22,FALSE))=0,"",VLOOKUP($A163,Questions!$B:$AA,22,FALSE))</f>
        <v xml:space="preserve"> </v>
      </c>
      <c r="F163" s="30" t="str">
        <f>IF(LEN(VLOOKUP($A163,Questions!$B:$AA,23,FALSE))=0,"",VLOOKUP($A163,Questions!$B:$AA,23,FALSE))</f>
        <v xml:space="preserve"> </v>
      </c>
      <c r="G163" s="30" t="str">
        <f>IF(LEN(VLOOKUP($A163,Questions!$B:$AA,24,FALSE))=0,"",VLOOKUP($A163,Questions!$B:$AA,24,FALSE))</f>
        <v xml:space="preserve"> </v>
      </c>
      <c r="H163" s="31" t="str">
        <f>IF(LEN(VLOOKUP($A163,Questions!$B:$AA,25,FALSE))=0,"",VLOOKUP($A163,Questions!$B:$AA,25,FALSE))</f>
        <v xml:space="preserve"> </v>
      </c>
      <c r="I163" s="31" t="str">
        <f>IF(LEN(VLOOKUP($A163,Questions!$B:$AA,26,FALSE))=0,"",VLOOKUP($A163,Questions!$B:$AA,26,FALSE))</f>
        <v xml:space="preserve"> </v>
      </c>
      <c r="J163" s="31"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36" customHeight="1" x14ac:dyDescent="0.2">
      <c r="A164" s="12" t="s">
        <v>207</v>
      </c>
      <c r="B164" s="24" t="str">
        <f>VLOOKUP(A164,'HECVAT - Full | Vendor Response'!A$26:B$283,2,FALSE)</f>
        <v>Are the data centers staffed 24 hours a day, seven days a week (i.e., 24x7x365)?</v>
      </c>
      <c r="C164" s="29" t="str">
        <f>IF(LEN(VLOOKUP($A164,Questions!$B:$AA,20,FALSE))=0,"",VLOOKUP($A164,Questions!$B:$AA,20,FALSE))</f>
        <v xml:space="preserve"> </v>
      </c>
      <c r="D164" s="31" t="str">
        <f>IF(LEN(VLOOKUP($A164,Questions!$B:$AA,21,FALSE))=0,"",VLOOKUP($A164,Questions!$B:$AA,21,FALSE))</f>
        <v xml:space="preserve"> </v>
      </c>
      <c r="E164" s="29" t="str">
        <f>IF(LEN(VLOOKUP($A164,Questions!$B:$AA,22,FALSE))=0,"",VLOOKUP($A164,Questions!$B:$AA,22,FALSE))</f>
        <v xml:space="preserve"> </v>
      </c>
      <c r="F164" s="30" t="str">
        <f>IF(LEN(VLOOKUP($A164,Questions!$B:$AA,23,FALSE))=0,"",VLOOKUP($A164,Questions!$B:$AA,23,FALSE))</f>
        <v xml:space="preserve"> </v>
      </c>
      <c r="G164" s="30" t="str">
        <f>IF(LEN(VLOOKUP($A164,Questions!$B:$AA,24,FALSE))=0,"",VLOOKUP($A164,Questions!$B:$AA,24,FALSE))</f>
        <v xml:space="preserve"> </v>
      </c>
      <c r="H164" s="31" t="str">
        <f>IF(LEN(VLOOKUP($A164,Questions!$B:$AA,25,FALSE))=0,"",VLOOKUP($A164,Questions!$B:$AA,25,FALSE))</f>
        <v xml:space="preserve"> </v>
      </c>
      <c r="I164" s="31" t="str">
        <f>IF(LEN(VLOOKUP($A164,Questions!$B:$AA,26,FALSE))=0,"",VLOOKUP($A164,Questions!$B:$AA,26,FALSE))</f>
        <v xml:space="preserve"> </v>
      </c>
      <c r="J164" s="31"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47" customHeight="1" x14ac:dyDescent="0.2">
      <c r="A165" s="12" t="s">
        <v>208</v>
      </c>
      <c r="B165" s="24" t="str">
        <f>VLOOKUP(A165,'HECVAT - Full | Vendor Response'!A$26:B$283,2,FALSE)</f>
        <v>Are your servers separated from other companies via a physical barrier, such as a cage or hardened walls?</v>
      </c>
      <c r="C165" s="29" t="str">
        <f>IF(LEN(VLOOKUP($A165,Questions!$B:$AA,20,FALSE))=0,"",VLOOKUP($A165,Questions!$B:$AA,20,FALSE))</f>
        <v xml:space="preserve"> </v>
      </c>
      <c r="D165" s="31" t="str">
        <f>IF(LEN(VLOOKUP($A165,Questions!$B:$AA,21,FALSE))=0,"",VLOOKUP($A165,Questions!$B:$AA,21,FALSE))</f>
        <v xml:space="preserve"> </v>
      </c>
      <c r="E165" s="30" t="str">
        <f>IF(LEN(VLOOKUP($A165,Questions!$B:$AA,22,FALSE))=0,"",VLOOKUP($A165,Questions!$B:$AA,22,FALSE))</f>
        <v xml:space="preserve"> </v>
      </c>
      <c r="F165" s="30" t="str">
        <f>IF(LEN(VLOOKUP($A165,Questions!$B:$AA,23,FALSE))=0,"",VLOOKUP($A165,Questions!$B:$AA,23,FALSE))</f>
        <v xml:space="preserve"> </v>
      </c>
      <c r="G165" s="30" t="str">
        <f>IF(LEN(VLOOKUP($A165,Questions!$B:$AA,24,FALSE))=0,"",VLOOKUP($A165,Questions!$B:$AA,24,FALSE))</f>
        <v xml:space="preserve"> </v>
      </c>
      <c r="H165" s="29" t="str">
        <f>IF(LEN(VLOOKUP($A165,Questions!$B:$AA,25,FALSE))=0,"",VLOOKUP($A165,Questions!$B:$AA,25,FALSE))</f>
        <v xml:space="preserve"> </v>
      </c>
      <c r="I165" s="29" t="str">
        <f>IF(LEN(VLOOKUP($A165,Questions!$B:$AA,26,FALSE))=0,"",VLOOKUP($A165,Questions!$B:$AA,26,FALSE))</f>
        <v xml:space="preserve"> </v>
      </c>
      <c r="J165" s="29"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2" t="s">
        <v>209</v>
      </c>
      <c r="B166" s="24" t="str">
        <f>VLOOKUP(A166,'HECVAT - Full | Vendor Response'!A$26:B$283,2,FALSE)</f>
        <v>Does a physical barrier fully enclose the physical space preventing unauthorized physical contact with any of your devices?</v>
      </c>
      <c r="C166" s="29" t="str">
        <f>IF(LEN(VLOOKUP($A166,Questions!$B:$AA,20,FALSE))=0,"",VLOOKUP($A166,Questions!$B:$AA,20,FALSE))</f>
        <v xml:space="preserve"> </v>
      </c>
      <c r="D166" s="31" t="str">
        <f>IF(LEN(VLOOKUP($A166,Questions!$B:$AA,21,FALSE))=0,"",VLOOKUP($A166,Questions!$B:$AA,21,FALSE))</f>
        <v xml:space="preserve"> </v>
      </c>
      <c r="E166" s="29" t="str">
        <f>IF(LEN(VLOOKUP($A166,Questions!$B:$AA,22,FALSE))=0,"",VLOOKUP($A166,Questions!$B:$AA,22,FALSE))</f>
        <v xml:space="preserve"> </v>
      </c>
      <c r="F166" s="29" t="str">
        <f>IF(LEN(VLOOKUP($A166,Questions!$B:$AA,23,FALSE))=0,"",VLOOKUP($A166,Questions!$B:$AA,23,FALSE))</f>
        <v xml:space="preserve"> </v>
      </c>
      <c r="G166" s="30" t="str">
        <f>IF(LEN(VLOOKUP($A166,Questions!$B:$AA,24,FALSE))=0,"",VLOOKUP($A166,Questions!$B:$AA,24,FALSE))</f>
        <v xml:space="preserve"> </v>
      </c>
      <c r="H166" s="31" t="str">
        <f>IF(LEN(VLOOKUP($A166,Questions!$B:$AA,25,FALSE))=0,"",VLOOKUP($A166,Questions!$B:$AA,25,FALSE))</f>
        <v xml:space="preserve"> </v>
      </c>
      <c r="I166" s="29" t="str">
        <f>IF(LEN(VLOOKUP($A166,Questions!$B:$AA,26,FALSE))=0,"",VLOOKUP($A166,Questions!$B:$AA,26,FALSE))</f>
        <v xml:space="preserve"> </v>
      </c>
      <c r="J166" s="29"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8" customHeight="1" x14ac:dyDescent="0.2">
      <c r="A167" s="12" t="s">
        <v>210</v>
      </c>
      <c r="B167" s="24" t="str">
        <f>VLOOKUP(A167,'HECVAT - Full | Vendor Response'!A$26:B$283,2,FALSE)</f>
        <v>Are your primary and secondary data centers geographically diverse?</v>
      </c>
      <c r="C167" s="29" t="str">
        <f>IF(LEN(VLOOKUP($A167,Questions!$B:$AA,20,FALSE))=0,"",VLOOKUP($A167,Questions!$B:$AA,20,FALSE))</f>
        <v xml:space="preserve"> </v>
      </c>
      <c r="D167" s="31" t="str">
        <f>IF(LEN(VLOOKUP($A167,Questions!$B:$AA,21,FALSE))=0,"",VLOOKUP($A167,Questions!$B:$AA,21,FALSE))</f>
        <v xml:space="preserve"> </v>
      </c>
      <c r="E167" s="29" t="str">
        <f>IF(LEN(VLOOKUP($A167,Questions!$B:$AA,22,FALSE))=0,"",VLOOKUP($A167,Questions!$B:$AA,22,FALSE))</f>
        <v xml:space="preserve"> </v>
      </c>
      <c r="F167" s="29" t="str">
        <f>IF(LEN(VLOOKUP($A167,Questions!$B:$AA,23,FALSE))=0,"",VLOOKUP($A167,Questions!$B:$AA,23,FALSE))</f>
        <v xml:space="preserve"> </v>
      </c>
      <c r="G167" s="29" t="str">
        <f>IF(LEN(VLOOKUP($A167,Questions!$B:$AA,24,FALSE))=0,"",VLOOKUP($A167,Questions!$B:$AA,24,FALSE))</f>
        <v xml:space="preserve"> </v>
      </c>
      <c r="H167" s="31" t="str">
        <f>IF(LEN(VLOOKUP($A167,Questions!$B:$AA,25,FALSE))=0,"",VLOOKUP($A167,Questions!$B:$AA,25,FALSE))</f>
        <v xml:space="preserve"> </v>
      </c>
      <c r="I167" s="29" t="str">
        <f>IF(LEN(VLOOKUP($A167,Questions!$B:$AA,26,FALSE))=0,"",VLOOKUP($A167,Questions!$B:$AA,26,FALSE))</f>
        <v xml:space="preserve"> </v>
      </c>
      <c r="J167" s="29"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7" customHeight="1" x14ac:dyDescent="0.2">
      <c r="A168" s="12" t="s">
        <v>211</v>
      </c>
      <c r="B168" s="24" t="str">
        <f>VLOOKUP(A168,'HECVAT - Full | Vendor Response'!A$26:B$283,2,FALSE)</f>
        <v>If outsourced or co-located, is there a contract in place to prevent data from leaving the Institution's Data Zone?</v>
      </c>
      <c r="C168" s="29" t="str">
        <f>IF(LEN(VLOOKUP($A168,Questions!$B:$AA,20,FALSE))=0,"",VLOOKUP($A168,Questions!$B:$AA,20,FALSE))</f>
        <v xml:space="preserve"> </v>
      </c>
      <c r="D168" s="31" t="str">
        <f>IF(LEN(VLOOKUP($A168,Questions!$B:$AA,21,FALSE))=0,"",VLOOKUP($A168,Questions!$B:$AA,21,FALSE))</f>
        <v xml:space="preserve"> </v>
      </c>
      <c r="E168" s="30" t="str">
        <f>IF(LEN(VLOOKUP($A168,Questions!$B:$AA,22,FALSE))=0,"",VLOOKUP($A168,Questions!$B:$AA,22,FALSE))</f>
        <v xml:space="preserve"> </v>
      </c>
      <c r="F168" s="29" t="str">
        <f>IF(LEN(VLOOKUP($A168,Questions!$B:$AA,23,FALSE))=0,"",VLOOKUP($A168,Questions!$B:$AA,23,FALSE))</f>
        <v xml:space="preserve"> </v>
      </c>
      <c r="G168" s="29" t="str">
        <f>IF(LEN(VLOOKUP($A168,Questions!$B:$AA,24,FALSE))=0,"",VLOOKUP($A168,Questions!$B:$AA,24,FALSE))</f>
        <v xml:space="preserve"> </v>
      </c>
      <c r="H168" s="31" t="str">
        <f>IF(LEN(VLOOKUP($A168,Questions!$B:$AA,25,FALSE))=0,"",VLOOKUP($A168,Questions!$B:$AA,25,FALSE))</f>
        <v xml:space="preserve"> </v>
      </c>
      <c r="I168" s="31" t="str">
        <f>IF(LEN(VLOOKUP($A168,Questions!$B:$AA,26,FALSE))=0,"",VLOOKUP($A168,Questions!$B:$AA,26,FALSE))</f>
        <v xml:space="preserve"> </v>
      </c>
      <c r="J168" s="31"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36" customHeight="1" x14ac:dyDescent="0.2">
      <c r="A169" s="12" t="s">
        <v>212</v>
      </c>
      <c r="B169" s="24" t="str">
        <f>VLOOKUP(A169,'HECVAT - Full | Vendor Response'!A$26:B$283,2,FALSE)</f>
        <v>What Tier Level is your data center (per levels defined by the Uptime Institute)?</v>
      </c>
      <c r="C169" s="29" t="str">
        <f>IF(LEN(VLOOKUP($A169,Questions!$B:$AA,20,FALSE))=0,"",VLOOKUP($A169,Questions!$B:$AA,20,FALSE))</f>
        <v xml:space="preserve"> </v>
      </c>
      <c r="D169" s="31" t="str">
        <f>IF(LEN(VLOOKUP($A169,Questions!$B:$AA,21,FALSE))=0,"",VLOOKUP($A169,Questions!$B:$AA,21,FALSE))</f>
        <v xml:space="preserve"> </v>
      </c>
      <c r="E169" s="29" t="str">
        <f>IF(LEN(VLOOKUP($A169,Questions!$B:$AA,22,FALSE))=0,"",VLOOKUP($A169,Questions!$B:$AA,22,FALSE))</f>
        <v xml:space="preserve"> </v>
      </c>
      <c r="F169" s="30" t="str">
        <f>IF(LEN(VLOOKUP($A169,Questions!$B:$AA,23,FALSE))=0,"",VLOOKUP($A169,Questions!$B:$AA,23,FALSE))</f>
        <v xml:space="preserve"> </v>
      </c>
      <c r="G169" s="30" t="str">
        <f>IF(LEN(VLOOKUP($A169,Questions!$B:$AA,24,FALSE))=0,"",VLOOKUP($A169,Questions!$B:$AA,24,FALSE))</f>
        <v xml:space="preserve"> </v>
      </c>
      <c r="H169" s="31" t="str">
        <f>IF(LEN(VLOOKUP($A169,Questions!$B:$AA,25,FALSE))=0,"",VLOOKUP($A169,Questions!$B:$AA,25,FALSE))</f>
        <v xml:space="preserve"> </v>
      </c>
      <c r="I169" s="29" t="str">
        <f>IF(LEN(VLOOKUP($A169,Questions!$B:$AA,26,FALSE))=0,"",VLOOKUP($A169,Questions!$B:$AA,26,FALSE))</f>
        <v xml:space="preserve"> </v>
      </c>
      <c r="J169" s="29"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2" t="s">
        <v>213</v>
      </c>
      <c r="B170" s="24" t="str">
        <f>VLOOKUP(A170,'HECVAT - Full | Vendor Response'!A$26:B$283,2,FALSE)</f>
        <v>Is the service hosted in a high availability environment?</v>
      </c>
      <c r="C170" s="29" t="str">
        <f>IF(LEN(VLOOKUP($A170,Questions!$B:$AA,20,FALSE))=0,"",VLOOKUP($A170,Questions!$B:$AA,20,FALSE))</f>
        <v xml:space="preserve"> </v>
      </c>
      <c r="D170" s="31" t="str">
        <f>IF(LEN(VLOOKUP($A170,Questions!$B:$AA,21,FALSE))=0,"",VLOOKUP($A170,Questions!$B:$AA,21,FALSE))</f>
        <v xml:space="preserve"> </v>
      </c>
      <c r="E170" s="29" t="str">
        <f>IF(LEN(VLOOKUP($A170,Questions!$B:$AA,22,FALSE))=0,"",VLOOKUP($A170,Questions!$B:$AA,22,FALSE))</f>
        <v xml:space="preserve"> </v>
      </c>
      <c r="F170" s="30" t="str">
        <f>IF(LEN(VLOOKUP($A170,Questions!$B:$AA,23,FALSE))=0,"",VLOOKUP($A170,Questions!$B:$AA,23,FALSE))</f>
        <v xml:space="preserve"> </v>
      </c>
      <c r="G170" s="30" t="str">
        <f>IF(LEN(VLOOKUP($A170,Questions!$B:$AA,24,FALSE))=0,"",VLOOKUP($A170,Questions!$B:$AA,24,FALSE))</f>
        <v xml:space="preserve"> </v>
      </c>
      <c r="H170" s="31" t="str">
        <f>IF(LEN(VLOOKUP($A170,Questions!$B:$AA,25,FALSE))=0,"",VLOOKUP($A170,Questions!$B:$AA,25,FALSE))</f>
        <v xml:space="preserve"> </v>
      </c>
      <c r="I170" s="29" t="str">
        <f>IF(LEN(VLOOKUP($A170,Questions!$B:$AA,26,FALSE))=0,"",VLOOKUP($A170,Questions!$B:$AA,26,FALSE))</f>
        <v xml:space="preserve"> </v>
      </c>
      <c r="J170" s="29"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64.25" customHeight="1" x14ac:dyDescent="0.2">
      <c r="A171" s="12" t="s">
        <v>214</v>
      </c>
      <c r="B171" s="24" t="str">
        <f>VLOOKUP(A171,'HECVAT - Full | Vendor Response'!A$26:B$283,2,FALSE)</f>
        <v xml:space="preserve">Is redundant power available for all datacenters where institution data will reside? </v>
      </c>
      <c r="C171" s="29" t="str">
        <f>IF(LEN(VLOOKUP($A171,Questions!$B:$AA,20,FALSE))=0,"",VLOOKUP($A171,Questions!$B:$AA,20,FALSE))</f>
        <v xml:space="preserve"> </v>
      </c>
      <c r="D171" s="31" t="str">
        <f>IF(LEN(VLOOKUP($A171,Questions!$B:$AA,21,FALSE))=0,"",VLOOKUP($A171,Questions!$B:$AA,21,FALSE))</f>
        <v xml:space="preserve"> </v>
      </c>
      <c r="E171" s="29" t="str">
        <f>IF(LEN(VLOOKUP($A171,Questions!$B:$AA,22,FALSE))=0,"",VLOOKUP($A171,Questions!$B:$AA,22,FALSE))</f>
        <v xml:space="preserve"> </v>
      </c>
      <c r="F171" s="30" t="str">
        <f>IF(LEN(VLOOKUP($A171,Questions!$B:$AA,23,FALSE))=0,"",VLOOKUP($A171,Questions!$B:$AA,23,FALSE))</f>
        <v xml:space="preserve"> </v>
      </c>
      <c r="G171" s="31" t="str">
        <f>IF(LEN(VLOOKUP($A171,Questions!$B:$AA,24,FALSE))=0,"",VLOOKUP($A171,Questions!$B:$AA,24,FALSE))</f>
        <v xml:space="preserve"> </v>
      </c>
      <c r="H171" s="31" t="str">
        <f>IF(LEN(VLOOKUP($A171,Questions!$B:$AA,25,FALSE))=0,"",VLOOKUP($A171,Questions!$B:$AA,25,FALSE))</f>
        <v xml:space="preserve"> </v>
      </c>
      <c r="I171" s="29" t="str">
        <f>IF(LEN(VLOOKUP($A171,Questions!$B:$AA,26,FALSE))=0,"",VLOOKUP($A171,Questions!$B:$AA,26,FALSE))</f>
        <v xml:space="preserve"> </v>
      </c>
      <c r="J171" s="29"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53" customHeight="1" x14ac:dyDescent="0.2">
      <c r="A172" s="12" t="s">
        <v>215</v>
      </c>
      <c r="B172" s="24" t="str">
        <f>VLOOKUP(A172,'HECVAT - Full | Vendor Response'!A$26:B$283,2,FALSE)</f>
        <v>Are redundant power strategies tested?</v>
      </c>
      <c r="C172" s="29" t="str">
        <f>IF(LEN(VLOOKUP($A172,Questions!$B:$AA,20,FALSE))=0,"",VLOOKUP($A172,Questions!$B:$AA,20,FALSE))</f>
        <v xml:space="preserve"> </v>
      </c>
      <c r="D172" s="31" t="str">
        <f>IF(LEN(VLOOKUP($A172,Questions!$B:$AA,21,FALSE))=0,"",VLOOKUP($A172,Questions!$B:$AA,21,FALSE))</f>
        <v xml:space="preserve"> </v>
      </c>
      <c r="E172" s="29" t="str">
        <f>IF(LEN(VLOOKUP($A172,Questions!$B:$AA,22,FALSE))=0,"",VLOOKUP($A172,Questions!$B:$AA,22,FALSE))</f>
        <v xml:space="preserve"> </v>
      </c>
      <c r="F172" s="30" t="str">
        <f>IF(LEN(VLOOKUP($A172,Questions!$B:$AA,23,FALSE))=0,"",VLOOKUP($A172,Questions!$B:$AA,23,FALSE))</f>
        <v xml:space="preserve"> </v>
      </c>
      <c r="G172" s="30" t="str">
        <f>IF(LEN(VLOOKUP($A172,Questions!$B:$AA,24,FALSE))=0,"",VLOOKUP($A172,Questions!$B:$AA,24,FALSE))</f>
        <v xml:space="preserve"> </v>
      </c>
      <c r="H172" s="31" t="str">
        <f>IF(LEN(VLOOKUP($A172,Questions!$B:$AA,25,FALSE))=0,"",VLOOKUP($A172,Questions!$B:$AA,25,FALSE))</f>
        <v xml:space="preserve"> </v>
      </c>
      <c r="I172" s="29" t="str">
        <f>IF(LEN(VLOOKUP($A172,Questions!$B:$AA,26,FALSE))=0,"",VLOOKUP($A172,Questions!$B:$AA,26,FALSE))</f>
        <v xml:space="preserve"> </v>
      </c>
      <c r="J172" s="29"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36" customHeight="1" x14ac:dyDescent="0.2">
      <c r="A173" s="12" t="s">
        <v>216</v>
      </c>
      <c r="B173" s="24" t="str">
        <f>VLOOKUP(A173,'HECVAT - Full | Vendor Response'!A$26:B$283,2,FALSE)</f>
        <v>Describe or provide a reference to the availability of cooling and fire suppression systems in all datacenters where institution data will reside.</v>
      </c>
      <c r="C173" s="29" t="str">
        <f>IF(LEN(VLOOKUP($A173,Questions!$B:$AA,20,FALSE))=0,"",VLOOKUP($A173,Questions!$B:$AA,20,FALSE))</f>
        <v xml:space="preserve"> </v>
      </c>
      <c r="D173" s="31" t="str">
        <f>IF(LEN(VLOOKUP($A173,Questions!$B:$AA,21,FALSE))=0,"",VLOOKUP($A173,Questions!$B:$AA,21,FALSE))</f>
        <v xml:space="preserve"> </v>
      </c>
      <c r="E173" s="29" t="str">
        <f>IF(LEN(VLOOKUP($A173,Questions!$B:$AA,22,FALSE))=0,"",VLOOKUP($A173,Questions!$B:$AA,22,FALSE))</f>
        <v xml:space="preserve"> </v>
      </c>
      <c r="F173" s="30" t="str">
        <f>IF(LEN(VLOOKUP($A173,Questions!$B:$AA,23,FALSE))=0,"",VLOOKUP($A173,Questions!$B:$AA,23,FALSE))</f>
        <v xml:space="preserve"> </v>
      </c>
      <c r="G173" s="30" t="str">
        <f>IF(LEN(VLOOKUP($A173,Questions!$B:$AA,24,FALSE))=0,"",VLOOKUP($A173,Questions!$B:$AA,24,FALSE))</f>
        <v xml:space="preserve"> </v>
      </c>
      <c r="H173" s="31" t="str">
        <f>IF(LEN(VLOOKUP($A173,Questions!$B:$AA,25,FALSE))=0,"",VLOOKUP($A173,Questions!$B:$AA,25,FALSE))</f>
        <v xml:space="preserve"> </v>
      </c>
      <c r="I173" s="29" t="str">
        <f>IF(LEN(VLOOKUP($A173,Questions!$B:$AA,26,FALSE))=0,"",VLOOKUP($A173,Questions!$B:$AA,26,FALSE))</f>
        <v xml:space="preserve"> </v>
      </c>
      <c r="J173" s="29"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2" t="s">
        <v>217</v>
      </c>
      <c r="B174" s="24" t="str">
        <f>VLOOKUP(A174,'HECVAT - Full | Vendor Response'!A$26:B$283,2,FALSE)</f>
        <v>Do you have Internet Service Provider (ISP) Redundancy?</v>
      </c>
      <c r="C174" s="30" t="str">
        <f>IF(LEN(VLOOKUP($A174,Questions!$B:$AA,20,FALSE))=0,"",VLOOKUP($A174,Questions!$B:$AA,20,FALSE))</f>
        <v xml:space="preserve"> </v>
      </c>
      <c r="D174" s="31" t="str">
        <f>IF(LEN(VLOOKUP($A174,Questions!$B:$AA,21,FALSE))=0,"",VLOOKUP($A174,Questions!$B:$AA,21,FALSE))</f>
        <v xml:space="preserve"> </v>
      </c>
      <c r="E174" s="29" t="str">
        <f>IF(LEN(VLOOKUP($A174,Questions!$B:$AA,22,FALSE))=0,"",VLOOKUP($A174,Questions!$B:$AA,22,FALSE))</f>
        <v xml:space="preserve"> </v>
      </c>
      <c r="F174" s="30" t="str">
        <f>IF(LEN(VLOOKUP($A174,Questions!$B:$AA,23,FALSE))=0,"",VLOOKUP($A174,Questions!$B:$AA,23,FALSE))</f>
        <v xml:space="preserve"> </v>
      </c>
      <c r="G174" s="30" t="str">
        <f>IF(LEN(VLOOKUP($A174,Questions!$B:$AA,24,FALSE))=0,"",VLOOKUP($A174,Questions!$B:$AA,24,FALSE))</f>
        <v xml:space="preserve"> </v>
      </c>
      <c r="H174" s="31" t="str">
        <f>IF(LEN(VLOOKUP($A174,Questions!$B:$AA,25,FALSE))=0,"",VLOOKUP($A174,Questions!$B:$AA,25,FALSE))</f>
        <v xml:space="preserve"> </v>
      </c>
      <c r="I174" s="31" t="str">
        <f>IF(LEN(VLOOKUP($A174,Questions!$B:$AA,26,FALSE))=0,"",VLOOKUP($A174,Questions!$B:$AA,26,FALSE))</f>
        <v xml:space="preserve"> </v>
      </c>
      <c r="J174" s="31"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s="2" customFormat="1" ht="48" customHeight="1" x14ac:dyDescent="0.2">
      <c r="A175" s="12" t="s">
        <v>218</v>
      </c>
      <c r="B175" s="24" t="str">
        <f>VLOOKUP(A175,'HECVAT - Full | Vendor Response'!A$26:B$283,2,FALSE)</f>
        <v>Does every datacenter where the Institution's data will reside have multiple telephone company or network provider entrances to the facility?</v>
      </c>
      <c r="C175" s="29" t="str">
        <f>IF(LEN(VLOOKUP($A175,Questions!$B:$AA,20,FALSE))=0,"",VLOOKUP($A175,Questions!$B:$AA,20,FALSE))</f>
        <v xml:space="preserve"> </v>
      </c>
      <c r="D175" s="31" t="str">
        <f>IF(LEN(VLOOKUP($A175,Questions!$B:$AA,21,FALSE))=0,"",VLOOKUP($A175,Questions!$B:$AA,21,FALSE))</f>
        <v xml:space="preserve"> </v>
      </c>
      <c r="E175" s="29" t="str">
        <f>IF(LEN(VLOOKUP($A175,Questions!$B:$AA,22,FALSE))=0,"",VLOOKUP($A175,Questions!$B:$AA,22,FALSE))</f>
        <v xml:space="preserve"> </v>
      </c>
      <c r="F175" s="29" t="str">
        <f>IF(LEN(VLOOKUP($A175,Questions!$B:$AA,23,FALSE))=0,"",VLOOKUP($A175,Questions!$B:$AA,23,FALSE))</f>
        <v xml:space="preserve"> </v>
      </c>
      <c r="G175" s="30" t="str">
        <f>IF(LEN(VLOOKUP($A175,Questions!$B:$AA,24,FALSE))=0,"",VLOOKUP($A175,Questions!$B:$AA,24,FALSE))</f>
        <v xml:space="preserve"> </v>
      </c>
      <c r="H175" s="31" t="str">
        <f>IF(LEN(VLOOKUP($A175,Questions!$B:$AA,25,FALSE))=0,"",VLOOKUP($A175,Questions!$B:$AA,25,FALSE))</f>
        <v xml:space="preserve"> </v>
      </c>
      <c r="I175" s="31" t="str">
        <f>IF(LEN(VLOOKUP($A175,Questions!$B:$AA,26,FALSE))=0,"",VLOOKUP($A175,Questions!$B:$AA,26,FALSE))</f>
        <v xml:space="preserve"> </v>
      </c>
      <c r="J175" s="31"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2">
      <c r="A176" s="12" t="s">
        <v>219</v>
      </c>
      <c r="B176" s="24" t="str">
        <f>VLOOKUP(A176,'HECVAT - Full | Vendor Response'!A$26:B$283,2,FALSE)</f>
        <v>Are you requiring multi-factor authentication for administrators of your cloud environment?</v>
      </c>
      <c r="C176" s="30" t="str">
        <f>IF(LEN(VLOOKUP($A176,Questions!$B:$AA,20,FALSE))=0,"",VLOOKUP($A176,Questions!$B:$AA,20,FALSE))</f>
        <v xml:space="preserve"> </v>
      </c>
      <c r="D176" s="31" t="str">
        <f>IF(LEN(VLOOKUP($A176,Questions!$B:$AA,21,FALSE))=0,"",VLOOKUP($A176,Questions!$B:$AA,21,FALSE))</f>
        <v xml:space="preserve"> </v>
      </c>
      <c r="E176" s="29" t="str">
        <f>IF(LEN(VLOOKUP($A176,Questions!$B:$AA,22,FALSE))=0,"",VLOOKUP($A176,Questions!$B:$AA,22,FALSE))</f>
        <v xml:space="preserve"> </v>
      </c>
      <c r="F176" s="29" t="str">
        <f>IF(LEN(VLOOKUP($A176,Questions!$B:$AA,23,FALSE))=0,"",VLOOKUP($A176,Questions!$B:$AA,23,FALSE))</f>
        <v xml:space="preserve"> </v>
      </c>
      <c r="G176" s="30" t="str">
        <f>IF(LEN(VLOOKUP($A176,Questions!$B:$AA,24,FALSE))=0,"",VLOOKUP($A176,Questions!$B:$AA,24,FALSE))</f>
        <v xml:space="preserve"> </v>
      </c>
      <c r="H176" s="31" t="str">
        <f>IF(LEN(VLOOKUP($A176,Questions!$B:$AA,25,FALSE))=0,"",VLOOKUP($A176,Questions!$B:$AA,25,FALSE))</f>
        <v xml:space="preserve"> </v>
      </c>
      <c r="I176" s="31" t="str">
        <f>IF(LEN(VLOOKUP($A176,Questions!$B:$AA,26,FALSE))=0,"",VLOOKUP($A176,Questions!$B:$AA,26,FALSE))</f>
        <v xml:space="preserve"> </v>
      </c>
      <c r="J176" s="31" t="str">
        <f>IF(LEN(VLOOKUP($A176,Questions!$B:$AB,27,FALSE))=0,"",VLOOKUP($A176,Questions!$B:$AB,27,FALSE))</f>
        <v xml:space="preserve"> </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row>
    <row r="177" spans="1:259" ht="36" customHeight="1" x14ac:dyDescent="0.2">
      <c r="A177" s="12" t="s">
        <v>220</v>
      </c>
      <c r="B177" s="24" t="str">
        <f>VLOOKUP(A177,'HECVAT - Full | Vendor Response'!A$26:B$283,2,FALSE)</f>
        <v>Are you using your cloud providers available hardening tools or pre-hardened images?</v>
      </c>
      <c r="C177" s="30" t="str">
        <f>IF(LEN(VLOOKUP($A177,Questions!$B:$AA,20,FALSE))=0,"",VLOOKUP($A177,Questions!$B:$AA,20,FALSE))</f>
        <v xml:space="preserve"> </v>
      </c>
      <c r="D177" s="31" t="str">
        <f>IF(LEN(VLOOKUP($A177,Questions!$B:$AA,21,FALSE))=0,"",VLOOKUP($A177,Questions!$B:$AA,21,FALSE))</f>
        <v xml:space="preserve"> </v>
      </c>
      <c r="E177" s="29" t="str">
        <f>IF(LEN(VLOOKUP($A177,Questions!$B:$AA,22,FALSE))=0,"",VLOOKUP($A177,Questions!$B:$AA,22,FALSE))</f>
        <v xml:space="preserve"> </v>
      </c>
      <c r="F177" s="29" t="str">
        <f>IF(LEN(VLOOKUP($A177,Questions!$B:$AA,23,FALSE))=0,"",VLOOKUP($A177,Questions!$B:$AA,23,FALSE))</f>
        <v xml:space="preserve"> </v>
      </c>
      <c r="G177" s="31" t="str">
        <f>IF(LEN(VLOOKUP($A177,Questions!$B:$AA,24,FALSE))=0,"",VLOOKUP($A177,Questions!$B:$AA,24,FALSE))</f>
        <v xml:space="preserve"> </v>
      </c>
      <c r="H177" s="31" t="str">
        <f>IF(LEN(VLOOKUP($A177,Questions!$B:$AA,25,FALSE))=0,"",VLOOKUP($A177,Questions!$B:$AA,25,FALSE))</f>
        <v xml:space="preserve"> </v>
      </c>
      <c r="I177" s="31" t="str">
        <f>IF(LEN(VLOOKUP($A177,Questions!$B:$AA,26,FALSE))=0,"",VLOOKUP($A177,Questions!$B:$AA,26,FALSE))</f>
        <v xml:space="preserve"> </v>
      </c>
      <c r="J177" s="31"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48" customHeight="1" x14ac:dyDescent="0.2">
      <c r="A178" s="12" t="s">
        <v>221</v>
      </c>
      <c r="B178" s="24" t="str">
        <f>VLOOKUP(A178,'HECVAT - Full | Vendor Response'!A$26:B$283,2,FALSE)</f>
        <v>Does your cloud vendor have access to your encryption keys?</v>
      </c>
      <c r="C178" s="30" t="str">
        <f>IF(LEN(VLOOKUP($A178,Questions!$B:$AA,20,FALSE))=0,"",VLOOKUP($A178,Questions!$B:$AA,20,FALSE))</f>
        <v xml:space="preserve"> </v>
      </c>
      <c r="D178" s="31" t="str">
        <f>IF(LEN(VLOOKUP($A178,Questions!$B:$AA,21,FALSE))=0,"",VLOOKUP($A178,Questions!$B:$AA,21,FALSE))</f>
        <v xml:space="preserve"> </v>
      </c>
      <c r="E178" s="29" t="str">
        <f>IF(LEN(VLOOKUP($A178,Questions!$B:$AA,22,FALSE))=0,"",VLOOKUP($A178,Questions!$B:$AA,22,FALSE))</f>
        <v xml:space="preserve"> </v>
      </c>
      <c r="F178" s="30" t="str">
        <f>IF(LEN(VLOOKUP($A178,Questions!$B:$AA,23,FALSE))=0,"",VLOOKUP($A178,Questions!$B:$AA,23,FALSE))</f>
        <v xml:space="preserve"> </v>
      </c>
      <c r="G178" s="31" t="str">
        <f>IF(LEN(VLOOKUP($A178,Questions!$B:$AA,24,FALSE))=0,"",VLOOKUP($A178,Questions!$B:$AA,24,FALSE))</f>
        <v xml:space="preserve"> </v>
      </c>
      <c r="H178" s="29" t="str">
        <f>IF(LEN(VLOOKUP($A178,Questions!$B:$AA,25,FALSE))=0,"",VLOOKUP($A178,Questions!$B:$AA,25,FALSE))</f>
        <v xml:space="preserve"> </v>
      </c>
      <c r="I178" s="31" t="str">
        <f>IF(LEN(VLOOKUP($A178,Questions!$B:$AA,26,FALSE))=0,"",VLOOKUP($A178,Questions!$B:$AA,26,FALSE))</f>
        <v xml:space="preserve"> </v>
      </c>
      <c r="J178" s="31"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36" customHeight="1" x14ac:dyDescent="0.2">
      <c r="A179" s="287" t="str">
        <f>IF(OR($C$28="No",$C$30="Yes"),"DRP - Optional based on QUALIFIER response.","Disaster Recovery Plan")</f>
        <v>Disaster Recovery Plan</v>
      </c>
      <c r="B179" s="287"/>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48" customHeight="1" x14ac:dyDescent="0.2">
      <c r="A180" s="12" t="s">
        <v>222</v>
      </c>
      <c r="B180" s="24" t="str">
        <f>VLOOKUP(A180,'HECVAT - Full | Vendor Response'!A$26:B$283,2,FALSE)</f>
        <v>Describe or provide a reference to your Disaster Recovery Plan (DRP).</v>
      </c>
      <c r="C180" s="29" t="str">
        <f>IF(LEN(VLOOKUP($A180,Questions!$B:$AA,20,FALSE))=0,"",VLOOKUP($A180,Questions!$B:$AA,20,FALSE))</f>
        <v xml:space="preserve"> </v>
      </c>
      <c r="D180" s="31" t="str">
        <f>IF(LEN(VLOOKUP($A180,Questions!$B:$AA,21,FALSE))=0,"",VLOOKUP($A180,Questions!$B:$AA,21,FALSE))</f>
        <v xml:space="preserve"> </v>
      </c>
      <c r="E180" s="29" t="str">
        <f>IF(LEN(VLOOKUP($A180,Questions!$B:$AA,22,FALSE))=0,"",VLOOKUP($A180,Questions!$B:$AA,22,FALSE))</f>
        <v xml:space="preserve"> </v>
      </c>
      <c r="F180" s="29" t="str">
        <f>IF(LEN(VLOOKUP($A180,Questions!$B:$AA,23,FALSE))=0,"",VLOOKUP($A180,Questions!$B:$AA,23,FALSE))</f>
        <v xml:space="preserve"> </v>
      </c>
      <c r="G180" s="29"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7" customHeight="1" x14ac:dyDescent="0.2">
      <c r="A181" s="12" t="s">
        <v>223</v>
      </c>
      <c r="B181" s="24" t="str">
        <f>VLOOKUP(A181,'HECVAT - Full | Vendor Response'!A$26:B$283,2,FALSE)</f>
        <v>Is an owner assigned who is responsible for the maintenance and review of the DRP?</v>
      </c>
      <c r="C181" s="29" t="str">
        <f>IF(LEN(VLOOKUP($A181,Questions!$B:$AA,20,FALSE))=0,"",VLOOKUP($A181,Questions!$B:$AA,20,FALSE))</f>
        <v xml:space="preserve"> </v>
      </c>
      <c r="D181" s="31" t="str">
        <f>IF(LEN(VLOOKUP($A181,Questions!$B:$AA,21,FALSE))=0,"",VLOOKUP($A181,Questions!$B:$AA,21,FALSE))</f>
        <v xml:space="preserve"> </v>
      </c>
      <c r="E181" s="29" t="str">
        <f>IF(LEN(VLOOKUP($A181,Questions!$B:$AA,22,FALSE))=0,"",VLOOKUP($A181,Questions!$B:$AA,22,FALSE))</f>
        <v xml:space="preserve"> </v>
      </c>
      <c r="F181" s="29" t="str">
        <f>IF(LEN(VLOOKUP($A181,Questions!$B:$AA,23,FALSE))=0,"",VLOOKUP($A181,Questions!$B:$AA,23,FALSE))</f>
        <v xml:space="preserve"> </v>
      </c>
      <c r="G181" s="29"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2" t="s">
        <v>224</v>
      </c>
      <c r="B182" s="24" t="str">
        <f>VLOOKUP(A182,'HECVAT - Full | Vendor Response'!A$26:B$283,2,FALSE)</f>
        <v>Can the Institution review your DRP and supporting documentation?</v>
      </c>
      <c r="C182" s="29" t="str">
        <f>IF(LEN(VLOOKUP($A182,Questions!$B:$AA,20,FALSE))=0,"",VLOOKUP($A182,Questions!$B:$AA,20,FALSE))</f>
        <v xml:space="preserve"> </v>
      </c>
      <c r="D182" s="31" t="str">
        <f>IF(LEN(VLOOKUP($A182,Questions!$B:$AA,21,FALSE))=0,"",VLOOKUP($A182,Questions!$B:$AA,21,FALSE))</f>
        <v xml:space="preserve"> </v>
      </c>
      <c r="E182" s="30" t="str">
        <f>IF(LEN(VLOOKUP($A182,Questions!$B:$AA,22,FALSE))=0,"",VLOOKUP($A182,Questions!$B:$AA,22,FALSE))</f>
        <v xml:space="preserve"> </v>
      </c>
      <c r="F182" s="29" t="str">
        <f>IF(LEN(VLOOKUP($A182,Questions!$B:$AA,23,FALSE))=0,"",VLOOKUP($A182,Questions!$B:$AA,23,FALSE))</f>
        <v xml:space="preserve"> </v>
      </c>
      <c r="G182" s="29"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2" t="s">
        <v>225</v>
      </c>
      <c r="B183" s="24" t="str">
        <f>VLOOKUP(A183,'HECVAT - Full | Vendor Response'!A$26:B$283,2,FALSE)</f>
        <v>Are any disaster recovery locations outside the Institution's geographic region?</v>
      </c>
      <c r="C183" s="29" t="str">
        <f>IF(LEN(VLOOKUP($A183,Questions!$B:$AA,20,FALSE))=0,"",VLOOKUP($A183,Questions!$B:$AA,20,FALSE))</f>
        <v xml:space="preserve"> </v>
      </c>
      <c r="D183" s="31" t="str">
        <f>IF(LEN(VLOOKUP($A183,Questions!$B:$AA,21,FALSE))=0,"",VLOOKUP($A183,Questions!$B:$AA,21,FALSE))</f>
        <v xml:space="preserve"> </v>
      </c>
      <c r="E183" s="29" t="str">
        <f>IF(LEN(VLOOKUP($A183,Questions!$B:$AA,22,FALSE))=0,"",VLOOKUP($A183,Questions!$B:$AA,22,FALSE))</f>
        <v xml:space="preserve"> </v>
      </c>
      <c r="F183" s="29" t="str">
        <f>IF(LEN(VLOOKUP($A183,Questions!$B:$AA,23,FALSE))=0,"",VLOOKUP($A183,Questions!$B:$AA,23,FALSE))</f>
        <v xml:space="preserve"> </v>
      </c>
      <c r="G183" s="30"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2" t="s">
        <v>226</v>
      </c>
      <c r="B184" s="24" t="str">
        <f>VLOOKUP(A184,'HECVAT - Full | Vendor Response'!A$26:B$283,2,FALSE)</f>
        <v>Does your organization have a disaster recovery site or a contracted Disaster Recovery provider?</v>
      </c>
      <c r="C184" s="29" t="str">
        <f>IF(LEN(VLOOKUP($A184,Questions!$B:$AA,20,FALSE))=0,"",VLOOKUP($A184,Questions!$B:$AA,20,FALSE))</f>
        <v xml:space="preserve"> </v>
      </c>
      <c r="D184" s="31" t="str">
        <f>IF(LEN(VLOOKUP($A184,Questions!$B:$AA,21,FALSE))=0,"",VLOOKUP($A184,Questions!$B:$AA,21,FALSE))</f>
        <v xml:space="preserve"> </v>
      </c>
      <c r="E184" s="29" t="str">
        <f>IF(LEN(VLOOKUP($A184,Questions!$B:$AA,22,FALSE))=0,"",VLOOKUP($A184,Questions!$B:$AA,22,FALSE))</f>
        <v xml:space="preserve"> </v>
      </c>
      <c r="F184" s="29" t="str">
        <f>IF(LEN(VLOOKUP($A184,Questions!$B:$AA,23,FALSE))=0,"",VLOOKUP($A184,Questions!$B:$AA,23,FALSE))</f>
        <v xml:space="preserve"> </v>
      </c>
      <c r="G184" s="30" t="str">
        <f>IF(LEN(VLOOKUP($A184,Questions!$B:$AA,24,FALSE))=0,"",VLOOKUP($A184,Questions!$B:$AA,24,FALSE))</f>
        <v xml:space="preserve"> </v>
      </c>
      <c r="H184" s="18" t="str">
        <f>IF(LEN(VLOOKUP($A184,Questions!$B:$AA,25,FALSE))=0,"",VLOOKUP($A184,Questions!$B:$AA,25,FALSE))</f>
        <v xml:space="preserve"> </v>
      </c>
      <c r="I184" s="30" t="str">
        <f>IF(LEN(VLOOKUP($A184,Questions!$B:$AA,26,FALSE))=0,"",VLOOKUP($A184,Questions!$B:$AA,26,FALSE))</f>
        <v xml:space="preserve"> </v>
      </c>
      <c r="J184" s="30"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2" t="s">
        <v>227</v>
      </c>
      <c r="B185" s="24" t="str">
        <f>VLOOKUP(A185,'HECVAT - Full | Vendor Response'!A$26:B$283,2,FALSE)</f>
        <v>Does your organization conduct an annual test of relocating to this site for disaster recovery purposes?</v>
      </c>
      <c r="C185" s="29" t="str">
        <f>IF(LEN(VLOOKUP($A185,Questions!$B:$AA,20,FALSE))=0,"",VLOOKUP($A185,Questions!$B:$AA,20,FALSE))</f>
        <v xml:space="preserve"> </v>
      </c>
      <c r="D185" s="31" t="str">
        <f>IF(LEN(VLOOKUP($A185,Questions!$B:$AA,21,FALSE))=0,"",VLOOKUP($A185,Questions!$B:$AA,21,FALSE))</f>
        <v xml:space="preserve"> </v>
      </c>
      <c r="E185" s="29" t="str">
        <f>IF(LEN(VLOOKUP($A185,Questions!$B:$AA,22,FALSE))=0,"",VLOOKUP($A185,Questions!$B:$AA,22,FALSE))</f>
        <v xml:space="preserve"> </v>
      </c>
      <c r="F185" s="29" t="str">
        <f>IF(LEN(VLOOKUP($A185,Questions!$B:$AA,23,FALSE))=0,"",VLOOKUP($A185,Questions!$B:$AA,23,FALSE))</f>
        <v xml:space="preserve"> </v>
      </c>
      <c r="G185" s="30" t="str">
        <f>IF(LEN(VLOOKUP($A185,Questions!$B:$AA,24,FALSE))=0,"",VLOOKUP($A185,Questions!$B:$AA,24,FALSE))</f>
        <v xml:space="preserve"> </v>
      </c>
      <c r="H185" s="18" t="str">
        <f>IF(LEN(VLOOKUP($A185,Questions!$B:$AA,25,FALSE))=0,"",VLOOKUP($A185,Questions!$B:$AA,25,FALSE))</f>
        <v xml:space="preserve"> </v>
      </c>
      <c r="I185" s="30" t="str">
        <f>IF(LEN(VLOOKUP($A185,Questions!$B:$AA,26,FALSE))=0,"",VLOOKUP($A185,Questions!$B:$AA,26,FALSE))</f>
        <v xml:space="preserve"> </v>
      </c>
      <c r="J185" s="30"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2" t="s">
        <v>228</v>
      </c>
      <c r="B186" s="24" t="str">
        <f>VLOOKUP(A186,'HECVAT - Full | Vendor Response'!A$26:B$283,2,FALSE)</f>
        <v>Is there a defined problem/issue escalation plan in your DRP for impacted clients?</v>
      </c>
      <c r="C186" s="29" t="str">
        <f>IF(LEN(VLOOKUP($A186,Questions!$B:$AA,20,FALSE))=0,"",VLOOKUP($A186,Questions!$B:$AA,20,FALSE))</f>
        <v xml:space="preserve"> </v>
      </c>
      <c r="D186" s="31" t="str">
        <f>IF(LEN(VLOOKUP($A186,Questions!$B:$AA,21,FALSE))=0,"",VLOOKUP($A186,Questions!$B:$AA,21,FALSE))</f>
        <v xml:space="preserve"> </v>
      </c>
      <c r="E186" s="30" t="str">
        <f>IF(LEN(VLOOKUP($A186,Questions!$B:$AA,22,FALSE))=0,"",VLOOKUP($A186,Questions!$B:$AA,22,FALSE))</f>
        <v xml:space="preserve"> </v>
      </c>
      <c r="F186" s="29" t="str">
        <f>IF(LEN(VLOOKUP($A186,Questions!$B:$AA,23,FALSE))=0,"",VLOOKUP($A186,Questions!$B:$AA,23,FALSE))</f>
        <v xml:space="preserve"> </v>
      </c>
      <c r="G186" s="29"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2" t="s">
        <v>229</v>
      </c>
      <c r="B187" s="24" t="str">
        <f>VLOOKUP(A187,'HECVAT - Full | Vendor Response'!A$26:B$283,2,FALSE)</f>
        <v>Is there a documented communication plan in your DRP for impacted clients?</v>
      </c>
      <c r="C187" s="29" t="str">
        <f>IF(LEN(VLOOKUP($A187,Questions!$B:$AA,20,FALSE))=0,"",VLOOKUP($A187,Questions!$B:$AA,20,FALSE))</f>
        <v xml:space="preserve"> </v>
      </c>
      <c r="D187" s="31" t="str">
        <f>IF(LEN(VLOOKUP($A187,Questions!$B:$AA,21,FALSE))=0,"",VLOOKUP($A187,Questions!$B:$AA,21,FALSE))</f>
        <v xml:space="preserve"> </v>
      </c>
      <c r="E187" s="29" t="str">
        <f>IF(LEN(VLOOKUP($A187,Questions!$B:$AA,22,FALSE))=0,"",VLOOKUP($A187,Questions!$B:$AA,22,FALSE))</f>
        <v xml:space="preserve"> </v>
      </c>
      <c r="F187" s="29" t="str">
        <f>IF(LEN(VLOOKUP($A187,Questions!$B:$AA,23,FALSE))=0,"",VLOOKUP($A187,Questions!$B:$AA,23,FALSE))</f>
        <v xml:space="preserve"> </v>
      </c>
      <c r="G187" s="29"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64.25" customHeight="1" x14ac:dyDescent="0.2">
      <c r="A188" s="12" t="s">
        <v>230</v>
      </c>
      <c r="B188" s="24" t="str">
        <f>VLOOKUP(A188,'HECVAT - Full | Vendor Response'!A$26:B$283,2,FALSE)</f>
        <v>Describe or provide a reference to how your disaster recovery plan is tested? (i.e. scope of DR tests, end-to-end testing, etc.)</v>
      </c>
      <c r="C188" s="29" t="str">
        <f>IF(LEN(VLOOKUP($A188,Questions!$B:$AA,20,FALSE))=0,"",VLOOKUP($A188,Questions!$B:$AA,20,FALSE))</f>
        <v xml:space="preserve"> </v>
      </c>
      <c r="D188" s="31" t="str">
        <f>IF(LEN(VLOOKUP($A188,Questions!$B:$AA,21,FALSE))=0,"",VLOOKUP($A188,Questions!$B:$AA,21,FALSE))</f>
        <v xml:space="preserve"> </v>
      </c>
      <c r="E188" s="29" t="str">
        <f>IF(LEN(VLOOKUP($A188,Questions!$B:$AA,22,FALSE))=0,"",VLOOKUP($A188,Questions!$B:$AA,22,FALSE))</f>
        <v xml:space="preserve"> </v>
      </c>
      <c r="F188" s="29" t="str">
        <f>IF(LEN(VLOOKUP($A188,Questions!$B:$AA,23,FALSE))=0,"",VLOOKUP($A188,Questions!$B:$AA,23,FALSE))</f>
        <v xml:space="preserve"> </v>
      </c>
      <c r="G188" s="29" t="str">
        <f>IF(LEN(VLOOKUP($A188,Questions!$B:$AA,24,FALSE))=0,"",VLOOKUP($A188,Questions!$B:$AA,24,FALSE))</f>
        <v xml:space="preserve"> </v>
      </c>
      <c r="H188" s="18" t="str">
        <f>IF(LEN(VLOOKUP($A188,Questions!$B:$AA,25,FALSE))=0,"",VLOOKUP($A188,Questions!$B:$AA,25,FALSE))</f>
        <v xml:space="preserve"> </v>
      </c>
      <c r="I188" s="30" t="str">
        <f>IF(LEN(VLOOKUP($A188,Questions!$B:$AA,26,FALSE))=0,"",VLOOKUP($A188,Questions!$B:$AA,26,FALSE))</f>
        <v xml:space="preserve"> </v>
      </c>
      <c r="J188" s="30"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2" t="s">
        <v>231</v>
      </c>
      <c r="B189" s="24" t="str">
        <f>VLOOKUP(A189,'HECVAT - Full | Vendor Response'!A$26:B$283,2,FALSE)</f>
        <v>Has the Disaster Recovery Plan been tested in the last year?</v>
      </c>
      <c r="C189" s="29" t="str">
        <f>IF(LEN(VLOOKUP($A189,Questions!$B:$AA,20,FALSE))=0,"",VLOOKUP($A189,Questions!$B:$AA,20,FALSE))</f>
        <v xml:space="preserve"> </v>
      </c>
      <c r="D189" s="31" t="str">
        <f>IF(LEN(VLOOKUP($A189,Questions!$B:$AA,21,FALSE))=0,"",VLOOKUP($A189,Questions!$B:$AA,21,FALSE))</f>
        <v xml:space="preserve"> </v>
      </c>
      <c r="E189" s="29" t="str">
        <f>IF(LEN(VLOOKUP($A189,Questions!$B:$AA,22,FALSE))=0,"",VLOOKUP($A189,Questions!$B:$AA,22,FALSE))</f>
        <v xml:space="preserve"> </v>
      </c>
      <c r="F189" s="29" t="str">
        <f>IF(LEN(VLOOKUP($A189,Questions!$B:$AA,23,FALSE))=0,"",VLOOKUP($A189,Questions!$B:$AA,23,FALSE))</f>
        <v xml:space="preserve"> </v>
      </c>
      <c r="G189" s="29" t="str">
        <f>IF(LEN(VLOOKUP($A189,Questions!$B:$AA,24,FALSE))=0,"",VLOOKUP($A189,Questions!$B:$AA,24,FALSE))</f>
        <v xml:space="preserve"> </v>
      </c>
      <c r="H189" s="18" t="str">
        <f>IF(LEN(VLOOKUP($A189,Questions!$B:$AA,25,FALSE))=0,"",VLOOKUP($A189,Questions!$B:$AA,25,FALSE))</f>
        <v xml:space="preserve"> </v>
      </c>
      <c r="I189" s="30" t="str">
        <f>IF(LEN(VLOOKUP($A189,Questions!$B:$AA,26,FALSE))=0,"",VLOOKUP($A189,Questions!$B:$AA,26,FALSE))</f>
        <v xml:space="preserve"> </v>
      </c>
      <c r="J189" s="30"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48" customHeight="1" x14ac:dyDescent="0.2">
      <c r="A190" s="12" t="s">
        <v>232</v>
      </c>
      <c r="B190" s="24" t="str">
        <f>VLOOKUP(A190,'HECVAT - Full | Vendor Response'!A$26:B$283,2,FALSE)</f>
        <v>Are all components of the DRP reviewed at least annually and updated as needed to reflect change?</v>
      </c>
      <c r="C190" s="29" t="str">
        <f>IF(LEN(VLOOKUP($A190,Questions!$B:$AA,20,FALSE))=0,"",VLOOKUP($A190,Questions!$B:$AA,20,FALSE))</f>
        <v xml:space="preserve"> </v>
      </c>
      <c r="D190" s="31" t="str">
        <f>IF(LEN(VLOOKUP($A190,Questions!$B:$AA,21,FALSE))=0,"",VLOOKUP($A190,Questions!$B:$AA,21,FALSE))</f>
        <v xml:space="preserve"> </v>
      </c>
      <c r="E190" s="29" t="str">
        <f>IF(LEN(VLOOKUP($A190,Questions!$B:$AA,22,FALSE))=0,"",VLOOKUP($A190,Questions!$B:$AA,22,FALSE))</f>
        <v xml:space="preserve"> </v>
      </c>
      <c r="F190" s="29" t="str">
        <f>IF(LEN(VLOOKUP($A190,Questions!$B:$AA,23,FALSE))=0,"",VLOOKUP($A190,Questions!$B:$AA,23,FALSE))</f>
        <v xml:space="preserve"> </v>
      </c>
      <c r="G190" s="30"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36" customHeight="1" x14ac:dyDescent="0.2">
      <c r="A191" s="287" t="str">
        <f>IF($C$30="","Firewalls, IDS, IPS, and Networking",IF($C$30="Yes","FW/IDPS/Networks - Optional based on QUALIFIER response.","Firewalls, IDS, IPS, and Networking"))</f>
        <v>Firewalls, IDS, IPS, and Networking</v>
      </c>
      <c r="B191" s="287"/>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12" t="s">
        <v>234</v>
      </c>
      <c r="B192" s="24" t="str">
        <f>VLOOKUP(A192,'HECVAT - Full | Vendor Response'!A$26:B$283,2,FALSE)</f>
        <v>Are you utilizing a stateful packet inspection (SPI) firewall?</v>
      </c>
      <c r="C192" s="29" t="str">
        <f>IF(LEN(VLOOKUP($A192,Questions!$B:$AA,20,FALSE))=0,"",VLOOKUP($A192,Questions!$B:$AA,20,FALSE))</f>
        <v xml:space="preserve"> </v>
      </c>
      <c r="D192" s="31" t="str">
        <f>IF(LEN(VLOOKUP($A192,Questions!$B:$AA,21,FALSE))=0,"",VLOOKUP($A192,Questions!$B:$AA,21,FALSE))</f>
        <v xml:space="preserve"> </v>
      </c>
      <c r="E192" s="29" t="str">
        <f>IF(LEN(VLOOKUP($A192,Questions!$B:$AA,22,FALSE))=0,"",VLOOKUP($A192,Questions!$B:$AA,22,FALSE))</f>
        <v xml:space="preserve"> </v>
      </c>
      <c r="F192" s="29" t="str">
        <f>IF(LEN(VLOOKUP($A192,Questions!$B:$AA,23,FALSE))=0,"",VLOOKUP($A192,Questions!$B:$AA,23,FALSE))</f>
        <v xml:space="preserve"> </v>
      </c>
      <c r="G192" s="30" t="str">
        <f>IF(LEN(VLOOKUP($A192,Questions!$B:$AA,24,FALSE))=0,"",VLOOKUP($A192,Questions!$B:$AA,24,FALSE))</f>
        <v xml:space="preserve"> </v>
      </c>
      <c r="H192" s="30" t="str">
        <f>IF(LEN(VLOOKUP($A192,Questions!$B:$AA,25,FALSE))=0,"",VLOOKUP($A192,Questions!$B:$AA,25,FALSE))</f>
        <v xml:space="preserve"> </v>
      </c>
      <c r="I192" s="245" t="str">
        <f>IF(LEN(VLOOKUP($A192,Questions!$B:$AA,26,FALSE))=0,"",VLOOKUP($A192,Questions!$B:$AA,26,FALSE))</f>
        <v xml:space="preserve"> </v>
      </c>
      <c r="J192" s="245" t="str">
        <f>IF(LEN(VLOOKUP($A192,Questions!$B:$AB,27,FALSE))=0,"",VLOOKUP($A192,Questions!$B:$AB,27,FALSE))</f>
        <v xml:space="preserve"> </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2" t="s">
        <v>235</v>
      </c>
      <c r="B193" s="24" t="str">
        <f>VLOOKUP(A193,'HECVAT - Full | Vendor Response'!A$26:B$283,2,FALSE)</f>
        <v>Is authority for firewall change approval documented?  Please list approver names or titles in Additional Info</v>
      </c>
      <c r="C193" s="29" t="str">
        <f>IF(LEN(VLOOKUP($A193,Questions!$B:$AA,20,FALSE))=0,"",VLOOKUP($A193,Questions!$B:$AA,20,FALSE))</f>
        <v xml:space="preserve"> </v>
      </c>
      <c r="D193" s="31" t="str">
        <f>IF(LEN(VLOOKUP($A193,Questions!$B:$AA,21,FALSE))=0,"",VLOOKUP($A193,Questions!$B:$AA,21,FALSE))</f>
        <v xml:space="preserve"> </v>
      </c>
      <c r="E193" s="29" t="str">
        <f>IF(LEN(VLOOKUP($A193,Questions!$B:$AA,22,FALSE))=0,"",VLOOKUP($A193,Questions!$B:$AA,22,FALSE))</f>
        <v xml:space="preserve"> </v>
      </c>
      <c r="F193" s="29" t="str">
        <f>IF(LEN(VLOOKUP($A193,Questions!$B:$AA,23,FALSE))=0,"",VLOOKUP($A193,Questions!$B:$AA,23,FALSE))</f>
        <v xml:space="preserve"> </v>
      </c>
      <c r="G193" s="30" t="str">
        <f>IF(LEN(VLOOKUP($A193,Questions!$B:$AA,24,FALSE))=0,"",VLOOKUP($A193,Questions!$B:$AA,24,FALSE))</f>
        <v xml:space="preserve"> </v>
      </c>
      <c r="H193" s="30" t="str">
        <f>IF(LEN(VLOOKUP($A193,Questions!$B:$AA,25,FALSE))=0,"",VLOOKUP($A193,Questions!$B:$AA,25,FALSE))</f>
        <v xml:space="preserve"> </v>
      </c>
      <c r="I193" s="245" t="str">
        <f>IF(LEN(VLOOKUP($A193,Questions!$B:$AA,26,FALSE))=0,"",VLOOKUP($A193,Questions!$B:$AA,26,FALSE))</f>
        <v xml:space="preserve"> </v>
      </c>
      <c r="J193" s="24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48" customHeight="1" x14ac:dyDescent="0.2">
      <c r="A194" s="12" t="s">
        <v>236</v>
      </c>
      <c r="B194" s="24" t="str">
        <f>VLOOKUP(A194,'HECVAT - Full | Vendor Response'!A$26:B$283,2,FALSE)</f>
        <v>Do you have a documented policy for firewall change requests?</v>
      </c>
      <c r="C194" s="29" t="str">
        <f>IF(LEN(VLOOKUP($A194,Questions!$B:$AA,20,FALSE))=0,"",VLOOKUP($A194,Questions!$B:$AA,20,FALSE))</f>
        <v xml:space="preserve"> </v>
      </c>
      <c r="D194" s="31" t="str">
        <f>IF(LEN(VLOOKUP($A194,Questions!$B:$AA,21,FALSE))=0,"",VLOOKUP($A194,Questions!$B:$AA,21,FALSE))</f>
        <v xml:space="preserve"> </v>
      </c>
      <c r="E194" s="29" t="str">
        <f>IF(LEN(VLOOKUP($A194,Questions!$B:$AA,22,FALSE))=0,"",VLOOKUP($A194,Questions!$B:$AA,22,FALSE))</f>
        <v xml:space="preserve"> </v>
      </c>
      <c r="F194" s="29" t="str">
        <f>IF(LEN(VLOOKUP($A194,Questions!$B:$AA,23,FALSE))=0,"",VLOOKUP($A194,Questions!$B:$AA,23,FALSE))</f>
        <v xml:space="preserve"> </v>
      </c>
      <c r="G194" s="30" t="str">
        <f>IF(LEN(VLOOKUP($A194,Questions!$B:$AA,24,FALSE))=0,"",VLOOKUP($A194,Questions!$B:$AA,24,FALSE))</f>
        <v xml:space="preserve"> </v>
      </c>
      <c r="H194" s="30" t="str">
        <f>IF(LEN(VLOOKUP($A194,Questions!$B:$AA,25,FALSE))=0,"",VLOOKUP($A194,Questions!$B:$AA,25,FALSE))</f>
        <v xml:space="preserve"> </v>
      </c>
      <c r="I194" s="245" t="str">
        <f>IF(LEN(VLOOKUP($A194,Questions!$B:$AA,26,FALSE))=0,"",VLOOKUP($A194,Questions!$B:$AA,26,FALSE))</f>
        <v xml:space="preserve"> </v>
      </c>
      <c r="J194" s="24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36" customHeight="1" x14ac:dyDescent="0.2">
      <c r="A195" s="12" t="s">
        <v>237</v>
      </c>
      <c r="B195" s="24" t="str">
        <f>VLOOKUP(A195,'HECVAT - Full | Vendor Response'!A$26:B$283,2,FALSE)</f>
        <v>Have you implemented an Intrusion Detection System (network-based)?</v>
      </c>
      <c r="C195" s="29" t="str">
        <f>IF(LEN(VLOOKUP($A195,Questions!$B:$AA,20,FALSE))=0,"",VLOOKUP($A195,Questions!$B:$AA,20,FALSE))</f>
        <v xml:space="preserve"> </v>
      </c>
      <c r="D195" s="31" t="str">
        <f>IF(LEN(VLOOKUP($A195,Questions!$B:$AA,21,FALSE))=0,"",VLOOKUP($A195,Questions!$B:$AA,21,FALSE))</f>
        <v xml:space="preserve"> </v>
      </c>
      <c r="E195" s="29" t="str">
        <f>IF(LEN(VLOOKUP($A195,Questions!$B:$AA,22,FALSE))=0,"",VLOOKUP($A195,Questions!$B:$AA,22,FALSE))</f>
        <v xml:space="preserve"> </v>
      </c>
      <c r="F195" s="29" t="str">
        <f>IF(LEN(VLOOKUP($A195,Questions!$B:$AA,23,FALSE))=0,"",VLOOKUP($A195,Questions!$B:$AA,23,FALSE))</f>
        <v xml:space="preserve"> </v>
      </c>
      <c r="G195" s="30" t="str">
        <f>IF(LEN(VLOOKUP($A195,Questions!$B:$AA,24,FALSE))=0,"",VLOOKUP($A195,Questions!$B:$AA,24,FALSE))</f>
        <v xml:space="preserve"> </v>
      </c>
      <c r="H195" s="30" t="str">
        <f>IF(LEN(VLOOKUP($A195,Questions!$B:$AA,25,FALSE))=0,"",VLOOKUP($A195,Questions!$B:$AA,25,FALSE))</f>
        <v xml:space="preserve"> </v>
      </c>
      <c r="I195" s="245" t="str">
        <f>IF(LEN(VLOOKUP($A195,Questions!$B:$AA,26,FALSE))=0,"",VLOOKUP($A195,Questions!$B:$AA,26,FALSE))</f>
        <v xml:space="preserve"> </v>
      </c>
      <c r="J195" s="24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2" t="s">
        <v>238</v>
      </c>
      <c r="B196" s="24" t="str">
        <f>VLOOKUP(A196,'HECVAT - Full | Vendor Response'!A$26:B$283,2,FALSE)</f>
        <v>Have you implemented an Intrusion Prevention System (network-based)?</v>
      </c>
      <c r="C196" s="29" t="str">
        <f>IF(LEN(VLOOKUP($A196,Questions!$B:$AA,20,FALSE))=0,"",VLOOKUP($A196,Questions!$B:$AA,20,FALSE))</f>
        <v xml:space="preserve"> </v>
      </c>
      <c r="D196" s="31" t="str">
        <f>IF(LEN(VLOOKUP($A196,Questions!$B:$AA,21,FALSE))=0,"",VLOOKUP($A196,Questions!$B:$AA,21,FALSE))</f>
        <v xml:space="preserve"> </v>
      </c>
      <c r="E196" s="29" t="str">
        <f>IF(LEN(VLOOKUP($A196,Questions!$B:$AA,22,FALSE))=0,"",VLOOKUP($A196,Questions!$B:$AA,22,FALSE))</f>
        <v xml:space="preserve"> </v>
      </c>
      <c r="F196" s="29" t="str">
        <f>IF(LEN(VLOOKUP($A196,Questions!$B:$AA,23,FALSE))=0,"",VLOOKUP($A196,Questions!$B:$AA,23,FALSE))</f>
        <v xml:space="preserve"> </v>
      </c>
      <c r="G196" s="29" t="str">
        <f>IF(LEN(VLOOKUP($A196,Questions!$B:$AA,24,FALSE))=0,"",VLOOKUP($A196,Questions!$B:$AA,24,FALSE))</f>
        <v xml:space="preserve"> </v>
      </c>
      <c r="H196" s="29" t="str">
        <f>IF(LEN(VLOOKUP($A196,Questions!$B:$AA,25,FALSE))=0,"",VLOOKUP($A196,Questions!$B:$AA,25,FALSE))</f>
        <v xml:space="preserve"> </v>
      </c>
      <c r="I196" s="245" t="str">
        <f>IF(LEN(VLOOKUP($A196,Questions!$B:$AA,26,FALSE))=0,"",VLOOKUP($A196,Questions!$B:$AA,26,FALSE))</f>
        <v xml:space="preserve"> </v>
      </c>
      <c r="J196" s="24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2" t="s">
        <v>239</v>
      </c>
      <c r="B197" s="24" t="str">
        <f>VLOOKUP(A197,'HECVAT - Full | Vendor Response'!A$26:B$283,2,FALSE)</f>
        <v>Do you employ host-based intrusion detection?</v>
      </c>
      <c r="C197" s="29" t="str">
        <f>IF(LEN(VLOOKUP($A197,Questions!$B:$AA,20,FALSE))=0,"",VLOOKUP($A197,Questions!$B:$AA,20,FALSE))</f>
        <v xml:space="preserve"> </v>
      </c>
      <c r="D197" s="31" t="str">
        <f>IF(LEN(VLOOKUP($A197,Questions!$B:$AA,21,FALSE))=0,"",VLOOKUP($A197,Questions!$B:$AA,21,FALSE))</f>
        <v xml:space="preserve"> </v>
      </c>
      <c r="E197" s="29" t="str">
        <f>IF(LEN(VLOOKUP($A197,Questions!$B:$AA,22,FALSE))=0,"",VLOOKUP($A197,Questions!$B:$AA,22,FALSE))</f>
        <v xml:space="preserve"> </v>
      </c>
      <c r="F197" s="29" t="str">
        <f>IF(LEN(VLOOKUP($A197,Questions!$B:$AA,23,FALSE))=0,"",VLOOKUP($A197,Questions!$B:$AA,23,FALSE))</f>
        <v xml:space="preserve"> </v>
      </c>
      <c r="G197" s="29" t="str">
        <f>IF(LEN(VLOOKUP($A197,Questions!$B:$AA,24,FALSE))=0,"",VLOOKUP($A197,Questions!$B:$AA,24,FALSE))</f>
        <v xml:space="preserve"> </v>
      </c>
      <c r="H197" s="29" t="str">
        <f>IF(LEN(VLOOKUP($A197,Questions!$B:$AA,25,FALSE))=0,"",VLOOKUP($A197,Questions!$B:$AA,25,FALSE))</f>
        <v xml:space="preserve"> </v>
      </c>
      <c r="I197" s="245" t="str">
        <f>IF(LEN(VLOOKUP($A197,Questions!$B:$AA,26,FALSE))=0,"",VLOOKUP($A197,Questions!$B:$AA,26,FALSE))</f>
        <v xml:space="preserve"> </v>
      </c>
      <c r="J197" s="24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2" t="s">
        <v>240</v>
      </c>
      <c r="B198" s="24" t="str">
        <f>VLOOKUP(A198,'HECVAT - Full | Vendor Response'!A$26:B$283,2,FALSE)</f>
        <v>Do you employ host-based intrusion prevention?</v>
      </c>
      <c r="C198" s="29" t="str">
        <f>IF(LEN(VLOOKUP($A198,Questions!$B:$AA,20,FALSE))=0,"",VLOOKUP($A198,Questions!$B:$AA,20,FALSE))</f>
        <v xml:space="preserve"> </v>
      </c>
      <c r="D198" s="31" t="str">
        <f>IF(LEN(VLOOKUP($A198,Questions!$B:$AA,21,FALSE))=0,"",VLOOKUP($A198,Questions!$B:$AA,21,FALSE))</f>
        <v xml:space="preserve"> </v>
      </c>
      <c r="E198" s="29" t="str">
        <f>IF(LEN(VLOOKUP($A198,Questions!$B:$AA,22,FALSE))=0,"",VLOOKUP($A198,Questions!$B:$AA,22,FALSE))</f>
        <v xml:space="preserve"> </v>
      </c>
      <c r="F198" s="29" t="str">
        <f>IF(LEN(VLOOKUP($A198,Questions!$B:$AA,23,FALSE))=0,"",VLOOKUP($A198,Questions!$B:$AA,23,FALSE))</f>
        <v xml:space="preserve"> </v>
      </c>
      <c r="G198" s="29" t="str">
        <f>IF(LEN(VLOOKUP($A198,Questions!$B:$AA,24,FALSE))=0,"",VLOOKUP($A198,Questions!$B:$AA,24,FALSE))</f>
        <v xml:space="preserve"> </v>
      </c>
      <c r="H198" s="29" t="str">
        <f>IF(LEN(VLOOKUP($A198,Questions!$B:$AA,25,FALSE))=0,"",VLOOKUP($A198,Questions!$B:$AA,25,FALSE))</f>
        <v xml:space="preserve"> </v>
      </c>
      <c r="I198" s="245" t="str">
        <f>IF(LEN(VLOOKUP($A198,Questions!$B:$AA,26,FALSE))=0,"",VLOOKUP($A198,Questions!$B:$AA,26,FALSE))</f>
        <v xml:space="preserve"> </v>
      </c>
      <c r="J198" s="24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2" t="s">
        <v>241</v>
      </c>
      <c r="B199" s="24" t="str">
        <f>VLOOKUP(A199,'HECVAT - Full | Vendor Response'!A$26:B$283,2,FALSE)</f>
        <v>Are you employing any next-generation persistent threat (NGPT) monitoring?</v>
      </c>
      <c r="C199" s="29" t="str">
        <f>IF(LEN(VLOOKUP($A199,Questions!$B:$AA,20,FALSE))=0,"",VLOOKUP($A199,Questions!$B:$AA,20,FALSE))</f>
        <v xml:space="preserve"> </v>
      </c>
      <c r="D199" s="31" t="str">
        <f>IF(LEN(VLOOKUP($A199,Questions!$B:$AA,21,FALSE))=0,"",VLOOKUP($A199,Questions!$B:$AA,21,FALSE))</f>
        <v xml:space="preserve"> </v>
      </c>
      <c r="E199" s="29" t="str">
        <f>IF(LEN(VLOOKUP($A199,Questions!$B:$AA,22,FALSE))=0,"",VLOOKUP($A199,Questions!$B:$AA,22,FALSE))</f>
        <v xml:space="preserve"> </v>
      </c>
      <c r="F199" s="29" t="str">
        <f>IF(LEN(VLOOKUP($A199,Questions!$B:$AA,23,FALSE))=0,"",VLOOKUP($A199,Questions!$B:$AA,23,FALSE))</f>
        <v xml:space="preserve"> </v>
      </c>
      <c r="G199" s="29" t="str">
        <f>IF(LEN(VLOOKUP($A199,Questions!$B:$AA,24,FALSE))=0,"",VLOOKUP($A199,Questions!$B:$AA,24,FALSE))</f>
        <v xml:space="preserve"> </v>
      </c>
      <c r="H199" s="29" t="str">
        <f>IF(LEN(VLOOKUP($A199,Questions!$B:$AA,25,FALSE))=0,"",VLOOKUP($A199,Questions!$B:$AA,25,FALSE))</f>
        <v xml:space="preserve"> </v>
      </c>
      <c r="I199" s="245" t="str">
        <f>IF(LEN(VLOOKUP($A199,Questions!$B:$AA,26,FALSE))=0,"",VLOOKUP($A199,Questions!$B:$AA,26,FALSE))</f>
        <v xml:space="preserve"> </v>
      </c>
      <c r="J199" s="24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48" customHeight="1" x14ac:dyDescent="0.2">
      <c r="A200" s="12" t="s">
        <v>242</v>
      </c>
      <c r="B200" s="24" t="str">
        <f>VLOOKUP(A200,'HECVAT - Full | Vendor Response'!A$26:B$283,2,FALSE)</f>
        <v>Do you monitor for intrusions on a 24x7x365 basis?</v>
      </c>
      <c r="C200" s="29" t="str">
        <f>IF(LEN(VLOOKUP($A200,Questions!$B:$AA,20,FALSE))=0,"",VLOOKUP($A200,Questions!$B:$AA,20,FALSE))</f>
        <v xml:space="preserve"> </v>
      </c>
      <c r="D200" s="31" t="str">
        <f>IF(LEN(VLOOKUP($A200,Questions!$B:$AA,21,FALSE))=0,"",VLOOKUP($A200,Questions!$B:$AA,21,FALSE))</f>
        <v xml:space="preserve"> </v>
      </c>
      <c r="E200" s="29" t="str">
        <f>IF(LEN(VLOOKUP($A200,Questions!$B:$AA,22,FALSE))=0,"",VLOOKUP($A200,Questions!$B:$AA,22,FALSE))</f>
        <v xml:space="preserve"> </v>
      </c>
      <c r="F200" s="30" t="str">
        <f>IF(LEN(VLOOKUP($A200,Questions!$B:$AA,23,FALSE))=0,"",VLOOKUP($A200,Questions!$B:$AA,23,FALSE))</f>
        <v xml:space="preserve"> </v>
      </c>
      <c r="G200" s="29" t="str">
        <f>IF(LEN(VLOOKUP($A200,Questions!$B:$AA,24,FALSE))=0,"",VLOOKUP($A200,Questions!$B:$AA,24,FALSE))</f>
        <v xml:space="preserve"> </v>
      </c>
      <c r="H200" s="29" t="str">
        <f>IF(LEN(VLOOKUP($A200,Questions!$B:$AA,25,FALSE))=0,"",VLOOKUP($A200,Questions!$B:$AA,25,FALSE))</f>
        <v xml:space="preserve"> </v>
      </c>
      <c r="I200" s="245" t="str">
        <f>IF(LEN(VLOOKUP($A200,Questions!$B:$AA,26,FALSE))=0,"",VLOOKUP($A200,Questions!$B:$AA,26,FALSE))</f>
        <v xml:space="preserve"> </v>
      </c>
      <c r="J200" s="24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36" customHeight="1" x14ac:dyDescent="0.2">
      <c r="A201" s="12" t="s">
        <v>243</v>
      </c>
      <c r="B201" s="24" t="str">
        <f>VLOOKUP(A201,'HECVAT - Full | Vendor Response'!A$26:B$283,2,FALSE)</f>
        <v>Is intrusion monitoring performed internally or by a third-party service?</v>
      </c>
      <c r="C201" s="29" t="str">
        <f>IF(LEN(VLOOKUP($A201,Questions!$B:$AA,20,FALSE))=0,"",VLOOKUP($A201,Questions!$B:$AA,20,FALSE))</f>
        <v xml:space="preserve"> </v>
      </c>
      <c r="D201" s="31" t="str">
        <f>IF(LEN(VLOOKUP($A201,Questions!$B:$AA,21,FALSE))=0,"",VLOOKUP($A201,Questions!$B:$AA,21,FALSE))</f>
        <v xml:space="preserve"> </v>
      </c>
      <c r="E201" s="29" t="str">
        <f>IF(LEN(VLOOKUP($A201,Questions!$B:$AA,22,FALSE))=0,"",VLOOKUP($A201,Questions!$B:$AA,22,FALSE))</f>
        <v xml:space="preserve"> </v>
      </c>
      <c r="F201" s="29" t="str">
        <f>IF(LEN(VLOOKUP($A201,Questions!$B:$AA,23,FALSE))=0,"",VLOOKUP($A201,Questions!$B:$AA,23,FALSE))</f>
        <v xml:space="preserve"> </v>
      </c>
      <c r="G201" s="29" t="str">
        <f>IF(LEN(VLOOKUP($A201,Questions!$B:$AA,24,FALSE))=0,"",VLOOKUP($A201,Questions!$B:$AA,24,FALSE))</f>
        <v xml:space="preserve"> </v>
      </c>
      <c r="H201" s="29" t="str">
        <f>IF(LEN(VLOOKUP($A201,Questions!$B:$AA,25,FALSE))=0,"",VLOOKUP($A201,Questions!$B:$AA,25,FALSE))</f>
        <v xml:space="preserve"> </v>
      </c>
      <c r="I201" s="245" t="str">
        <f>IF(LEN(VLOOKUP($A201,Questions!$B:$AA,26,FALSE))=0,"",VLOOKUP($A201,Questions!$B:$AA,26,FALSE))</f>
        <v xml:space="preserve"> </v>
      </c>
      <c r="J201" s="24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2" t="s">
        <v>244</v>
      </c>
      <c r="B202" s="24" t="str">
        <f>VLOOKUP(A202,'HECVAT - Full | Vendor Response'!A$26:B$283,2,FALSE)</f>
        <v>Are audit logs available for all changes to the network, firewall, IDS, and IPS systems?</v>
      </c>
      <c r="C202" s="29" t="str">
        <f>IF(LEN(VLOOKUP($A202,Questions!$B:$AA,20,FALSE))=0,"",VLOOKUP($A202,Questions!$B:$AA,20,FALSE))</f>
        <v xml:space="preserve"> </v>
      </c>
      <c r="D202" s="31" t="str">
        <f>IF(LEN(VLOOKUP($A202,Questions!$B:$AA,21,FALSE))=0,"",VLOOKUP($A202,Questions!$B:$AA,21,FALSE))</f>
        <v xml:space="preserve"> </v>
      </c>
      <c r="E202" s="29" t="str">
        <f>IF(LEN(VLOOKUP($A202,Questions!$B:$AA,22,FALSE))=0,"",VLOOKUP($A202,Questions!$B:$AA,22,FALSE))</f>
        <v xml:space="preserve"> </v>
      </c>
      <c r="F202" s="29" t="str">
        <f>IF(LEN(VLOOKUP($A202,Questions!$B:$AA,23,FALSE))=0,"",VLOOKUP($A202,Questions!$B:$AA,23,FALSE))</f>
        <v xml:space="preserve"> </v>
      </c>
      <c r="G202" s="29" t="str">
        <f>IF(LEN(VLOOKUP($A202,Questions!$B:$AA,24,FALSE))=0,"",VLOOKUP($A202,Questions!$B:$AA,24,FALSE))</f>
        <v xml:space="preserve"> </v>
      </c>
      <c r="H202" s="29" t="str">
        <f>IF(LEN(VLOOKUP($A202,Questions!$B:$AA,25,FALSE))=0,"",VLOOKUP($A202,Questions!$B:$AA,25,FALSE))</f>
        <v xml:space="preserve"> </v>
      </c>
      <c r="I202" s="245" t="str">
        <f>IF(LEN(VLOOKUP($A202,Questions!$B:$AA,26,FALSE))=0,"",VLOOKUP($A202,Questions!$B:$AA,26,FALSE))</f>
        <v xml:space="preserve"> </v>
      </c>
      <c r="J202" s="24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287" t="str">
        <f>IF($C$30="","Policies, Procedures, and Processes",IF($C$30="Yes","Pol/Pro/Proc - Optional based on QUALIFIER response.","Policies, Procedures, and Processes"))</f>
        <v>Policies, Procedures, and Processes</v>
      </c>
      <c r="B203" s="287"/>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72" customHeight="1" x14ac:dyDescent="0.2">
      <c r="A204" s="12" t="s">
        <v>246</v>
      </c>
      <c r="B204" s="24" t="str">
        <f>VLOOKUP(A204,'HECVAT - Full | Vendor Response'!A$26:B$283,2,FALSE)</f>
        <v>Can you share the organization chart, mission statement, and policies for your information security unit?</v>
      </c>
      <c r="C204" s="30" t="str">
        <f>IF(LEN(VLOOKUP($A204,Questions!$B:$AA,20,FALSE))=0,"",VLOOKUP($A204,Questions!$B:$AA,20,FALSE))</f>
        <v xml:space="preserve"> </v>
      </c>
      <c r="D204" s="30" t="str">
        <f>IF(LEN(VLOOKUP($A204,Questions!$B:$AA,21,FALSE))=0,"",VLOOKUP($A204,Questions!$B:$AA,21,FALSE))</f>
        <v xml:space="preserve"> </v>
      </c>
      <c r="E204" s="29" t="str">
        <f>IF(LEN(VLOOKUP($A204,Questions!$B:$AA,22,FALSE))=0,"",VLOOKUP($A204,Questions!$B:$AA,22,FALSE))</f>
        <v xml:space="preserve"> </v>
      </c>
      <c r="F204" s="29" t="str">
        <f>IF(LEN(VLOOKUP($A204,Questions!$B:$AA,23,FALSE))=0,"",VLOOKUP($A204,Questions!$B:$AA,23,FALSE))</f>
        <v xml:space="preserve"> </v>
      </c>
      <c r="G204" s="29" t="str">
        <f>IF(LEN(VLOOKUP($A204,Questions!$B:$AA,24,FALSE))=0,"",VLOOKUP($A204,Questions!$B:$AA,24,FALSE))</f>
        <v xml:space="preserve"> </v>
      </c>
      <c r="H204" s="29" t="str">
        <f>IF(LEN(VLOOKUP($A204,Questions!$B:$AA,25,FALSE))=0,"",VLOOKUP($A204,Questions!$B:$AA,25,FALSE))</f>
        <v xml:space="preserve"> </v>
      </c>
      <c r="I204" s="29" t="str">
        <f>IF(LEN(VLOOKUP($A204,Questions!$B:$AA,26,FALSE))=0,"",VLOOKUP($A204,Questions!$B:$AA,26,FALSE))</f>
        <v xml:space="preserve"> </v>
      </c>
      <c r="J204" s="29" t="str">
        <f>IF(LEN(VLOOKUP($A204,Questions!$B:$AB,27,FALSE))=0,"",VLOOKUP($A204,Questions!$B:$AB,27,FALSE))</f>
        <v xml:space="preserve"> </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36" customHeight="1" x14ac:dyDescent="0.2">
      <c r="A205" s="12" t="s">
        <v>247</v>
      </c>
      <c r="B205" s="24" t="str">
        <f>VLOOKUP(A205,'HECVAT - Full | Vendor Response'!A$26:B$283,2,FALSE)</f>
        <v>Do you have a documented patch management process?</v>
      </c>
      <c r="C205" s="29" t="str">
        <f>IF(LEN(VLOOKUP($A205,Questions!$B:$AA,20,FALSE))=0,"",VLOOKUP($A205,Questions!$B:$AA,20,FALSE))</f>
        <v xml:space="preserve"> </v>
      </c>
      <c r="D205" s="30" t="str">
        <f>IF(LEN(VLOOKUP($A205,Questions!$B:$AA,21,FALSE))=0,"",VLOOKUP($A205,Questions!$B:$AA,21,FALSE))</f>
        <v xml:space="preserve"> </v>
      </c>
      <c r="E205" s="29" t="str">
        <f>IF(LEN(VLOOKUP($A205,Questions!$B:$AA,22,FALSE))=0,"",VLOOKUP($A205,Questions!$B:$AA,22,FALSE))</f>
        <v xml:space="preserve"> </v>
      </c>
      <c r="F205" s="29" t="str">
        <f>IF(LEN(VLOOKUP($A205,Questions!$B:$AA,23,FALSE))=0,"",VLOOKUP($A205,Questions!$B:$AA,23,FALSE))</f>
        <v xml:space="preserve"> </v>
      </c>
      <c r="G205" s="30" t="str">
        <f>IF(LEN(VLOOKUP($A205,Questions!$B:$AA,24,FALSE))=0,"",VLOOKUP($A205,Questions!$B:$AA,24,FALSE))</f>
        <v xml:space="preserve"> </v>
      </c>
      <c r="H205" s="29" t="str">
        <f>IF(LEN(VLOOKUP($A205,Questions!$B:$AA,25,FALSE))=0,"",VLOOKUP($A205,Questions!$B:$AA,25,FALSE))</f>
        <v xml:space="preserve"> </v>
      </c>
      <c r="I205" s="29" t="str">
        <f>IF(LEN(VLOOKUP($A205,Questions!$B:$AA,26,FALSE))=0,"",VLOOKUP($A205,Questions!$B:$AA,26,FALSE))</f>
        <v xml:space="preserve"> </v>
      </c>
      <c r="J205" s="29"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2" t="s">
        <v>248</v>
      </c>
      <c r="B206" s="24" t="str">
        <f>VLOOKUP(A206,'HECVAT - Full | Vendor Response'!A$26:B$283,2,FALSE)</f>
        <v>Can you accommodate encryption requirements using open standards?</v>
      </c>
      <c r="C206" s="29" t="str">
        <f>IF(LEN(VLOOKUP($A206,Questions!$B:$AA,20,FALSE))=0,"",VLOOKUP($A206,Questions!$B:$AA,20,FALSE))</f>
        <v xml:space="preserve"> </v>
      </c>
      <c r="D206" s="30" t="str">
        <f>IF(LEN(VLOOKUP($A206,Questions!$B:$AA,21,FALSE))=0,"",VLOOKUP($A206,Questions!$B:$AA,21,FALSE))</f>
        <v xml:space="preserve"> </v>
      </c>
      <c r="E206" s="29" t="str">
        <f>IF(LEN(VLOOKUP($A206,Questions!$B:$AA,22,FALSE))=0,"",VLOOKUP($A206,Questions!$B:$AA,22,FALSE))</f>
        <v xml:space="preserve"> </v>
      </c>
      <c r="F206" s="30" t="str">
        <f>IF(LEN(VLOOKUP($A206,Questions!$B:$AA,23,FALSE))=0,"",VLOOKUP($A206,Questions!$B:$AA,23,FALSE))</f>
        <v xml:space="preserve"> </v>
      </c>
      <c r="G206" s="30" t="str">
        <f>IF(LEN(VLOOKUP($A206,Questions!$B:$AA,24,FALSE))=0,"",VLOOKUP($A206,Questions!$B:$AA,24,FALSE))</f>
        <v xml:space="preserve"> </v>
      </c>
      <c r="H206" s="29" t="str">
        <f>IF(LEN(VLOOKUP($A206,Questions!$B:$AA,25,FALSE))=0,"",VLOOKUP($A206,Questions!$B:$AA,25,FALSE))</f>
        <v xml:space="preserve"> </v>
      </c>
      <c r="I206" s="29" t="str">
        <f>IF(LEN(VLOOKUP($A206,Questions!$B:$AA,26,FALSE))=0,"",VLOOKUP($A206,Questions!$B:$AA,26,FALSE))</f>
        <v xml:space="preserve"> </v>
      </c>
      <c r="J206" s="29"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48" customHeight="1" x14ac:dyDescent="0.2">
      <c r="A207" s="12" t="s">
        <v>249</v>
      </c>
      <c r="B207" s="24" t="str">
        <f>VLOOKUP(A207,'HECVAT - Full | Vendor Response'!A$26:B$283,2,FALSE)</f>
        <v>Are information security principles designed into the product lifecycle?</v>
      </c>
      <c r="C207" s="29" t="str">
        <f>IF(LEN(VLOOKUP($A207,Questions!$B:$AA,20,FALSE))=0,"",VLOOKUP($A207,Questions!$B:$AA,20,FALSE))</f>
        <v xml:space="preserve"> </v>
      </c>
      <c r="D207" s="30" t="str">
        <f>IF(LEN(VLOOKUP($A207,Questions!$B:$AA,21,FALSE))=0,"",VLOOKUP($A207,Questions!$B:$AA,21,FALSE))</f>
        <v xml:space="preserve"> </v>
      </c>
      <c r="E207" s="29" t="str">
        <f>IF(LEN(VLOOKUP($A207,Questions!$B:$AA,22,FALSE))=0,"",VLOOKUP($A207,Questions!$B:$AA,22,FALSE))</f>
        <v xml:space="preserve"> </v>
      </c>
      <c r="F207" s="30" t="str">
        <f>IF(LEN(VLOOKUP($A207,Questions!$B:$AA,23,FALSE))=0,"",VLOOKUP($A207,Questions!$B:$AA,23,FALSE))</f>
        <v xml:space="preserve"> </v>
      </c>
      <c r="G207" s="30" t="str">
        <f>IF(LEN(VLOOKUP($A207,Questions!$B:$AA,24,FALSE))=0,"",VLOOKUP($A207,Questions!$B:$AA,24,FALSE))</f>
        <v xml:space="preserve"> </v>
      </c>
      <c r="H207" s="29" t="str">
        <f>IF(LEN(VLOOKUP($A207,Questions!$B:$AA,25,FALSE))=0,"",VLOOKUP($A207,Questions!$B:$AA,25,FALSE))</f>
        <v xml:space="preserve"> </v>
      </c>
      <c r="I207" s="29" t="str">
        <f>IF(LEN(VLOOKUP($A207,Questions!$B:$AA,26,FALSE))=0,"",VLOOKUP($A207,Questions!$B:$AA,26,FALSE))</f>
        <v xml:space="preserve"> </v>
      </c>
      <c r="J207" s="29"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2" t="s">
        <v>250</v>
      </c>
      <c r="B208" s="24" t="str">
        <f>VLOOKUP(A208,'HECVAT - Full | Vendor Response'!A$26:B$283,2,FALSE)</f>
        <v>Do you have a documented systems development life cycle (SDLC)?</v>
      </c>
      <c r="C208" s="29" t="str">
        <f>IF(LEN(VLOOKUP($A208,Questions!$B:$AA,20,FALSE))=0,"",VLOOKUP($A208,Questions!$B:$AA,20,FALSE))</f>
        <v xml:space="preserve"> </v>
      </c>
      <c r="D208" s="30" t="str">
        <f>IF(LEN(VLOOKUP($A208,Questions!$B:$AA,21,FALSE))=0,"",VLOOKUP($A208,Questions!$B:$AA,21,FALSE))</f>
        <v xml:space="preserve"> </v>
      </c>
      <c r="E208" s="29" t="str">
        <f>IF(LEN(VLOOKUP($A208,Questions!$B:$AA,22,FALSE))=0,"",VLOOKUP($A208,Questions!$B:$AA,22,FALSE))</f>
        <v xml:space="preserve"> </v>
      </c>
      <c r="F208" s="30" t="str">
        <f>IF(LEN(VLOOKUP($A208,Questions!$B:$AA,23,FALSE))=0,"",VLOOKUP($A208,Questions!$B:$AA,23,FALSE))</f>
        <v xml:space="preserve"> </v>
      </c>
      <c r="G208" s="30" t="str">
        <f>IF(LEN(VLOOKUP($A208,Questions!$B:$AA,24,FALSE))=0,"",VLOOKUP($A208,Questions!$B:$AA,24,FALSE))</f>
        <v xml:space="preserve"> </v>
      </c>
      <c r="H208" s="29" t="str">
        <f>IF(LEN(VLOOKUP($A208,Questions!$B:$AA,25,FALSE))=0,"",VLOOKUP($A208,Questions!$B:$AA,25,FALSE))</f>
        <v xml:space="preserve"> </v>
      </c>
      <c r="I208" s="29" t="str">
        <f>IF(LEN(VLOOKUP($A208,Questions!$B:$AA,26,FALSE))=0,"",VLOOKUP($A208,Questions!$B:$AA,26,FALSE))</f>
        <v xml:space="preserve"> </v>
      </c>
      <c r="J208" s="29"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2" t="s">
        <v>251</v>
      </c>
      <c r="B209" s="24" t="str">
        <f>VLOOKUP(A209,'HECVAT - Full | Vendor Response'!A$26:B$283,2,FALSE)</f>
        <v>Will you comply with applicable breach notification laws?</v>
      </c>
      <c r="C209" s="29" t="str">
        <f>IF(LEN(VLOOKUP($A209,Questions!$B:$AA,20,FALSE))=0,"",VLOOKUP($A209,Questions!$B:$AA,20,FALSE))</f>
        <v xml:space="preserve"> </v>
      </c>
      <c r="D209" s="30" t="str">
        <f>IF(LEN(VLOOKUP($A209,Questions!$B:$AA,21,FALSE))=0,"",VLOOKUP($A209,Questions!$B:$AA,21,FALSE))</f>
        <v xml:space="preserve"> </v>
      </c>
      <c r="E209" s="29" t="str">
        <f>IF(LEN(VLOOKUP($A209,Questions!$B:$AA,22,FALSE))=0,"",VLOOKUP($A209,Questions!$B:$AA,22,FALSE))</f>
        <v xml:space="preserve"> </v>
      </c>
      <c r="F209" s="29" t="str">
        <f>IF(LEN(VLOOKUP($A209,Questions!$B:$AA,23,FALSE))=0,"",VLOOKUP($A209,Questions!$B:$AA,23,FALSE))</f>
        <v xml:space="preserve"> </v>
      </c>
      <c r="G209" s="30" t="str">
        <f>IF(LEN(VLOOKUP($A209,Questions!$B:$AA,24,FALSE))=0,"",VLOOKUP($A209,Questions!$B:$AA,24,FALSE))</f>
        <v xml:space="preserve"> </v>
      </c>
      <c r="H209" s="29" t="str">
        <f>IF(LEN(VLOOKUP($A209,Questions!$B:$AA,25,FALSE))=0,"",VLOOKUP($A209,Questions!$B:$AA,25,FALSE))</f>
        <v xml:space="preserve"> </v>
      </c>
      <c r="I209" s="29" t="str">
        <f>IF(LEN(VLOOKUP($A209,Questions!$B:$AA,26,FALSE))=0,"",VLOOKUP($A209,Questions!$B:$AA,26,FALSE))</f>
        <v xml:space="preserve"> </v>
      </c>
      <c r="J209" s="29"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84" customHeight="1" x14ac:dyDescent="0.2">
      <c r="A210" s="12" t="s">
        <v>252</v>
      </c>
      <c r="B210" s="24" t="str">
        <f>VLOOKUP(A210,'HECVAT - Full | Vendor Response'!A$26:B$283,2,FALSE)</f>
        <v>Will you comply with the Institution's IT policies with regards to user privacy and data protection?</v>
      </c>
      <c r="C210" s="29" t="str">
        <f>IF(LEN(VLOOKUP($A210,Questions!$B:$AA,20,FALSE))=0,"",VLOOKUP($A210,Questions!$B:$AA,20,FALSE))</f>
        <v xml:space="preserve"> </v>
      </c>
      <c r="D210" s="30" t="str">
        <f>IF(LEN(VLOOKUP($A210,Questions!$B:$AA,21,FALSE))=0,"",VLOOKUP($A210,Questions!$B:$AA,21,FALSE))</f>
        <v xml:space="preserve"> </v>
      </c>
      <c r="E210" s="29" t="str">
        <f>IF(LEN(VLOOKUP($A210,Questions!$B:$AA,22,FALSE))=0,"",VLOOKUP($A210,Questions!$B:$AA,22,FALSE))</f>
        <v xml:space="preserve"> </v>
      </c>
      <c r="F210" s="29" t="str">
        <f>IF(LEN(VLOOKUP($A210,Questions!$B:$AA,23,FALSE))=0,"",VLOOKUP($A210,Questions!$B:$AA,23,FALSE))</f>
        <v xml:space="preserve"> </v>
      </c>
      <c r="G210" s="29" t="str">
        <f>IF(LEN(VLOOKUP($A210,Questions!$B:$AA,24,FALSE))=0,"",VLOOKUP($A210,Questions!$B:$AA,24,FALSE))</f>
        <v xml:space="preserve"> </v>
      </c>
      <c r="H210" s="29" t="str">
        <f>IF(LEN(VLOOKUP($A210,Questions!$B:$AA,25,FALSE))=0,"",VLOOKUP($A210,Questions!$B:$AA,25,FALSE))</f>
        <v xml:space="preserve"> </v>
      </c>
      <c r="I210" s="29" t="str">
        <f>IF(LEN(VLOOKUP($A210,Questions!$B:$AA,26,FALSE))=0,"",VLOOKUP($A210,Questions!$B:$AA,26,FALSE))</f>
        <v xml:space="preserve"> </v>
      </c>
      <c r="J210" s="29"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48" customHeight="1" x14ac:dyDescent="0.2">
      <c r="A211" s="12" t="s">
        <v>253</v>
      </c>
      <c r="B211" s="24" t="str">
        <f>VLOOKUP(A211,'HECVAT - Full | Vendor Response'!A$26:B$283,2,FALSE)</f>
        <v>Is your company subject to Institution's geographic region's laws and regulations?</v>
      </c>
      <c r="C211" s="29" t="str">
        <f>IF(LEN(VLOOKUP($A211,Questions!$B:$AA,20,FALSE))=0,"",VLOOKUP($A211,Questions!$B:$AA,20,FALSE))</f>
        <v xml:space="preserve"> </v>
      </c>
      <c r="D211" s="30" t="str">
        <f>IF(LEN(VLOOKUP($A211,Questions!$B:$AA,21,FALSE))=0,"",VLOOKUP($A211,Questions!$B:$AA,21,FALSE))</f>
        <v xml:space="preserve"> </v>
      </c>
      <c r="E211" s="29" t="str">
        <f>IF(LEN(VLOOKUP($A211,Questions!$B:$AA,22,FALSE))=0,"",VLOOKUP($A211,Questions!$B:$AA,22,FALSE))</f>
        <v xml:space="preserve"> </v>
      </c>
      <c r="F211" s="30" t="str">
        <f>IF(LEN(VLOOKUP($A211,Questions!$B:$AA,23,FALSE))=0,"",VLOOKUP($A211,Questions!$B:$AA,23,FALSE))</f>
        <v xml:space="preserve"> </v>
      </c>
      <c r="G211" s="29" t="str">
        <f>IF(LEN(VLOOKUP($A211,Questions!$B:$AA,24,FALSE))=0,"",VLOOKUP($A211,Questions!$B:$AA,24,FALSE))</f>
        <v xml:space="preserve"> </v>
      </c>
      <c r="H211" s="29" t="str">
        <f>IF(LEN(VLOOKUP($A211,Questions!$B:$AA,25,FALSE))=0,"",VLOOKUP($A211,Questions!$B:$AA,25,FALSE))</f>
        <v xml:space="preserve"> </v>
      </c>
      <c r="I211" s="29" t="str">
        <f>IF(LEN(VLOOKUP($A211,Questions!$B:$AA,26,FALSE))=0,"",VLOOKUP($A211,Questions!$B:$AA,26,FALSE))</f>
        <v xml:space="preserve"> </v>
      </c>
      <c r="J211" s="29"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36" customHeight="1" x14ac:dyDescent="0.2">
      <c r="A212" s="12" t="s">
        <v>254</v>
      </c>
      <c r="B212" s="24" t="str">
        <f>VLOOKUP(A212,'HECVAT - Full | Vendor Response'!A$26:B$283,2,FALSE)</f>
        <v>Do you perform background screenings or multi-state background checks on all employees prior to their first day of work?</v>
      </c>
      <c r="C212" s="29" t="str">
        <f>IF(LEN(VLOOKUP($A212,Questions!$B:$AA,20,FALSE))=0,"",VLOOKUP($A212,Questions!$B:$AA,20,FALSE))</f>
        <v xml:space="preserve"> </v>
      </c>
      <c r="D212" s="30" t="str">
        <f>IF(LEN(VLOOKUP($A212,Questions!$B:$AA,21,FALSE))=0,"",VLOOKUP($A212,Questions!$B:$AA,21,FALSE))</f>
        <v xml:space="preserve"> </v>
      </c>
      <c r="E212" s="29" t="str">
        <f>IF(LEN(VLOOKUP($A212,Questions!$B:$AA,22,FALSE))=0,"",VLOOKUP($A212,Questions!$B:$AA,22,FALSE))</f>
        <v xml:space="preserve"> </v>
      </c>
      <c r="F212" s="29" t="str">
        <f>IF(LEN(VLOOKUP($A212,Questions!$B:$AA,23,FALSE))=0,"",VLOOKUP($A212,Questions!$B:$AA,23,FALSE))</f>
        <v xml:space="preserve"> </v>
      </c>
      <c r="G212" s="30" t="str">
        <f>IF(LEN(VLOOKUP($A212,Questions!$B:$AA,24,FALSE))=0,"",VLOOKUP($A212,Questions!$B:$AA,24,FALSE))</f>
        <v xml:space="preserve"> </v>
      </c>
      <c r="H212" s="29" t="str">
        <f>IF(LEN(VLOOKUP($A212,Questions!$B:$AA,25,FALSE))=0,"",VLOOKUP($A212,Questions!$B:$AA,25,FALSE))</f>
        <v xml:space="preserve"> </v>
      </c>
      <c r="I212" s="29" t="str">
        <f>IF(LEN(VLOOKUP($A212,Questions!$B:$AA,26,FALSE))=0,"",VLOOKUP($A212,Questions!$B:$AA,26,FALSE))</f>
        <v xml:space="preserve"> </v>
      </c>
      <c r="J212" s="29"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2" t="s">
        <v>255</v>
      </c>
      <c r="B213" s="24" t="str">
        <f>VLOOKUP(A213,'HECVAT - Full | Vendor Response'!A$26:B$283,2,FALSE)</f>
        <v>Do you require new employees to fill out agreements and review policies?</v>
      </c>
      <c r="C213" s="29" t="str">
        <f>IF(LEN(VLOOKUP($A213,Questions!$B:$AA,20,FALSE))=0,"",VLOOKUP($A213,Questions!$B:$AA,20,FALSE))</f>
        <v xml:space="preserve"> </v>
      </c>
      <c r="D213" s="30" t="str">
        <f>IF(LEN(VLOOKUP($A213,Questions!$B:$AA,21,FALSE))=0,"",VLOOKUP($A213,Questions!$B:$AA,21,FALSE))</f>
        <v xml:space="preserve"> </v>
      </c>
      <c r="E213" s="29" t="str">
        <f>IF(LEN(VLOOKUP($A213,Questions!$B:$AA,22,FALSE))=0,"",VLOOKUP($A213,Questions!$B:$AA,22,FALSE))</f>
        <v xml:space="preserve"> </v>
      </c>
      <c r="F213" s="29" t="str">
        <f>IF(LEN(VLOOKUP($A213,Questions!$B:$AA,23,FALSE))=0,"",VLOOKUP($A213,Questions!$B:$AA,23,FALSE))</f>
        <v xml:space="preserve"> </v>
      </c>
      <c r="G213" s="29" t="str">
        <f>IF(LEN(VLOOKUP($A213,Questions!$B:$AA,24,FALSE))=0,"",VLOOKUP($A213,Questions!$B:$AA,24,FALSE))</f>
        <v xml:space="preserve"> </v>
      </c>
      <c r="H213" s="29" t="str">
        <f>IF(LEN(VLOOKUP($A213,Questions!$B:$AA,25,FALSE))=0,"",VLOOKUP($A213,Questions!$B:$AA,25,FALSE))</f>
        <v xml:space="preserve"> </v>
      </c>
      <c r="I213" s="29" t="str">
        <f>IF(LEN(VLOOKUP($A213,Questions!$B:$AA,26,FALSE))=0,"",VLOOKUP($A213,Questions!$B:$AA,26,FALSE))</f>
        <v xml:space="preserve"> </v>
      </c>
      <c r="J213" s="29"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2" t="s">
        <v>256</v>
      </c>
      <c r="B214" s="24" t="str">
        <f>VLOOKUP(A214,'HECVAT - Full | Vendor Response'!A$26:B$283,2,FALSE)</f>
        <v>Do you have a documented information security policy?</v>
      </c>
      <c r="C214" s="29" t="str">
        <f>IF(LEN(VLOOKUP($A214,Questions!$B:$AA,20,FALSE))=0,"",VLOOKUP($A214,Questions!$B:$AA,20,FALSE))</f>
        <v xml:space="preserve"> </v>
      </c>
      <c r="D214" s="30" t="str">
        <f>IF(LEN(VLOOKUP($A214,Questions!$B:$AA,21,FALSE))=0,"",VLOOKUP($A214,Questions!$B:$AA,21,FALSE))</f>
        <v xml:space="preserve"> </v>
      </c>
      <c r="E214" s="29" t="str">
        <f>IF(LEN(VLOOKUP($A214,Questions!$B:$AA,22,FALSE))=0,"",VLOOKUP($A214,Questions!$B:$AA,22,FALSE))</f>
        <v xml:space="preserve"> </v>
      </c>
      <c r="F214" s="29" t="str">
        <f>IF(LEN(VLOOKUP($A214,Questions!$B:$AA,23,FALSE))=0,"",VLOOKUP($A214,Questions!$B:$AA,23,FALSE))</f>
        <v xml:space="preserve"> </v>
      </c>
      <c r="G214" s="29" t="str">
        <f>IF(LEN(VLOOKUP($A214,Questions!$B:$AA,24,FALSE))=0,"",VLOOKUP($A214,Questions!$B:$AA,24,FALSE))</f>
        <v xml:space="preserve"> </v>
      </c>
      <c r="H214" s="29" t="str">
        <f>IF(LEN(VLOOKUP($A214,Questions!$B:$AA,25,FALSE))=0,"",VLOOKUP($A214,Questions!$B:$AA,25,FALSE))</f>
        <v xml:space="preserve"> </v>
      </c>
      <c r="I214" s="29" t="str">
        <f>IF(LEN(VLOOKUP($A214,Questions!$B:$AA,26,FALSE))=0,"",VLOOKUP($A214,Questions!$B:$AA,26,FALSE))</f>
        <v xml:space="preserve"> </v>
      </c>
      <c r="J214" s="29"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48" customHeight="1" x14ac:dyDescent="0.2">
      <c r="A215" s="12" t="s">
        <v>257</v>
      </c>
      <c r="B215" s="24" t="str">
        <f>VLOOKUP(A215,'HECVAT - Full | Vendor Response'!A$26:B$283,2,FALSE)</f>
        <v>Do you have an information security awareness program?</v>
      </c>
      <c r="C215" s="29" t="str">
        <f>IF(LEN(VLOOKUP($A215,Questions!$B:$AA,20,FALSE))=0,"",VLOOKUP($A215,Questions!$B:$AA,20,FALSE))</f>
        <v xml:space="preserve"> </v>
      </c>
      <c r="D215" s="30" t="str">
        <f>IF(LEN(VLOOKUP($A215,Questions!$B:$AA,21,FALSE))=0,"",VLOOKUP($A215,Questions!$B:$AA,21,FALSE))</f>
        <v xml:space="preserve"> </v>
      </c>
      <c r="E215" s="29" t="str">
        <f>IF(LEN(VLOOKUP($A215,Questions!$B:$AA,22,FALSE))=0,"",VLOOKUP($A215,Questions!$B:$AA,22,FALSE))</f>
        <v xml:space="preserve"> </v>
      </c>
      <c r="F215" s="30" t="str">
        <f>IF(LEN(VLOOKUP($A215,Questions!$B:$AA,23,FALSE))=0,"",VLOOKUP($A215,Questions!$B:$AA,23,FALSE))</f>
        <v xml:space="preserve"> </v>
      </c>
      <c r="G215" s="29" t="str">
        <f>IF(LEN(VLOOKUP($A215,Questions!$B:$AA,24,FALSE))=0,"",VLOOKUP($A215,Questions!$B:$AA,24,FALSE))</f>
        <v xml:space="preserve"> </v>
      </c>
      <c r="H215" s="29" t="str">
        <f>IF(LEN(VLOOKUP($A215,Questions!$B:$AA,25,FALSE))=0,"",VLOOKUP($A215,Questions!$B:$AA,25,FALSE))</f>
        <v xml:space="preserve"> </v>
      </c>
      <c r="I215" s="29" t="str">
        <f>IF(LEN(VLOOKUP($A215,Questions!$B:$AA,26,FALSE))=0,"",VLOOKUP($A215,Questions!$B:$AA,26,FALSE))</f>
        <v xml:space="preserve"> </v>
      </c>
      <c r="J215" s="29"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36" customHeight="1" x14ac:dyDescent="0.2">
      <c r="A216" s="12" t="s">
        <v>258</v>
      </c>
      <c r="B216" s="24" t="str">
        <f>VLOOKUP(A216,'HECVAT - Full | Vendor Response'!A$26:B$283,2,FALSE)</f>
        <v>Is security awareness training mandatory for all employees?</v>
      </c>
      <c r="C216" s="29" t="str">
        <f>IF(LEN(VLOOKUP($A216,Questions!$B:$AA,20,FALSE))=0,"",VLOOKUP($A216,Questions!$B:$AA,20,FALSE))</f>
        <v xml:space="preserve"> </v>
      </c>
      <c r="D216" s="30" t="str">
        <f>IF(LEN(VLOOKUP($A216,Questions!$B:$AA,21,FALSE))=0,"",VLOOKUP($A216,Questions!$B:$AA,21,FALSE))</f>
        <v xml:space="preserve"> </v>
      </c>
      <c r="E216" s="29" t="str">
        <f>IF(LEN(VLOOKUP($A216,Questions!$B:$AA,22,FALSE))=0,"",VLOOKUP($A216,Questions!$B:$AA,22,FALSE))</f>
        <v xml:space="preserve"> </v>
      </c>
      <c r="F216" s="29" t="str">
        <f>IF(LEN(VLOOKUP($A216,Questions!$B:$AA,23,FALSE))=0,"",VLOOKUP($A216,Questions!$B:$AA,23,FALSE))</f>
        <v xml:space="preserve"> </v>
      </c>
      <c r="G216" s="30" t="str">
        <f>IF(LEN(VLOOKUP($A216,Questions!$B:$AA,24,FALSE))=0,"",VLOOKUP($A216,Questions!$B:$AA,24,FALSE))</f>
        <v xml:space="preserve"> </v>
      </c>
      <c r="H216" s="29" t="str">
        <f>IF(LEN(VLOOKUP($A216,Questions!$B:$AA,25,FALSE))=0,"",VLOOKUP($A216,Questions!$B:$AA,25,FALSE))</f>
        <v xml:space="preserve"> </v>
      </c>
      <c r="I216" s="29" t="str">
        <f>IF(LEN(VLOOKUP($A216,Questions!$B:$AA,26,FALSE))=0,"",VLOOKUP($A216,Questions!$B:$AA,26,FALSE))</f>
        <v xml:space="preserve"> </v>
      </c>
      <c r="J216" s="29"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48" customHeight="1" x14ac:dyDescent="0.2">
      <c r="A217" s="12" t="s">
        <v>259</v>
      </c>
      <c r="B217" s="24" t="str">
        <f>VLOOKUP(A217,'HECVAT - Full | Vendor Response'!A$26:B$283,2,FALSE)</f>
        <v>Do you have process and procedure(s) documented, and currently followed, that require a review and update of the access-list(s) for privileged accounts?</v>
      </c>
      <c r="C217" s="29" t="str">
        <f>IF(LEN(VLOOKUP($A217,Questions!$B:$AA,20,FALSE))=0,"",VLOOKUP($A217,Questions!$B:$AA,20,FALSE))</f>
        <v xml:space="preserve"> </v>
      </c>
      <c r="D217" s="30" t="str">
        <f>IF(LEN(VLOOKUP($A217,Questions!$B:$AA,21,FALSE))=0,"",VLOOKUP($A217,Questions!$B:$AA,21,FALSE))</f>
        <v xml:space="preserve"> </v>
      </c>
      <c r="E217" s="29" t="str">
        <f>IF(LEN(VLOOKUP($A217,Questions!$B:$AA,22,FALSE))=0,"",VLOOKUP($A217,Questions!$B:$AA,22,FALSE))</f>
        <v xml:space="preserve"> </v>
      </c>
      <c r="F217" s="29" t="str">
        <f>IF(LEN(VLOOKUP($A217,Questions!$B:$AA,23,FALSE))=0,"",VLOOKUP($A217,Questions!$B:$AA,23,FALSE))</f>
        <v xml:space="preserve"> </v>
      </c>
      <c r="G217" s="29" t="str">
        <f>IF(LEN(VLOOKUP($A217,Questions!$B:$AA,24,FALSE))=0,"",VLOOKUP($A217,Questions!$B:$AA,24,FALSE))</f>
        <v xml:space="preserve"> </v>
      </c>
      <c r="H217" s="29" t="str">
        <f>IF(LEN(VLOOKUP($A217,Questions!$B:$AA,25,FALSE))=0,"",VLOOKUP($A217,Questions!$B:$AA,25,FALSE))</f>
        <v xml:space="preserve"> </v>
      </c>
      <c r="I217" s="29" t="str">
        <f>IF(LEN(VLOOKUP($A217,Questions!$B:$AA,26,FALSE))=0,"",VLOOKUP($A217,Questions!$B:$AA,26,FALSE))</f>
        <v xml:space="preserve"> </v>
      </c>
      <c r="J217" s="29"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36" customHeight="1" x14ac:dyDescent="0.2">
      <c r="A218" s="12" t="s">
        <v>260</v>
      </c>
      <c r="B218" s="24" t="str">
        <f>VLOOKUP(A218,'HECVAT - Full | Vendor Response'!A$26:B$283,2,FALSE)</f>
        <v>Do you have documented, and currently implemented, internal audit processes and procedures?</v>
      </c>
      <c r="C218" s="29" t="str">
        <f>IF(LEN(VLOOKUP($A218,Questions!$B:$AA,20,FALSE))=0,"",VLOOKUP($A218,Questions!$B:$AA,20,FALSE))</f>
        <v xml:space="preserve"> </v>
      </c>
      <c r="D218" s="30" t="str">
        <f>IF(LEN(VLOOKUP($A218,Questions!$B:$AA,21,FALSE))=0,"",VLOOKUP($A218,Questions!$B:$AA,21,FALSE))</f>
        <v xml:space="preserve"> </v>
      </c>
      <c r="E218" s="29" t="str">
        <f>IF(LEN(VLOOKUP($A218,Questions!$B:$AA,22,FALSE))=0,"",VLOOKUP($A218,Questions!$B:$AA,22,FALSE))</f>
        <v xml:space="preserve"> </v>
      </c>
      <c r="F218" s="29" t="str">
        <f>IF(LEN(VLOOKUP($A218,Questions!$B:$AA,23,FALSE))=0,"",VLOOKUP($A218,Questions!$B:$AA,23,FALSE))</f>
        <v xml:space="preserve"> </v>
      </c>
      <c r="G218" s="30" t="str">
        <f>IF(LEN(VLOOKUP($A218,Questions!$B:$AA,24,FALSE))=0,"",VLOOKUP($A218,Questions!$B:$AA,24,FALSE))</f>
        <v xml:space="preserve"> </v>
      </c>
      <c r="H218" s="29" t="str">
        <f>IF(LEN(VLOOKUP($A218,Questions!$B:$AA,25,FALSE))=0,"",VLOOKUP($A218,Questions!$B:$AA,25,FALSE))</f>
        <v xml:space="preserve"> </v>
      </c>
      <c r="I218" s="29" t="str">
        <f>IF(LEN(VLOOKUP($A218,Questions!$B:$AA,26,FALSE))=0,"",VLOOKUP($A218,Questions!$B:$AA,26,FALSE))</f>
        <v xml:space="preserve"> </v>
      </c>
      <c r="J218" s="29"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48" customHeight="1" x14ac:dyDescent="0.2">
      <c r="A219" s="12" t="s">
        <v>261</v>
      </c>
      <c r="B219" s="24" t="str">
        <f>VLOOKUP(A219,'HECVAT - Full | Vendor Response'!A$26:B$283,2,FALSE)</f>
        <v>Does your organization have physical security controls and policies in place?</v>
      </c>
      <c r="C219" s="29" t="str">
        <f>IF(LEN(VLOOKUP($A219,Questions!$B:$AA,20,FALSE))=0,"",VLOOKUP($A219,Questions!$B:$AA,20,FALSE))</f>
        <v xml:space="preserve"> </v>
      </c>
      <c r="D219" s="29" t="str">
        <f>IF(LEN(VLOOKUP($A219,Questions!$B:$AA,21,FALSE))=0,"",VLOOKUP($A219,Questions!$B:$AA,21,FALSE))</f>
        <v xml:space="preserve"> </v>
      </c>
      <c r="E219" s="29" t="str">
        <f>IF(LEN(VLOOKUP($A219,Questions!$B:$AA,22,FALSE))=0,"",VLOOKUP($A219,Questions!$B:$AA,22,FALSE))</f>
        <v xml:space="preserve"> </v>
      </c>
      <c r="F219" s="29" t="str">
        <f>IF(LEN(VLOOKUP($A219,Questions!$B:$AA,23,FALSE))=0,"",VLOOKUP($A219,Questions!$B:$AA,23,FALSE))</f>
        <v xml:space="preserve"> </v>
      </c>
      <c r="G219" s="30" t="str">
        <f>IF(LEN(VLOOKUP($A219,Questions!$B:$AA,24,FALSE))=0,"",VLOOKUP($A219,Questions!$B:$AA,24,FALSE))</f>
        <v xml:space="preserve"> </v>
      </c>
      <c r="H219" s="29" t="str">
        <f>IF(LEN(VLOOKUP($A219,Questions!$B:$AA,25,FALSE))=0,"",VLOOKUP($A219,Questions!$B:$AA,25,FALSE))</f>
        <v xml:space="preserve"> </v>
      </c>
      <c r="I219" s="29" t="str">
        <f>IF(LEN(VLOOKUP($A219,Questions!$B:$AA,26,FALSE))=0,"",VLOOKUP($A219,Questions!$B:$AA,26,FALSE))</f>
        <v xml:space="preserve"> </v>
      </c>
      <c r="J219" s="29"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36" customHeight="1" x14ac:dyDescent="0.2">
      <c r="A220" s="287" t="s">
        <v>262</v>
      </c>
      <c r="B220" s="287"/>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70.25" customHeight="1" x14ac:dyDescent="0.2">
      <c r="A221" s="12" t="s">
        <v>3074</v>
      </c>
      <c r="B221" s="24" t="e">
        <f>VLOOKUP(A221,'HECVAT - Full | Vendor Response'!A$26:B$283,2,FALSE)</f>
        <v>#N/A</v>
      </c>
      <c r="C221" s="30" t="e">
        <f>IF(LEN(VLOOKUP($A221,Questions!$B:$AA,20,FALSE))=0,"",VLOOKUP($A221,Questions!$B:$AA,20,FALSE))</f>
        <v>#N/A</v>
      </c>
      <c r="D221" s="30" t="e">
        <f>IF(LEN(VLOOKUP($A221,Questions!$B:$AA,21,FALSE))=0,"",VLOOKUP($A221,Questions!$B:$AA,21,FALSE))</f>
        <v>#N/A</v>
      </c>
      <c r="E221" s="29" t="e">
        <f>IF(LEN(VLOOKUP($A221,Questions!$B:$AA,22,FALSE))=0,"",VLOOKUP($A221,Questions!$B:$AA,22,FALSE))</f>
        <v>#N/A</v>
      </c>
      <c r="F221" s="30" t="e">
        <f>IF(LEN(VLOOKUP($A221,Questions!$B:$AA,23,FALSE))=0,"",VLOOKUP($A221,Questions!$B:$AA,23,FALSE))</f>
        <v>#N/A</v>
      </c>
      <c r="G221" s="30" t="e">
        <f>IF(LEN(VLOOKUP($A221,Questions!$B:$AA,24,FALSE))=0,"",VLOOKUP($A221,Questions!$B:$AA,24,FALSE))</f>
        <v>#N/A</v>
      </c>
      <c r="H221" s="29" t="e">
        <f>IF(LEN(VLOOKUP($A221,Questions!$B:$AA,25,FALSE))=0,"",VLOOKUP($A221,Questions!$B:$AA,25,FALSE))</f>
        <v>#N/A</v>
      </c>
      <c r="I221" s="30" t="e">
        <f>IF(LEN(VLOOKUP($A221,Questions!$B:$AA,26,FALSE))=0,"",VLOOKUP($A221,Questions!$B:$AA,26,FALSE))</f>
        <v>#N/A</v>
      </c>
      <c r="J221" s="30" t="e">
        <f>IF(LEN(VLOOKUP($A221,Questions!$B:$AB,27,FALSE))=0,"",VLOOKUP($A221,Questions!$B:$AB,27,FALSE))</f>
        <v>#N/A</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2" t="s">
        <v>3075</v>
      </c>
      <c r="B222" s="24" t="e">
        <f>VLOOKUP(A222,'HECVAT - Full | Vendor Response'!A$26:B$283,2,FALSE)</f>
        <v>#N/A</v>
      </c>
      <c r="C222" s="30" t="e">
        <f>IF(LEN(VLOOKUP($A222,Questions!$B:$AA,20,FALSE))=0,"",VLOOKUP($A222,Questions!$B:$AA,20,FALSE))</f>
        <v>#N/A</v>
      </c>
      <c r="D222" s="30" t="e">
        <f>IF(LEN(VLOOKUP($A222,Questions!$B:$AA,21,FALSE))=0,"",VLOOKUP($A222,Questions!$B:$AA,21,FALSE))</f>
        <v>#N/A</v>
      </c>
      <c r="E222" s="29" t="e">
        <f>IF(LEN(VLOOKUP($A222,Questions!$B:$AA,22,FALSE))=0,"",VLOOKUP($A222,Questions!$B:$AA,22,FALSE))</f>
        <v>#N/A</v>
      </c>
      <c r="F222" s="30" t="e">
        <f>IF(LEN(VLOOKUP($A222,Questions!$B:$AA,23,FALSE))=0,"",VLOOKUP($A222,Questions!$B:$AA,23,FALSE))</f>
        <v>#N/A</v>
      </c>
      <c r="G222" s="30" t="e">
        <f>IF(LEN(VLOOKUP($A222,Questions!$B:$AA,24,FALSE))=0,"",VLOOKUP($A222,Questions!$B:$AA,24,FALSE))</f>
        <v>#N/A</v>
      </c>
      <c r="H222" s="29" t="e">
        <f>IF(LEN(VLOOKUP($A222,Questions!$B:$AA,25,FALSE))=0,"",VLOOKUP($A222,Questions!$B:$AA,25,FALSE))</f>
        <v>#N/A</v>
      </c>
      <c r="I222" s="30" t="e">
        <f>IF(LEN(VLOOKUP($A222,Questions!$B:$AA,26,FALSE))=0,"",VLOOKUP($A222,Questions!$B:$AA,26,FALSE))</f>
        <v>#N/A</v>
      </c>
      <c r="J222" s="30"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2" t="s">
        <v>3076</v>
      </c>
      <c r="B223" s="24" t="e">
        <f>VLOOKUP(A223,'HECVAT - Full | Vendor Response'!A$26:B$283,2,FALSE)</f>
        <v>#N/A</v>
      </c>
      <c r="C223" s="30" t="e">
        <f>IF(LEN(VLOOKUP($A223,Questions!$B:$AA,20,FALSE))=0,"",VLOOKUP($A223,Questions!$B:$AA,20,FALSE))</f>
        <v>#N/A</v>
      </c>
      <c r="D223" s="30" t="e">
        <f>IF(LEN(VLOOKUP($A223,Questions!$B:$AA,21,FALSE))=0,"",VLOOKUP($A223,Questions!$B:$AA,21,FALSE))</f>
        <v>#N/A</v>
      </c>
      <c r="E223" s="29" t="e">
        <f>IF(LEN(VLOOKUP($A223,Questions!$B:$AA,22,FALSE))=0,"",VLOOKUP($A223,Questions!$B:$AA,22,FALSE))</f>
        <v>#N/A</v>
      </c>
      <c r="F223" s="30" t="e">
        <f>IF(LEN(VLOOKUP($A223,Questions!$B:$AA,23,FALSE))=0,"",VLOOKUP($A223,Questions!$B:$AA,23,FALSE))</f>
        <v>#N/A</v>
      </c>
      <c r="G223" s="30" t="e">
        <f>IF(LEN(VLOOKUP($A223,Questions!$B:$AA,24,FALSE))=0,"",VLOOKUP($A223,Questions!$B:$AA,24,FALSE))</f>
        <v>#N/A</v>
      </c>
      <c r="H223" s="29" t="e">
        <f>IF(LEN(VLOOKUP($A223,Questions!$B:$AA,25,FALSE))=0,"",VLOOKUP($A223,Questions!$B:$AA,25,FALSE))</f>
        <v>#N/A</v>
      </c>
      <c r="I223" s="30" t="e">
        <f>IF(LEN(VLOOKUP($A223,Questions!$B:$AA,26,FALSE))=0,"",VLOOKUP($A223,Questions!$B:$AA,26,FALSE))</f>
        <v>#N/A</v>
      </c>
      <c r="J223" s="30"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2" t="s">
        <v>3077</v>
      </c>
      <c r="B224" s="24" t="e">
        <f>VLOOKUP(A224,'HECVAT - Full | Vendor Response'!A$26:B$283,2,FALSE)</f>
        <v>#N/A</v>
      </c>
      <c r="C224" s="30" t="e">
        <f>IF(LEN(VLOOKUP($A224,Questions!$B:$AA,20,FALSE))=0,"",VLOOKUP($A224,Questions!$B:$AA,20,FALSE))</f>
        <v>#N/A</v>
      </c>
      <c r="D224" s="30" t="e">
        <f>IF(LEN(VLOOKUP($A224,Questions!$B:$AA,21,FALSE))=0,"",VLOOKUP($A224,Questions!$B:$AA,21,FALSE))</f>
        <v>#N/A</v>
      </c>
      <c r="E224" s="29" t="e">
        <f>IF(LEN(VLOOKUP($A224,Questions!$B:$AA,22,FALSE))=0,"",VLOOKUP($A224,Questions!$B:$AA,22,FALSE))</f>
        <v>#N/A</v>
      </c>
      <c r="F224" s="30" t="e">
        <f>IF(LEN(VLOOKUP($A224,Questions!$B:$AA,23,FALSE))=0,"",VLOOKUP($A224,Questions!$B:$AA,23,FALSE))</f>
        <v>#N/A</v>
      </c>
      <c r="G224" s="30" t="e">
        <f>IF(LEN(VLOOKUP($A224,Questions!$B:$AA,24,FALSE))=0,"",VLOOKUP($A224,Questions!$B:$AA,24,FALSE))</f>
        <v>#N/A</v>
      </c>
      <c r="H224" s="29" t="e">
        <f>IF(LEN(VLOOKUP($A224,Questions!$B:$AA,25,FALSE))=0,"",VLOOKUP($A224,Questions!$B:$AA,25,FALSE))</f>
        <v>#N/A</v>
      </c>
      <c r="I224" s="30" t="e">
        <f>IF(LEN(VLOOKUP($A224,Questions!$B:$AA,26,FALSE))=0,"",VLOOKUP($A224,Questions!$B:$AA,26,FALSE))</f>
        <v>#N/A</v>
      </c>
      <c r="J224" s="30"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36" customHeight="1" x14ac:dyDescent="0.2">
      <c r="A225" s="287" t="str">
        <f>IF($C$30="","Quality Assurance",IF($C$30="Yes","Quality Assurance - Optional based on QUALIFIER response.","Quality Assurance"))</f>
        <v>Quality Assurance</v>
      </c>
      <c r="B225" s="287"/>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48" customHeight="1" x14ac:dyDescent="0.2">
      <c r="A226" s="12" t="s">
        <v>268</v>
      </c>
      <c r="B226" s="24" t="str">
        <f>VLOOKUP(A226,'HECVAT - Full | Vendor Response'!A$26:B$283,2,FALSE)</f>
        <v>Do you have a documented and currently implemented Quality Assurance program?</v>
      </c>
      <c r="C226" s="29" t="str">
        <f>IF(LEN(VLOOKUP($A226,Questions!$B:$AA,20,FALSE))=0,"",VLOOKUP($A226,Questions!$B:$AA,20,FALSE))</f>
        <v xml:space="preserve"> </v>
      </c>
      <c r="D226" s="31" t="str">
        <f>IF(LEN(VLOOKUP($A226,Questions!$B:$AA,21,FALSE))=0,"",VLOOKUP($A226,Questions!$B:$AA,21,FALSE))</f>
        <v xml:space="preserve"> </v>
      </c>
      <c r="E226" s="31" t="str">
        <f>IF(LEN(VLOOKUP($A226,Questions!$B:$AA,22,FALSE))=0,"",VLOOKUP($A226,Questions!$B:$AA,22,FALSE))</f>
        <v xml:space="preserve"> </v>
      </c>
      <c r="F226" s="31" t="str">
        <f>IF(LEN(VLOOKUP($A226,Questions!$B:$AA,23,FALSE))=0,"",VLOOKUP($A226,Questions!$B:$AA,23,FALSE))</f>
        <v xml:space="preserve"> </v>
      </c>
      <c r="G226" s="31" t="str">
        <f>IF(LEN(VLOOKUP($A226,Questions!$B:$AA,24,FALSE))=0,"",VLOOKUP($A226,Questions!$B:$AA,24,FALSE))</f>
        <v xml:space="preserve"> </v>
      </c>
      <c r="H226" s="31" t="str">
        <f>IF(LEN(VLOOKUP($A226,Questions!$B:$AA,25,FALSE))=0,"",VLOOKUP($A226,Questions!$B:$AA,25,FALSE))</f>
        <v xml:space="preserve"> </v>
      </c>
      <c r="I226" s="31" t="str">
        <f>IF(LEN(VLOOKUP($A226,Questions!$B:$AA,26,FALSE))=0,"",VLOOKUP($A226,Questions!$B:$AA,26,FALSE))</f>
        <v xml:space="preserve"> </v>
      </c>
      <c r="J226" s="31" t="str">
        <f>IF(LEN(VLOOKUP($A226,Questions!$B:$AB,27,FALSE))=0,"",VLOOKUP($A226,Questions!$B:$AB,27,FALSE))</f>
        <v xml:space="preserve"> </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36" customHeight="1" x14ac:dyDescent="0.2">
      <c r="A227" s="12" t="s">
        <v>269</v>
      </c>
      <c r="B227" s="24" t="str">
        <f>VLOOKUP(A227,'HECVAT - Full | Vendor Response'!A$26:B$283,2,FALSE)</f>
        <v>Do you comply with ISO 9001?</v>
      </c>
      <c r="C227" s="29" t="str">
        <f>IF(LEN(VLOOKUP($A227,Questions!$B:$AA,20,FALSE))=0,"",VLOOKUP($A227,Questions!$B:$AA,20,FALSE))</f>
        <v xml:space="preserve"> </v>
      </c>
      <c r="D227" s="31" t="str">
        <f>IF(LEN(VLOOKUP($A227,Questions!$B:$AA,21,FALSE))=0,"",VLOOKUP($A227,Questions!$B:$AA,21,FALSE))</f>
        <v xml:space="preserve"> </v>
      </c>
      <c r="E227" s="29" t="str">
        <f>IF(LEN(VLOOKUP($A227,Questions!$B:$AA,22,FALSE))=0,"",VLOOKUP($A227,Questions!$B:$AA,22,FALSE))</f>
        <v xml:space="preserve"> </v>
      </c>
      <c r="F227" s="30" t="str">
        <f>IF(LEN(VLOOKUP($A227,Questions!$B:$AA,23,FALSE))=0,"",VLOOKUP($A227,Questions!$B:$AA,23,FALSE))</f>
        <v xml:space="preserve"> </v>
      </c>
      <c r="G227" s="30" t="str">
        <f>IF(LEN(VLOOKUP($A227,Questions!$B:$AA,24,FALSE))=0,"",VLOOKUP($A227,Questions!$B:$AA,24,FALSE))</f>
        <v xml:space="preserve"> </v>
      </c>
      <c r="H227" s="31" t="str">
        <f>IF(LEN(VLOOKUP($A227,Questions!$B:$AA,25,FALSE))=0,"",VLOOKUP($A227,Questions!$B:$AA,25,FALSE))</f>
        <v xml:space="preserve"> </v>
      </c>
      <c r="I227" s="31" t="str">
        <f>IF(LEN(VLOOKUP($A227,Questions!$B:$AA,26,FALSE))=0,"",VLOOKUP($A227,Questions!$B:$AA,26,FALSE))</f>
        <v xml:space="preserve"> </v>
      </c>
      <c r="J227" s="31"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53" customHeight="1" x14ac:dyDescent="0.2">
      <c r="A228" s="12" t="s">
        <v>270</v>
      </c>
      <c r="B228" s="24" t="str">
        <f>VLOOKUP(A228,'HECVAT - Full | Vendor Response'!A$26:B$283,2,FALSE)</f>
        <v>Will your company provide quality and performance metrics in relation to the scope of services and performance expectations for the services you are offering?</v>
      </c>
      <c r="C228" s="29" t="str">
        <f>IF(LEN(VLOOKUP($A228,Questions!$B:$AA,20,FALSE))=0,"",VLOOKUP($A228,Questions!$B:$AA,20,FALSE))</f>
        <v xml:space="preserve"> </v>
      </c>
      <c r="D228" s="31" t="str">
        <f>IF(LEN(VLOOKUP($A228,Questions!$B:$AA,21,FALSE))=0,"",VLOOKUP($A228,Questions!$B:$AA,21,FALSE))</f>
        <v xml:space="preserve"> </v>
      </c>
      <c r="E228" s="31" t="str">
        <f>IF(LEN(VLOOKUP($A228,Questions!$B:$AA,22,FALSE))=0,"",VLOOKUP($A228,Questions!$B:$AA,22,FALSE))</f>
        <v xml:space="preserve"> </v>
      </c>
      <c r="F228" s="30" t="str">
        <f>IF(LEN(VLOOKUP($A228,Questions!$B:$AA,23,FALSE))=0,"",VLOOKUP($A228,Questions!$B:$AA,23,FALSE))</f>
        <v xml:space="preserve"> </v>
      </c>
      <c r="G228" s="30" t="str">
        <f>IF(LEN(VLOOKUP($A228,Questions!$B:$AA,24,FALSE))=0,"",VLOOKUP($A228,Questions!$B:$AA,24,FALSE))</f>
        <v xml:space="preserve"> </v>
      </c>
      <c r="H228" s="31" t="str">
        <f>IF(LEN(VLOOKUP($A228,Questions!$B:$AA,25,FALSE))=0,"",VLOOKUP($A228,Questions!$B:$AA,25,FALSE))</f>
        <v xml:space="preserve"> </v>
      </c>
      <c r="I228" s="31" t="str">
        <f>IF(LEN(VLOOKUP($A228,Questions!$B:$AA,26,FALSE))=0,"",VLOOKUP($A228,Questions!$B:$AA,26,FALSE))</f>
        <v xml:space="preserve"> </v>
      </c>
      <c r="J228" s="31"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2" t="s">
        <v>271</v>
      </c>
      <c r="B229" s="24" t="str">
        <f>VLOOKUP(A229,'HECVAT - Full | Vendor Response'!A$26:B$283,2,FALSE)</f>
        <v>Do you incorporate customer feedback into security feature requests?</v>
      </c>
      <c r="C229" s="30" t="str">
        <f>IF(LEN(VLOOKUP($A229,Questions!$B:$AA,20,FALSE))=0,"",VLOOKUP($A229,Questions!$B:$AA,20,FALSE))</f>
        <v xml:space="preserve"> </v>
      </c>
      <c r="D229" s="31" t="str">
        <f>IF(LEN(VLOOKUP($A229,Questions!$B:$AA,21,FALSE))=0,"",VLOOKUP($A229,Questions!$B:$AA,21,FALSE))</f>
        <v xml:space="preserve"> </v>
      </c>
      <c r="E229" s="31" t="str">
        <f>IF(LEN(VLOOKUP($A229,Questions!$B:$AA,22,FALSE))=0,"",VLOOKUP($A229,Questions!$B:$AA,22,FALSE))</f>
        <v xml:space="preserve"> </v>
      </c>
      <c r="F229" s="30" t="str">
        <f>IF(LEN(VLOOKUP($A229,Questions!$B:$AA,23,FALSE))=0,"",VLOOKUP($A229,Questions!$B:$AA,23,FALSE))</f>
        <v xml:space="preserve"> </v>
      </c>
      <c r="G229" s="30" t="str">
        <f>IF(LEN(VLOOKUP($A229,Questions!$B:$AA,24,FALSE))=0,"",VLOOKUP($A229,Questions!$B:$AA,24,FALSE))</f>
        <v xml:space="preserve"> </v>
      </c>
      <c r="H229" s="31" t="str">
        <f>IF(LEN(VLOOKUP($A229,Questions!$B:$AA,25,FALSE))=0,"",VLOOKUP($A229,Questions!$B:$AA,25,FALSE))</f>
        <v xml:space="preserve"> </v>
      </c>
      <c r="I229" s="31" t="str">
        <f>IF(LEN(VLOOKUP($A229,Questions!$B:$AA,26,FALSE))=0,"",VLOOKUP($A229,Questions!$B:$AA,26,FALSE))</f>
        <v xml:space="preserve"> </v>
      </c>
      <c r="J229" s="31"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48" customHeight="1" x14ac:dyDescent="0.2">
      <c r="A230" s="12" t="s">
        <v>272</v>
      </c>
      <c r="B230" s="24" t="str">
        <f>VLOOKUP(A230,'HECVAT - Full | Vendor Response'!A$26:B$283,2,FALSE)</f>
        <v>Can you provide an evaluation site to the institution for testing?</v>
      </c>
      <c r="C230" s="29" t="str">
        <f>IF(LEN(VLOOKUP($A230,Questions!$B:$AA,20,FALSE))=0,"",VLOOKUP($A230,Questions!$B:$AA,20,FALSE))</f>
        <v xml:space="preserve"> </v>
      </c>
      <c r="D230" s="31" t="str">
        <f>IF(LEN(VLOOKUP($A230,Questions!$B:$AA,21,FALSE))=0,"",VLOOKUP($A230,Questions!$B:$AA,21,FALSE))</f>
        <v xml:space="preserve"> </v>
      </c>
      <c r="E230" s="31" t="str">
        <f>IF(LEN(VLOOKUP($A230,Questions!$B:$AA,22,FALSE))=0,"",VLOOKUP($A230,Questions!$B:$AA,22,FALSE))</f>
        <v xml:space="preserve"> </v>
      </c>
      <c r="F230" s="30" t="str">
        <f>IF(LEN(VLOOKUP($A230,Questions!$B:$AA,23,FALSE))=0,"",VLOOKUP($A230,Questions!$B:$AA,23,FALSE))</f>
        <v xml:space="preserve"> </v>
      </c>
      <c r="G230" s="30" t="str">
        <f>IF(LEN(VLOOKUP($A230,Questions!$B:$AA,24,FALSE))=0,"",VLOOKUP($A230,Questions!$B:$AA,24,FALSE))</f>
        <v xml:space="preserve"> </v>
      </c>
      <c r="H230" s="31" t="str">
        <f>IF(LEN(VLOOKUP($A230,Questions!$B:$AA,25,FALSE))=0,"",VLOOKUP($A230,Questions!$B:$AA,25,FALSE))</f>
        <v xml:space="preserve"> </v>
      </c>
      <c r="I230" s="31" t="str">
        <f>IF(LEN(VLOOKUP($A230,Questions!$B:$AA,26,FALSE))=0,"",VLOOKUP($A230,Questions!$B:$AA,26,FALSE))</f>
        <v xml:space="preserve"> </v>
      </c>
      <c r="J230" s="31"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36" customHeight="1" x14ac:dyDescent="0.2">
      <c r="A231" s="287" t="str">
        <f>IF($C$30="","Vulnerability Scanning",IF($C$30="Yes","Vulnerability Scanning - Optional based on QUALIFIER response.","Vulnerability Scanning"))</f>
        <v>Vulnerability Scanning</v>
      </c>
      <c r="B231" s="287"/>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12" t="s">
        <v>274</v>
      </c>
      <c r="B232" s="24" t="str">
        <f>VLOOKUP(A232,'HECVAT - Full | Vendor Response'!A$26:B$283,2,FALSE)</f>
        <v>Are your systems and applications regularly scanned externally for vulnerabilities?</v>
      </c>
      <c r="C232" s="29" t="str">
        <f>IF(LEN(VLOOKUP($A232,Questions!$B:$AA,20,FALSE))=0,"",VLOOKUP($A232,Questions!$B:$AA,20,FALSE))</f>
        <v xml:space="preserve"> </v>
      </c>
      <c r="D232" s="31" t="str">
        <f>IF(LEN(VLOOKUP($A232,Questions!$B:$AA,21,FALSE))=0,"",VLOOKUP($A232,Questions!$B:$AA,21,FALSE))</f>
        <v xml:space="preserve"> </v>
      </c>
      <c r="E232" s="29" t="str">
        <f>IF(LEN(VLOOKUP($A232,Questions!$B:$AA,22,FALSE))=0,"",VLOOKUP($A232,Questions!$B:$AA,22,FALSE))</f>
        <v xml:space="preserve"> </v>
      </c>
      <c r="F232" s="29" t="str">
        <f>IF(LEN(VLOOKUP($A232,Questions!$B:$AA,23,FALSE))=0,"",VLOOKUP($A232,Questions!$B:$AA,23,FALSE))</f>
        <v xml:space="preserve"> </v>
      </c>
      <c r="G232" s="29" t="str">
        <f>IF(LEN(VLOOKUP($A232,Questions!$B:$AA,24,FALSE))=0,"",VLOOKUP($A232,Questions!$B:$AA,24,FALSE))</f>
        <v xml:space="preserve"> </v>
      </c>
      <c r="H232" s="29" t="str">
        <f>IF(LEN(VLOOKUP($A232,Questions!$B:$AA,25,FALSE))=0,"",VLOOKUP($A232,Questions!$B:$AA,25,FALSE))</f>
        <v xml:space="preserve"> </v>
      </c>
      <c r="I232" s="245" t="str">
        <f>IF(LEN(VLOOKUP($A232,Questions!$B:$AA,26,FALSE))=0,"",VLOOKUP($A232,Questions!$B:$AA,26,FALSE))</f>
        <v xml:space="preserve"> </v>
      </c>
      <c r="J232" s="245" t="str">
        <f>IF(LEN(VLOOKUP($A232,Questions!$B:$AB,27,FALSE))=0,"",VLOOKUP($A232,Questions!$B:$AB,27,FALSE))</f>
        <v xml:space="preserve"> </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2" t="s">
        <v>275</v>
      </c>
      <c r="B233" s="24" t="str">
        <f>VLOOKUP(A233,'HECVAT - Full | Vendor Response'!A$26:B$283,2,FALSE)</f>
        <v>Have your systems and applications had a third party security assessment completed in the last year?</v>
      </c>
      <c r="C233" s="29" t="str">
        <f>IF(LEN(VLOOKUP($A233,Questions!$B:$AA,20,FALSE))=0,"",VLOOKUP($A233,Questions!$B:$AA,20,FALSE))</f>
        <v xml:space="preserve"> </v>
      </c>
      <c r="D233" s="31" t="str">
        <f>IF(LEN(VLOOKUP($A233,Questions!$B:$AA,21,FALSE))=0,"",VLOOKUP($A233,Questions!$B:$AA,21,FALSE))</f>
        <v xml:space="preserve"> </v>
      </c>
      <c r="E233" s="29" t="str">
        <f>IF(LEN(VLOOKUP($A233,Questions!$B:$AA,22,FALSE))=0,"",VLOOKUP($A233,Questions!$B:$AA,22,FALSE))</f>
        <v xml:space="preserve"> </v>
      </c>
      <c r="F233" s="29" t="str">
        <f>IF(LEN(VLOOKUP($A233,Questions!$B:$AA,23,FALSE))=0,"",VLOOKUP($A233,Questions!$B:$AA,23,FALSE))</f>
        <v xml:space="preserve"> </v>
      </c>
      <c r="G233" s="29" t="str">
        <f>IF(LEN(VLOOKUP($A233,Questions!$B:$AA,24,FALSE))=0,"",VLOOKUP($A233,Questions!$B:$AA,24,FALSE))</f>
        <v xml:space="preserve"> </v>
      </c>
      <c r="H233" s="29" t="str">
        <f>IF(LEN(VLOOKUP($A233,Questions!$B:$AA,25,FALSE))=0,"",VLOOKUP($A233,Questions!$B:$AA,25,FALSE))</f>
        <v xml:space="preserve"> </v>
      </c>
      <c r="I233" s="245" t="str">
        <f>IF(LEN(VLOOKUP($A233,Questions!$B:$AA,26,FALSE))=0,"",VLOOKUP($A233,Questions!$B:$AA,26,FALSE))</f>
        <v xml:space="preserve"> </v>
      </c>
      <c r="J233" s="24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65" customHeight="1" x14ac:dyDescent="0.2">
      <c r="A234" s="12" t="s">
        <v>276</v>
      </c>
      <c r="B234" s="24" t="str">
        <f>VLOOKUP(A234,'HECVAT - Full | Vendor Response'!A$26:B$283,2,FALSE)</f>
        <v>Are your systems and applications scanned with an authenticated user account for vulnerabilities [that are remediated] prior to new releases?</v>
      </c>
      <c r="C234" s="29" t="str">
        <f>IF(LEN(VLOOKUP($A234,Questions!$B:$AA,20,FALSE))=0,"",VLOOKUP($A234,Questions!$B:$AA,20,FALSE))</f>
        <v xml:space="preserve"> </v>
      </c>
      <c r="D234" s="31" t="str">
        <f>IF(LEN(VLOOKUP($A234,Questions!$B:$AA,21,FALSE))=0,"",VLOOKUP($A234,Questions!$B:$AA,21,FALSE))</f>
        <v xml:space="preserve"> </v>
      </c>
      <c r="E234" s="30" t="str">
        <f>IF(LEN(VLOOKUP($A234,Questions!$B:$AA,22,FALSE))=0,"",VLOOKUP($A234,Questions!$B:$AA,22,FALSE))</f>
        <v xml:space="preserve"> </v>
      </c>
      <c r="F234" s="29" t="str">
        <f>IF(LEN(VLOOKUP($A234,Questions!$B:$AA,23,FALSE))=0,"",VLOOKUP($A234,Questions!$B:$AA,23,FALSE))</f>
        <v xml:space="preserve"> </v>
      </c>
      <c r="G234" s="29" t="str">
        <f>IF(LEN(VLOOKUP($A234,Questions!$B:$AA,24,FALSE))=0,"",VLOOKUP($A234,Questions!$B:$AA,24,FALSE))</f>
        <v xml:space="preserve"> </v>
      </c>
      <c r="H234" s="29" t="str">
        <f>IF(LEN(VLOOKUP($A234,Questions!$B:$AA,25,FALSE))=0,"",VLOOKUP($A234,Questions!$B:$AA,25,FALSE))</f>
        <v xml:space="preserve"> </v>
      </c>
      <c r="I234" s="245" t="str">
        <f>IF(LEN(VLOOKUP($A234,Questions!$B:$AA,26,FALSE))=0,"",VLOOKUP($A234,Questions!$B:$AA,26,FALSE))</f>
        <v xml:space="preserve"> </v>
      </c>
      <c r="J234" s="24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49.25" customHeight="1" x14ac:dyDescent="0.2">
      <c r="A235" s="12" t="s">
        <v>277</v>
      </c>
      <c r="B235" s="24" t="str">
        <f>VLOOKUP(A235,'HECVAT - Full | Vendor Response'!A$26:B$283,2,FALSE)</f>
        <v>Will you provide results of application and system vulnerability scans to the Institution?</v>
      </c>
      <c r="C235" s="29" t="str">
        <f>IF(LEN(VLOOKUP($A235,Questions!$B:$AA,20,FALSE))=0,"",VLOOKUP($A235,Questions!$B:$AA,20,FALSE))</f>
        <v xml:space="preserve"> </v>
      </c>
      <c r="D235" s="31" t="str">
        <f>IF(LEN(VLOOKUP($A235,Questions!$B:$AA,21,FALSE))=0,"",VLOOKUP($A235,Questions!$B:$AA,21,FALSE))</f>
        <v xml:space="preserve"> </v>
      </c>
      <c r="E235" s="30" t="str">
        <f>IF(LEN(VLOOKUP($A235,Questions!$B:$AA,22,FALSE))=0,"",VLOOKUP($A235,Questions!$B:$AA,22,FALSE))</f>
        <v xml:space="preserve"> </v>
      </c>
      <c r="F235" s="29" t="str">
        <f>IF(LEN(VLOOKUP($A235,Questions!$B:$AA,23,FALSE))=0,"",VLOOKUP($A235,Questions!$B:$AA,23,FALSE))</f>
        <v xml:space="preserve"> </v>
      </c>
      <c r="G235" s="29" t="str">
        <f>IF(LEN(VLOOKUP($A235,Questions!$B:$AA,24,FALSE))=0,"",VLOOKUP($A235,Questions!$B:$AA,24,FALSE))</f>
        <v xml:space="preserve"> </v>
      </c>
      <c r="H235" s="29" t="str">
        <f>IF(LEN(VLOOKUP($A235,Questions!$B:$AA,25,FALSE))=0,"",VLOOKUP($A235,Questions!$B:$AA,25,FALSE))</f>
        <v xml:space="preserve"> </v>
      </c>
      <c r="I235" s="245" t="str">
        <f>IF(LEN(VLOOKUP($A235,Questions!$B:$AA,26,FALSE))=0,"",VLOOKUP($A235,Questions!$B:$AA,26,FALSE))</f>
        <v xml:space="preserve"> </v>
      </c>
      <c r="J235" s="24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36" customHeight="1" x14ac:dyDescent="0.2">
      <c r="A236" s="12" t="s">
        <v>278</v>
      </c>
      <c r="B236" s="24" t="str">
        <f>VLOOKUP(A236,'HECVAT - Full | Vendor Response'!A$26:B$283,2,FALSE)</f>
        <v>Describe or provide a reference to how you monitor for and protect against common web application security vulnerabilities (e.g. SQL injection, XSS, XSRF, etc.).</v>
      </c>
      <c r="C236" s="29" t="str">
        <f>IF(LEN(VLOOKUP($A236,Questions!$B:$AA,20,FALSE))=0,"",VLOOKUP($A236,Questions!$B:$AA,20,FALSE))</f>
        <v xml:space="preserve"> </v>
      </c>
      <c r="D236" s="31" t="str">
        <f>IF(LEN(VLOOKUP($A236,Questions!$B:$AA,21,FALSE))=0,"",VLOOKUP($A236,Questions!$B:$AA,21,FALSE))</f>
        <v xml:space="preserve"> </v>
      </c>
      <c r="E236" s="30" t="str">
        <f>IF(LEN(VLOOKUP($A236,Questions!$B:$AA,22,FALSE))=0,"",VLOOKUP($A236,Questions!$B:$AA,22,FALSE))</f>
        <v xml:space="preserve"> </v>
      </c>
      <c r="F236" s="29" t="str">
        <f>IF(LEN(VLOOKUP($A236,Questions!$B:$AA,23,FALSE))=0,"",VLOOKUP($A236,Questions!$B:$AA,23,FALSE))</f>
        <v xml:space="preserve"> </v>
      </c>
      <c r="G236" s="30" t="str">
        <f>IF(LEN(VLOOKUP($A236,Questions!$B:$AA,24,FALSE))=0,"",VLOOKUP($A236,Questions!$B:$AA,24,FALSE))</f>
        <v xml:space="preserve"> </v>
      </c>
      <c r="H236" s="29" t="str">
        <f>IF(LEN(VLOOKUP($A236,Questions!$B:$AA,25,FALSE))=0,"",VLOOKUP($A236,Questions!$B:$AA,25,FALSE))</f>
        <v xml:space="preserve"> </v>
      </c>
      <c r="I236" s="245" t="str">
        <f>IF(LEN(VLOOKUP($A236,Questions!$B:$AA,26,FALSE))=0,"",VLOOKUP($A236,Questions!$B:$AA,26,FALSE))</f>
        <v xml:space="preserve"> </v>
      </c>
      <c r="J236" s="24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65" customHeight="1" x14ac:dyDescent="0.2">
      <c r="A237" s="12" t="s">
        <v>279</v>
      </c>
      <c r="B237" s="24" t="str">
        <f>VLOOKUP(A237,'HECVAT - Full | Vendor Response'!A$26:B$283,2,FALSE)</f>
        <v>Will you allow the institution to perform its own vulnerability testing and/or scanning of your systems and/or application provided that testing is performed at a mutually agreed upon time and date?</v>
      </c>
      <c r="C237" s="29" t="str">
        <f>IF(LEN(VLOOKUP($A237,Questions!$B:$AA,20,FALSE))=0,"",VLOOKUP($A237,Questions!$B:$AA,20,FALSE))</f>
        <v xml:space="preserve"> </v>
      </c>
      <c r="D237" s="31" t="str">
        <f>IF(LEN(VLOOKUP($A237,Questions!$B:$AA,21,FALSE))=0,"",VLOOKUP($A237,Questions!$B:$AA,21,FALSE))</f>
        <v xml:space="preserve"> </v>
      </c>
      <c r="E237" s="30" t="str">
        <f>IF(LEN(VLOOKUP($A237,Questions!$B:$AA,22,FALSE))=0,"",VLOOKUP($A237,Questions!$B:$AA,22,FALSE))</f>
        <v xml:space="preserve"> </v>
      </c>
      <c r="F237" s="29" t="str">
        <f>IF(LEN(VLOOKUP($A237,Questions!$B:$AA,23,FALSE))=0,"",VLOOKUP($A237,Questions!$B:$AA,23,FALSE))</f>
        <v xml:space="preserve"> </v>
      </c>
      <c r="G237" s="29" t="str">
        <f>IF(LEN(VLOOKUP($A237,Questions!$B:$AA,24,FALSE))=0,"",VLOOKUP($A237,Questions!$B:$AA,24,FALSE))</f>
        <v xml:space="preserve"> </v>
      </c>
      <c r="H237" s="29" t="str">
        <f>IF(LEN(VLOOKUP($A237,Questions!$B:$AA,25,FALSE))=0,"",VLOOKUP($A237,Questions!$B:$AA,25,FALSE))</f>
        <v xml:space="preserve"> </v>
      </c>
      <c r="I237" s="245" t="str">
        <f>IF(LEN(VLOOKUP($A237,Questions!$B:$AA,26,FALSE))=0,"",VLOOKUP($A237,Questions!$B:$AA,26,FALSE))</f>
        <v xml:space="preserve"> </v>
      </c>
      <c r="J237" s="24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36" customHeight="1" x14ac:dyDescent="0.2">
      <c r="A238" s="287" t="str">
        <f>IF(OR($C$24="No",$C$30="Yes"),"HIPAA - Optional based on QUALIFIER response.","HIPAA")</f>
        <v>HIPAA</v>
      </c>
      <c r="B238" s="287"/>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65" customHeight="1" x14ac:dyDescent="0.2">
      <c r="A239" s="12" t="s">
        <v>280</v>
      </c>
      <c r="B239" s="24" t="str">
        <f>VLOOKUP(A239,'HECVAT - Full | Vendor Response'!A$26:B$283,2,FALSE)</f>
        <v>Do your workforce members receive regular training related to the HIPAA Privacy and Security Rules and the HITECH Act?</v>
      </c>
      <c r="C239" s="29" t="str">
        <f>IF(LEN(VLOOKUP($A239,Questions!$B:$AA,20,FALSE))=0,"",VLOOKUP($A239,Questions!$B:$AA,20,FALSE))</f>
        <v xml:space="preserve"> </v>
      </c>
      <c r="D239" s="29" t="str">
        <f>IF(LEN(VLOOKUP($A239,Questions!$B:$AA,21,FALSE))=0,"",VLOOKUP($A239,Questions!$B:$AA,21,FALSE))</f>
        <v xml:space="preserve"> </v>
      </c>
      <c r="E239" s="29" t="str">
        <f>IF(LEN(VLOOKUP($A239,Questions!$B:$AA,22,FALSE))=0,"",VLOOKUP($A239,Questions!$B:$AA,22,FALSE))</f>
        <v xml:space="preserve"> </v>
      </c>
      <c r="F239" s="29" t="str">
        <f>IF(LEN(VLOOKUP($A239,Questions!$B:$AA,23,FALSE))=0,"",VLOOKUP($A239,Questions!$B:$AA,23,FALSE))</f>
        <v xml:space="preserve"> </v>
      </c>
      <c r="G239" s="29" t="str">
        <f>IF(LEN(VLOOKUP($A239,Questions!$B:$AA,24,FALSE))=0,"",VLOOKUP($A239,Questions!$B:$AA,24,FALSE))</f>
        <v xml:space="preserve"> </v>
      </c>
      <c r="H239" s="29" t="str">
        <f>IF(LEN(VLOOKUP($A239,Questions!$B:$AA,25,FALSE))=0,"",VLOOKUP($A239,Questions!$B:$AA,25,FALSE))</f>
        <v xml:space="preserve"> </v>
      </c>
      <c r="I239" s="30" t="str">
        <f>IF(LEN(VLOOKUP($A239,Questions!$B:$AA,26,FALSE))=0,"",VLOOKUP($A239,Questions!$B:$AA,26,FALSE))</f>
        <v xml:space="preserve"> </v>
      </c>
      <c r="J239" s="30" t="str">
        <f>IF(LEN(VLOOKUP($A239,Questions!$B:$AB,27,FALSE))=0,"",VLOOKUP($A239,Questions!$B:$AB,27,FALSE))</f>
        <v xml:space="preserve"> </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48" customHeight="1" x14ac:dyDescent="0.2">
      <c r="A240" s="12" t="s">
        <v>282</v>
      </c>
      <c r="B240" s="24" t="str">
        <f>VLOOKUP(A240,'HECVAT - Full | Vendor Response'!A$26:B$283,2,FALSE)</f>
        <v>Do you monitor or receive information regarding changes in HIPAA regulations?</v>
      </c>
      <c r="C240" s="29" t="str">
        <f>IF(LEN(VLOOKUP($A240,Questions!$B:$AA,20,FALSE))=0,"",VLOOKUP($A240,Questions!$B:$AA,20,FALSE))</f>
        <v xml:space="preserve"> </v>
      </c>
      <c r="D240" s="29" t="str">
        <f>IF(LEN(VLOOKUP($A240,Questions!$B:$AA,21,FALSE))=0,"",VLOOKUP($A240,Questions!$B:$AA,21,FALSE))</f>
        <v xml:space="preserve"> </v>
      </c>
      <c r="E240" s="29" t="str">
        <f>IF(LEN(VLOOKUP($A240,Questions!$B:$AA,22,FALSE))=0,"",VLOOKUP($A240,Questions!$B:$AA,22,FALSE))</f>
        <v xml:space="preserve"> </v>
      </c>
      <c r="F240" s="29" t="str">
        <f>IF(LEN(VLOOKUP($A240,Questions!$B:$AA,23,FALSE))=0,"",VLOOKUP($A240,Questions!$B:$AA,23,FALSE))</f>
        <v xml:space="preserve"> </v>
      </c>
      <c r="G240" s="30" t="str">
        <f>IF(LEN(VLOOKUP($A240,Questions!$B:$AA,24,FALSE))=0,"",VLOOKUP($A240,Questions!$B:$AA,24,FALSE))</f>
        <v xml:space="preserve"> </v>
      </c>
      <c r="H240" s="30" t="str">
        <f>IF(LEN(VLOOKUP($A240,Questions!$B:$AA,25,FALSE))=0,"",VLOOKUP($A240,Questions!$B:$AA,25,FALSE))</f>
        <v xml:space="preserve"> </v>
      </c>
      <c r="I240" s="30" t="str">
        <f>IF(LEN(VLOOKUP($A240,Questions!$B:$AA,26,FALSE))=0,"",VLOOKUP($A240,Questions!$B:$AA,26,FALSE))</f>
        <v xml:space="preserve"> </v>
      </c>
      <c r="J240" s="30"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2" t="s">
        <v>283</v>
      </c>
      <c r="B241" s="24" t="str">
        <f>VLOOKUP(A241,'HECVAT - Full | Vendor Response'!A$26:B$283,2,FALSE)</f>
        <v>Has your organization designated HIPAA Privacy and Security officers as required by the Rules?</v>
      </c>
      <c r="C241" s="29" t="str">
        <f>IF(LEN(VLOOKUP($A241,Questions!$B:$AA,20,FALSE))=0,"",VLOOKUP($A241,Questions!$B:$AA,20,FALSE))</f>
        <v xml:space="preserve"> </v>
      </c>
      <c r="D241" s="29" t="str">
        <f>IF(LEN(VLOOKUP($A241,Questions!$B:$AA,21,FALSE))=0,"",VLOOKUP($A241,Questions!$B:$AA,21,FALSE))</f>
        <v xml:space="preserve"> </v>
      </c>
      <c r="E241" s="29" t="str">
        <f>IF(LEN(VLOOKUP($A241,Questions!$B:$AA,22,FALSE))=0,"",VLOOKUP($A241,Questions!$B:$AA,22,FALSE))</f>
        <v xml:space="preserve"> </v>
      </c>
      <c r="F241" s="29" t="str">
        <f>IF(LEN(VLOOKUP($A241,Questions!$B:$AA,23,FALSE))=0,"",VLOOKUP($A241,Questions!$B:$AA,23,FALSE))</f>
        <v xml:space="preserve"> </v>
      </c>
      <c r="G241" s="30" t="str">
        <f>IF(LEN(VLOOKUP($A241,Questions!$B:$AA,24,FALSE))=0,"",VLOOKUP($A241,Questions!$B:$AA,24,FALSE))</f>
        <v xml:space="preserve"> </v>
      </c>
      <c r="H241" s="30" t="str">
        <f>IF(LEN(VLOOKUP($A241,Questions!$B:$AA,25,FALSE))=0,"",VLOOKUP($A241,Questions!$B:$AA,25,FALSE))</f>
        <v xml:space="preserve"> </v>
      </c>
      <c r="I241" s="30" t="str">
        <f>IF(LEN(VLOOKUP($A241,Questions!$B:$AA,26,FALSE))=0,"",VLOOKUP($A241,Questions!$B:$AA,26,FALSE))</f>
        <v xml:space="preserve"> </v>
      </c>
      <c r="J241" s="30"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2" t="s">
        <v>284</v>
      </c>
      <c r="B242" s="24" t="str">
        <f>VLOOKUP(A242,'HECVAT - Full | Vendor Response'!A$26:B$283,2,FALSE)</f>
        <v>Do you comply with the requirements of the Health Information Technology for Economic and Clinical Health Act (HITECH)?</v>
      </c>
      <c r="C242" s="29" t="str">
        <f>IF(LEN(VLOOKUP($A242,Questions!$B:$AA,20,FALSE))=0,"",VLOOKUP($A242,Questions!$B:$AA,20,FALSE))</f>
        <v xml:space="preserve"> </v>
      </c>
      <c r="D242" s="30" t="str">
        <f>IF(LEN(VLOOKUP($A242,Questions!$B:$AA,21,FALSE))=0,"",VLOOKUP($A242,Questions!$B:$AA,21,FALSE))</f>
        <v xml:space="preserve"> </v>
      </c>
      <c r="E242" s="29" t="str">
        <f>IF(LEN(VLOOKUP($A242,Questions!$B:$AA,22,FALSE))=0,"",VLOOKUP($A242,Questions!$B:$AA,22,FALSE))</f>
        <v xml:space="preserve"> </v>
      </c>
      <c r="F242" s="29" t="str">
        <f>IF(LEN(VLOOKUP($A242,Questions!$B:$AA,23,FALSE))=0,"",VLOOKUP($A242,Questions!$B:$AA,23,FALSE))</f>
        <v xml:space="preserve"> </v>
      </c>
      <c r="G242" s="30" t="str">
        <f>IF(LEN(VLOOKUP($A242,Questions!$B:$AA,24,FALSE))=0,"",VLOOKUP($A242,Questions!$B:$AA,24,FALSE))</f>
        <v xml:space="preserve"> </v>
      </c>
      <c r="H242" s="30" t="str">
        <f>IF(LEN(VLOOKUP($A242,Questions!$B:$AA,25,FALSE))=0,"",VLOOKUP($A242,Questions!$B:$AA,25,FALSE))</f>
        <v xml:space="preserve"> </v>
      </c>
      <c r="I242" s="30" t="str">
        <f>IF(LEN(VLOOKUP($A242,Questions!$B:$AA,26,FALSE))=0,"",VLOOKUP($A242,Questions!$B:$AA,26,FALSE))</f>
        <v xml:space="preserve"> </v>
      </c>
      <c r="J242" s="30"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2" t="s">
        <v>285</v>
      </c>
      <c r="B243" s="24" t="str">
        <f>VLOOKUP(A243,'HECVAT - Full | Vendor Response'!A$26:B$283,2,FALSE)</f>
        <v>Have you conducted a risk analysis as required under the Security Rule?</v>
      </c>
      <c r="C243" s="29" t="str">
        <f>IF(LEN(VLOOKUP($A243,Questions!$B:$AA,20,FALSE))=0,"",VLOOKUP($A243,Questions!$B:$AA,20,FALSE))</f>
        <v xml:space="preserve"> </v>
      </c>
      <c r="D243" s="29" t="str">
        <f>IF(LEN(VLOOKUP($A243,Questions!$B:$AA,21,FALSE))=0,"",VLOOKUP($A243,Questions!$B:$AA,21,FALSE))</f>
        <v xml:space="preserve"> </v>
      </c>
      <c r="E243" s="29" t="str">
        <f>IF(LEN(VLOOKUP($A243,Questions!$B:$AA,22,FALSE))=0,"",VLOOKUP($A243,Questions!$B:$AA,22,FALSE))</f>
        <v xml:space="preserve"> </v>
      </c>
      <c r="F243" s="29" t="str">
        <f>IF(LEN(VLOOKUP($A243,Questions!$B:$AA,23,FALSE))=0,"",VLOOKUP($A243,Questions!$B:$AA,23,FALSE))</f>
        <v xml:space="preserve"> </v>
      </c>
      <c r="G243" s="29" t="str">
        <f>IF(LEN(VLOOKUP($A243,Questions!$B:$AA,24,FALSE))=0,"",VLOOKUP($A243,Questions!$B:$AA,24,FALSE))</f>
        <v xml:space="preserve"> </v>
      </c>
      <c r="H243" s="29" t="str">
        <f>IF(LEN(VLOOKUP($A243,Questions!$B:$AA,25,FALSE))=0,"",VLOOKUP($A243,Questions!$B:$AA,25,FALSE))</f>
        <v xml:space="preserve"> </v>
      </c>
      <c r="I243" s="29" t="str">
        <f>IF(LEN(VLOOKUP($A243,Questions!$B:$AA,26,FALSE))=0,"",VLOOKUP($A243,Questions!$B:$AA,26,FALSE))</f>
        <v xml:space="preserve"> </v>
      </c>
      <c r="J243" s="29"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2" t="s">
        <v>286</v>
      </c>
      <c r="B244" s="24" t="str">
        <f>VLOOKUP(A244,'HECVAT - Full | Vendor Response'!A$26:B$283,2,FALSE)</f>
        <v>Have you identified areas of risks?</v>
      </c>
      <c r="C244" s="29" t="str">
        <f>IF(LEN(VLOOKUP($A244,Questions!$B:$AA,20,FALSE))=0,"",VLOOKUP($A244,Questions!$B:$AA,20,FALSE))</f>
        <v xml:space="preserve"> </v>
      </c>
      <c r="D244" s="29" t="str">
        <f>IF(LEN(VLOOKUP($A244,Questions!$B:$AA,21,FALSE))=0,"",VLOOKUP($A244,Questions!$B:$AA,21,FALSE))</f>
        <v xml:space="preserve"> </v>
      </c>
      <c r="E244" s="29" t="str">
        <f>IF(LEN(VLOOKUP($A244,Questions!$B:$AA,22,FALSE))=0,"",VLOOKUP($A244,Questions!$B:$AA,22,FALSE))</f>
        <v xml:space="preserve"> </v>
      </c>
      <c r="F244" s="29" t="str">
        <f>IF(LEN(VLOOKUP($A244,Questions!$B:$AA,23,FALSE))=0,"",VLOOKUP($A244,Questions!$B:$AA,23,FALSE))</f>
        <v xml:space="preserve"> </v>
      </c>
      <c r="G244" s="29" t="str">
        <f>IF(LEN(VLOOKUP($A244,Questions!$B:$AA,24,FALSE))=0,"",VLOOKUP($A244,Questions!$B:$AA,24,FALSE))</f>
        <v xml:space="preserve"> </v>
      </c>
      <c r="H244" s="29" t="str">
        <f>IF(LEN(VLOOKUP($A244,Questions!$B:$AA,25,FALSE))=0,"",VLOOKUP($A244,Questions!$B:$AA,25,FALSE))</f>
        <v xml:space="preserve"> </v>
      </c>
      <c r="I244" s="29" t="str">
        <f>IF(LEN(VLOOKUP($A244,Questions!$B:$AA,26,FALSE))=0,"",VLOOKUP($A244,Questions!$B:$AA,26,FALSE))</f>
        <v xml:space="preserve"> </v>
      </c>
      <c r="J244" s="29"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2" t="s">
        <v>287</v>
      </c>
      <c r="B245" s="24" t="str">
        <f>VLOOKUP(A245,'HECVAT - Full | Vendor Response'!A$26:B$283,2,FALSE)</f>
        <v>Have you taken actions to mitigate the identified risks?</v>
      </c>
      <c r="C245" s="29" t="str">
        <f>IF(LEN(VLOOKUP($A245,Questions!$B:$AA,20,FALSE))=0,"",VLOOKUP($A245,Questions!$B:$AA,20,FALSE))</f>
        <v xml:space="preserve"> </v>
      </c>
      <c r="D245" s="29" t="str">
        <f>IF(LEN(VLOOKUP($A245,Questions!$B:$AA,21,FALSE))=0,"",VLOOKUP($A245,Questions!$B:$AA,21,FALSE))</f>
        <v xml:space="preserve"> </v>
      </c>
      <c r="E245" s="30" t="str">
        <f>IF(LEN(VLOOKUP($A245,Questions!$B:$AA,22,FALSE))=0,"",VLOOKUP($A245,Questions!$B:$AA,22,FALSE))</f>
        <v xml:space="preserve"> </v>
      </c>
      <c r="F245" s="29" t="str">
        <f>IF(LEN(VLOOKUP($A245,Questions!$B:$AA,23,FALSE))=0,"",VLOOKUP($A245,Questions!$B:$AA,23,FALSE))</f>
        <v xml:space="preserve"> </v>
      </c>
      <c r="G245" s="30" t="str">
        <f>IF(LEN(VLOOKUP($A245,Questions!$B:$AA,24,FALSE))=0,"",VLOOKUP($A245,Questions!$B:$AA,24,FALSE))</f>
        <v xml:space="preserve"> </v>
      </c>
      <c r="H245" s="30" t="str">
        <f>IF(LEN(VLOOKUP($A245,Questions!$B:$AA,25,FALSE))=0,"",VLOOKUP($A245,Questions!$B:$AA,25,FALSE))</f>
        <v xml:space="preserve"> </v>
      </c>
      <c r="I245" s="29" t="str">
        <f>IF(LEN(VLOOKUP($A245,Questions!$B:$AA,26,FALSE))=0,"",VLOOKUP($A245,Questions!$B:$AA,26,FALSE))</f>
        <v xml:space="preserve"> </v>
      </c>
      <c r="J245" s="29"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2" t="s">
        <v>288</v>
      </c>
      <c r="B246" s="24" t="str">
        <f>VLOOKUP(A246,'HECVAT - Full | Vendor Response'!A$26:B$283,2,FALSE)</f>
        <v>Does your application require user and system administrator password changes at a frequency no greater than 90 days?</v>
      </c>
      <c r="C246" s="29" t="str">
        <f>IF(LEN(VLOOKUP($A246,Questions!$B:$AA,20,FALSE))=0,"",VLOOKUP($A246,Questions!$B:$AA,20,FALSE))</f>
        <v xml:space="preserve"> </v>
      </c>
      <c r="D246" s="29" t="str">
        <f>IF(LEN(VLOOKUP($A246,Questions!$B:$AA,21,FALSE))=0,"",VLOOKUP($A246,Questions!$B:$AA,21,FALSE))</f>
        <v xml:space="preserve"> </v>
      </c>
      <c r="E246" s="30" t="str">
        <f>IF(LEN(VLOOKUP($A246,Questions!$B:$AA,22,FALSE))=0,"",VLOOKUP($A246,Questions!$B:$AA,22,FALSE))</f>
        <v xml:space="preserve"> </v>
      </c>
      <c r="F246" s="29" t="str">
        <f>IF(LEN(VLOOKUP($A246,Questions!$B:$AA,23,FALSE))=0,"",VLOOKUP($A246,Questions!$B:$AA,23,FALSE))</f>
        <v xml:space="preserve"> </v>
      </c>
      <c r="G246" s="30" t="str">
        <f>IF(LEN(VLOOKUP($A246,Questions!$B:$AA,24,FALSE))=0,"",VLOOKUP($A246,Questions!$B:$AA,24,FALSE))</f>
        <v xml:space="preserve"> </v>
      </c>
      <c r="H246" s="30" t="str">
        <f>IF(LEN(VLOOKUP($A246,Questions!$B:$AA,25,FALSE))=0,"",VLOOKUP($A246,Questions!$B:$AA,25,FALSE))</f>
        <v xml:space="preserve"> </v>
      </c>
      <c r="I246" s="29" t="str">
        <f>IF(LEN(VLOOKUP($A246,Questions!$B:$AA,26,FALSE))=0,"",VLOOKUP($A246,Questions!$B:$AA,26,FALSE))</f>
        <v xml:space="preserve"> </v>
      </c>
      <c r="J246" s="29"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2" t="s">
        <v>289</v>
      </c>
      <c r="B247" s="24" t="str">
        <f>VLOOKUP(A247,'HECVAT - Full | Vendor Response'!A$26:B$283,2,FALSE)</f>
        <v>Does your application require a user to set their own password after an administrator reset or on first use of the account?</v>
      </c>
      <c r="C247" s="29" t="str">
        <f>IF(LEN(VLOOKUP($A247,Questions!$B:$AA,20,FALSE))=0,"",VLOOKUP($A247,Questions!$B:$AA,20,FALSE))</f>
        <v xml:space="preserve"> </v>
      </c>
      <c r="D247" s="29" t="str">
        <f>IF(LEN(VLOOKUP($A247,Questions!$B:$AA,21,FALSE))=0,"",VLOOKUP($A247,Questions!$B:$AA,21,FALSE))</f>
        <v xml:space="preserve"> </v>
      </c>
      <c r="E247" s="30" t="str">
        <f>IF(LEN(VLOOKUP($A247,Questions!$B:$AA,22,FALSE))=0,"",VLOOKUP($A247,Questions!$B:$AA,22,FALSE))</f>
        <v xml:space="preserve"> </v>
      </c>
      <c r="F247" s="29" t="str">
        <f>IF(LEN(VLOOKUP($A247,Questions!$B:$AA,23,FALSE))=0,"",VLOOKUP($A247,Questions!$B:$AA,23,FALSE))</f>
        <v xml:space="preserve"> </v>
      </c>
      <c r="G247" s="30" t="str">
        <f>IF(LEN(VLOOKUP($A247,Questions!$B:$AA,24,FALSE))=0,"",VLOOKUP($A247,Questions!$B:$AA,24,FALSE))</f>
        <v xml:space="preserve"> </v>
      </c>
      <c r="H247" s="30" t="str">
        <f>IF(LEN(VLOOKUP($A247,Questions!$B:$AA,25,FALSE))=0,"",VLOOKUP($A247,Questions!$B:$AA,25,FALSE))</f>
        <v xml:space="preserve"> </v>
      </c>
      <c r="I247" s="29" t="str">
        <f>IF(LEN(VLOOKUP($A247,Questions!$B:$AA,26,FALSE))=0,"",VLOOKUP($A247,Questions!$B:$AA,26,FALSE))</f>
        <v xml:space="preserve"> </v>
      </c>
      <c r="J247" s="29"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2" t="s">
        <v>290</v>
      </c>
      <c r="B248" s="24" t="str">
        <f>VLOOKUP(A248,'HECVAT - Full | Vendor Response'!A$26:B$283,2,FALSE)</f>
        <v xml:space="preserve">Does your application lock-out an account after a number of failed login attempts? </v>
      </c>
      <c r="C248" s="29" t="str">
        <f>IF(LEN(VLOOKUP($A248,Questions!$B:$AA,20,FALSE))=0,"",VLOOKUP($A248,Questions!$B:$AA,20,FALSE))</f>
        <v xml:space="preserve"> </v>
      </c>
      <c r="D248" s="29" t="str">
        <f>IF(LEN(VLOOKUP($A248,Questions!$B:$AA,21,FALSE))=0,"",VLOOKUP($A248,Questions!$B:$AA,21,FALSE))</f>
        <v xml:space="preserve"> </v>
      </c>
      <c r="E248" s="29" t="str">
        <f>IF(LEN(VLOOKUP($A248,Questions!$B:$AA,22,FALSE))=0,"",VLOOKUP($A248,Questions!$B:$AA,22,FALSE))</f>
        <v xml:space="preserve"> </v>
      </c>
      <c r="F248" s="29" t="str">
        <f>IF(LEN(VLOOKUP($A248,Questions!$B:$AA,23,FALSE))=0,"",VLOOKUP($A248,Questions!$B:$AA,23,FALSE))</f>
        <v xml:space="preserve"> </v>
      </c>
      <c r="G248" s="29" t="str">
        <f>IF(LEN(VLOOKUP($A248,Questions!$B:$AA,24,FALSE))=0,"",VLOOKUP($A248,Questions!$B:$AA,24,FALSE))</f>
        <v xml:space="preserve"> </v>
      </c>
      <c r="H248" s="29" t="str">
        <f>IF(LEN(VLOOKUP($A248,Questions!$B:$AA,25,FALSE))=0,"",VLOOKUP($A248,Questions!$B:$AA,25,FALSE))</f>
        <v xml:space="preserve"> </v>
      </c>
      <c r="I248" s="30" t="str">
        <f>IF(LEN(VLOOKUP($A248,Questions!$B:$AA,26,FALSE))=0,"",VLOOKUP($A248,Questions!$B:$AA,26,FALSE))</f>
        <v xml:space="preserve"> </v>
      </c>
      <c r="J248" s="30"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2" t="s">
        <v>291</v>
      </c>
      <c r="B249" s="24" t="str">
        <f>VLOOKUP(A249,'HECVAT - Full | Vendor Response'!A$26:B$283,2,FALSE)</f>
        <v>Does your application automatically lock or log-out an account after a period of inactivity?</v>
      </c>
      <c r="C249" s="29" t="str">
        <f>IF(LEN(VLOOKUP($A249,Questions!$B:$AA,20,FALSE))=0,"",VLOOKUP($A249,Questions!$B:$AA,20,FALSE))</f>
        <v xml:space="preserve"> </v>
      </c>
      <c r="D249" s="29" t="str">
        <f>IF(LEN(VLOOKUP($A249,Questions!$B:$AA,21,FALSE))=0,"",VLOOKUP($A249,Questions!$B:$AA,21,FALSE))</f>
        <v xml:space="preserve"> </v>
      </c>
      <c r="E249" s="29" t="str">
        <f>IF(LEN(VLOOKUP($A249,Questions!$B:$AA,22,FALSE))=0,"",VLOOKUP($A249,Questions!$B:$AA,22,FALSE))</f>
        <v xml:space="preserve"> </v>
      </c>
      <c r="F249" s="29" t="str">
        <f>IF(LEN(VLOOKUP($A249,Questions!$B:$AA,23,FALSE))=0,"",VLOOKUP($A249,Questions!$B:$AA,23,FALSE))</f>
        <v xml:space="preserve"> </v>
      </c>
      <c r="G249" s="29" t="str">
        <f>IF(LEN(VLOOKUP($A249,Questions!$B:$AA,24,FALSE))=0,"",VLOOKUP($A249,Questions!$B:$AA,24,FALSE))</f>
        <v xml:space="preserve"> </v>
      </c>
      <c r="H249" s="29" t="str">
        <f>IF(LEN(VLOOKUP($A249,Questions!$B:$AA,25,FALSE))=0,"",VLOOKUP($A249,Questions!$B:$AA,25,FALSE))</f>
        <v xml:space="preserve"> </v>
      </c>
      <c r="I249" s="30" t="str">
        <f>IF(LEN(VLOOKUP($A249,Questions!$B:$AA,26,FALSE))=0,"",VLOOKUP($A249,Questions!$B:$AA,26,FALSE))</f>
        <v xml:space="preserve"> </v>
      </c>
      <c r="J249" s="30"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2" t="s">
        <v>292</v>
      </c>
      <c r="B250" s="24" t="str">
        <f>VLOOKUP(A250,'HECVAT - Full | Vendor Response'!A$26:B$283,2,FALSE)</f>
        <v>Are passwords visible in plain text, whether when stored or entered, including service level accounts (i.e. database accounts, etc.)?</v>
      </c>
      <c r="C250" s="29" t="str">
        <f>IF(LEN(VLOOKUP($A250,Questions!$B:$AA,20,FALSE))=0,"",VLOOKUP($A250,Questions!$B:$AA,20,FALSE))</f>
        <v xml:space="preserve"> </v>
      </c>
      <c r="D250" s="29" t="str">
        <f>IF(LEN(VLOOKUP($A250,Questions!$B:$AA,21,FALSE))=0,"",VLOOKUP($A250,Questions!$B:$AA,21,FALSE))</f>
        <v xml:space="preserve"> </v>
      </c>
      <c r="E250" s="29" t="str">
        <f>IF(LEN(VLOOKUP($A250,Questions!$B:$AA,22,FALSE))=0,"",VLOOKUP($A250,Questions!$B:$AA,22,FALSE))</f>
        <v xml:space="preserve"> </v>
      </c>
      <c r="F250" s="29" t="str">
        <f>IF(LEN(VLOOKUP($A250,Questions!$B:$AA,23,FALSE))=0,"",VLOOKUP($A250,Questions!$B:$AA,23,FALSE))</f>
        <v xml:space="preserve"> </v>
      </c>
      <c r="G250" s="29" t="str">
        <f>IF(LEN(VLOOKUP($A250,Questions!$B:$AA,24,FALSE))=0,"",VLOOKUP($A250,Questions!$B:$AA,24,FALSE))</f>
        <v xml:space="preserve"> </v>
      </c>
      <c r="H250" s="29" t="str">
        <f>IF(LEN(VLOOKUP($A250,Questions!$B:$AA,25,FALSE))=0,"",VLOOKUP($A250,Questions!$B:$AA,25,FALSE))</f>
        <v xml:space="preserve"> </v>
      </c>
      <c r="I250" s="30" t="str">
        <f>IF(LEN(VLOOKUP($A250,Questions!$B:$AA,26,FALSE))=0,"",VLOOKUP($A250,Questions!$B:$AA,26,FALSE))</f>
        <v xml:space="preserve"> </v>
      </c>
      <c r="J250" s="30"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2" t="s">
        <v>293</v>
      </c>
      <c r="B251" s="24" t="str">
        <f>VLOOKUP(A251,'HECVAT - Full | Vendor Response'!A$26:B$283,2,FALSE)</f>
        <v>If the application is institution-hosted, can all service level and administrative account passwords be changed by the institution?</v>
      </c>
      <c r="C251" s="29" t="str">
        <f>IF(LEN(VLOOKUP($A251,Questions!$B:$AA,20,FALSE))=0,"",VLOOKUP($A251,Questions!$B:$AA,20,FALSE))</f>
        <v xml:space="preserve"> </v>
      </c>
      <c r="D251" s="29" t="str">
        <f>IF(LEN(VLOOKUP($A251,Questions!$B:$AA,21,FALSE))=0,"",VLOOKUP($A251,Questions!$B:$AA,21,FALSE))</f>
        <v xml:space="preserve"> </v>
      </c>
      <c r="E251" s="29" t="str">
        <f>IF(LEN(VLOOKUP($A251,Questions!$B:$AA,22,FALSE))=0,"",VLOOKUP($A251,Questions!$B:$AA,22,FALSE))</f>
        <v xml:space="preserve"> </v>
      </c>
      <c r="F251" s="29" t="str">
        <f>IF(LEN(VLOOKUP($A251,Questions!$B:$AA,23,FALSE))=0,"",VLOOKUP($A251,Questions!$B:$AA,23,FALSE))</f>
        <v xml:space="preserve"> </v>
      </c>
      <c r="G251" s="29" t="str">
        <f>IF(LEN(VLOOKUP($A251,Questions!$B:$AA,24,FALSE))=0,"",VLOOKUP($A251,Questions!$B:$AA,24,FALSE))</f>
        <v xml:space="preserve"> </v>
      </c>
      <c r="H251" s="29" t="str">
        <f>IF(LEN(VLOOKUP($A251,Questions!$B:$AA,25,FALSE))=0,"",VLOOKUP($A251,Questions!$B:$AA,25,FALSE))</f>
        <v xml:space="preserve"> </v>
      </c>
      <c r="I251" s="29" t="str">
        <f>IF(LEN(VLOOKUP($A251,Questions!$B:$AA,26,FALSE))=0,"",VLOOKUP($A251,Questions!$B:$AA,26,FALSE))</f>
        <v xml:space="preserve"> </v>
      </c>
      <c r="J251" s="29"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2" t="s">
        <v>294</v>
      </c>
      <c r="B252" s="24" t="str">
        <f>VLOOKUP(A252,'HECVAT - Full | Vendor Response'!A$26:B$283,2,FALSE)</f>
        <v>Does your application provide the ability to define user access levels?</v>
      </c>
      <c r="C252" s="29" t="str">
        <f>IF(LEN(VLOOKUP($A252,Questions!$B:$AA,20,FALSE))=0,"",VLOOKUP($A252,Questions!$B:$AA,20,FALSE))</f>
        <v xml:space="preserve"> </v>
      </c>
      <c r="D252" s="29" t="str">
        <f>IF(LEN(VLOOKUP($A252,Questions!$B:$AA,21,FALSE))=0,"",VLOOKUP($A252,Questions!$B:$AA,21,FALSE))</f>
        <v xml:space="preserve"> </v>
      </c>
      <c r="E252" s="29" t="str">
        <f>IF(LEN(VLOOKUP($A252,Questions!$B:$AA,22,FALSE))=0,"",VLOOKUP($A252,Questions!$B:$AA,22,FALSE))</f>
        <v xml:space="preserve"> </v>
      </c>
      <c r="F252" s="29" t="str">
        <f>IF(LEN(VLOOKUP($A252,Questions!$B:$AA,23,FALSE))=0,"",VLOOKUP($A252,Questions!$B:$AA,23,FALSE))</f>
        <v xml:space="preserve"> </v>
      </c>
      <c r="G252" s="29" t="str">
        <f>IF(LEN(VLOOKUP($A252,Questions!$B:$AA,24,FALSE))=0,"",VLOOKUP($A252,Questions!$B:$AA,24,FALSE))</f>
        <v xml:space="preserve"> </v>
      </c>
      <c r="H252" s="29" t="str">
        <f>IF(LEN(VLOOKUP($A252,Questions!$B:$AA,25,FALSE))=0,"",VLOOKUP($A252,Questions!$B:$AA,25,FALSE))</f>
        <v xml:space="preserve"> </v>
      </c>
      <c r="I252" s="29" t="str">
        <f>IF(LEN(VLOOKUP($A252,Questions!$B:$AA,26,FALSE))=0,"",VLOOKUP($A252,Questions!$B:$AA,26,FALSE))</f>
        <v xml:space="preserve"> </v>
      </c>
      <c r="J252" s="29"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2" t="s">
        <v>295</v>
      </c>
      <c r="B253" s="24" t="str">
        <f>VLOOKUP(A253,'HECVAT - Full | Vendor Response'!A$26:B$283,2,FALSE)</f>
        <v>Does your application support varying levels of access to administrative tasks defined individually per user?</v>
      </c>
      <c r="C253" s="29" t="str">
        <f>IF(LEN(VLOOKUP($A253,Questions!$B:$AA,20,FALSE))=0,"",VLOOKUP($A253,Questions!$B:$AA,20,FALSE))</f>
        <v xml:space="preserve"> </v>
      </c>
      <c r="D253" s="29" t="str">
        <f>IF(LEN(VLOOKUP($A253,Questions!$B:$AA,21,FALSE))=0,"",VLOOKUP($A253,Questions!$B:$AA,21,FALSE))</f>
        <v xml:space="preserve"> </v>
      </c>
      <c r="E253" s="30" t="str">
        <f>IF(LEN(VLOOKUP($A253,Questions!$B:$AA,22,FALSE))=0,"",VLOOKUP($A253,Questions!$B:$AA,22,FALSE))</f>
        <v xml:space="preserve"> </v>
      </c>
      <c r="F253" s="29" t="str">
        <f>IF(LEN(VLOOKUP($A253,Questions!$B:$AA,23,FALSE))=0,"",VLOOKUP($A253,Questions!$B:$AA,23,FALSE))</f>
        <v xml:space="preserve"> </v>
      </c>
      <c r="G253" s="30" t="str">
        <f>IF(LEN(VLOOKUP($A253,Questions!$B:$AA,24,FALSE))=0,"",VLOOKUP($A253,Questions!$B:$AA,24,FALSE))</f>
        <v xml:space="preserve"> </v>
      </c>
      <c r="H253" s="30" t="str">
        <f>IF(LEN(VLOOKUP($A253,Questions!$B:$AA,25,FALSE))=0,"",VLOOKUP($A253,Questions!$B:$AA,25,FALSE))</f>
        <v xml:space="preserve"> </v>
      </c>
      <c r="I253" s="29" t="str">
        <f>IF(LEN(VLOOKUP($A253,Questions!$B:$AA,26,FALSE))=0,"",VLOOKUP($A253,Questions!$B:$AA,26,FALSE))</f>
        <v xml:space="preserve"> </v>
      </c>
      <c r="J253" s="29"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64.25" customHeight="1" x14ac:dyDescent="0.2">
      <c r="A254" s="12" t="s">
        <v>296</v>
      </c>
      <c r="B254" s="24" t="str">
        <f>VLOOKUP(A254,'HECVAT - Full | Vendor Response'!A$26:B$283,2,FALSE)</f>
        <v>Does your application support varying levels of access to records based on user ID?</v>
      </c>
      <c r="C254" s="29" t="str">
        <f>IF(LEN(VLOOKUP($A254,Questions!$B:$AA,20,FALSE))=0,"",VLOOKUP($A254,Questions!$B:$AA,20,FALSE))</f>
        <v xml:space="preserve"> </v>
      </c>
      <c r="D254" s="29" t="str">
        <f>IF(LEN(VLOOKUP($A254,Questions!$B:$AA,21,FALSE))=0,"",VLOOKUP($A254,Questions!$B:$AA,21,FALSE))</f>
        <v xml:space="preserve"> </v>
      </c>
      <c r="E254" s="30" t="str">
        <f>IF(LEN(VLOOKUP($A254,Questions!$B:$AA,22,FALSE))=0,"",VLOOKUP($A254,Questions!$B:$AA,22,FALSE))</f>
        <v xml:space="preserve"> </v>
      </c>
      <c r="F254" s="29" t="str">
        <f>IF(LEN(VLOOKUP($A254,Questions!$B:$AA,23,FALSE))=0,"",VLOOKUP($A254,Questions!$B:$AA,23,FALSE))</f>
        <v xml:space="preserve"> </v>
      </c>
      <c r="G254" s="29" t="str">
        <f>IF(LEN(VLOOKUP($A254,Questions!$B:$AA,24,FALSE))=0,"",VLOOKUP($A254,Questions!$B:$AA,24,FALSE))</f>
        <v xml:space="preserve"> </v>
      </c>
      <c r="H254" s="30" t="str">
        <f>IF(LEN(VLOOKUP($A254,Questions!$B:$AA,25,FALSE))=0,"",VLOOKUP($A254,Questions!$B:$AA,25,FALSE))</f>
        <v xml:space="preserve"> </v>
      </c>
      <c r="I254" s="29" t="str">
        <f>IF(LEN(VLOOKUP($A254,Questions!$B:$AA,26,FALSE))=0,"",VLOOKUP($A254,Questions!$B:$AA,26,FALSE))</f>
        <v xml:space="preserve"> </v>
      </c>
      <c r="J254" s="29"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2" t="s">
        <v>297</v>
      </c>
      <c r="B255" s="24" t="str">
        <f>VLOOKUP(A255,'HECVAT - Full | Vendor Response'!A$26:B$283,2,FALSE)</f>
        <v>Is there a limit to the number of groups a user can be assigned?</v>
      </c>
      <c r="C255" s="29" t="str">
        <f>IF(LEN(VLOOKUP($A255,Questions!$B:$AA,20,FALSE))=0,"",VLOOKUP($A255,Questions!$B:$AA,20,FALSE))</f>
        <v xml:space="preserve"> </v>
      </c>
      <c r="D255" s="29" t="str">
        <f>IF(LEN(VLOOKUP($A255,Questions!$B:$AA,21,FALSE))=0,"",VLOOKUP($A255,Questions!$B:$AA,21,FALSE))</f>
        <v xml:space="preserve"> </v>
      </c>
      <c r="E255" s="29" t="str">
        <f>IF(LEN(VLOOKUP($A255,Questions!$B:$AA,22,FALSE))=0,"",VLOOKUP($A255,Questions!$B:$AA,22,FALSE))</f>
        <v xml:space="preserve"> </v>
      </c>
      <c r="F255" s="29" t="str">
        <f>IF(LEN(VLOOKUP($A255,Questions!$B:$AA,23,FALSE))=0,"",VLOOKUP($A255,Questions!$B:$AA,23,FALSE))</f>
        <v xml:space="preserve"> </v>
      </c>
      <c r="G255" s="29" t="str">
        <f>IF(LEN(VLOOKUP($A255,Questions!$B:$AA,24,FALSE))=0,"",VLOOKUP($A255,Questions!$B:$AA,24,FALSE))</f>
        <v xml:space="preserve"> </v>
      </c>
      <c r="H255" s="30" t="str">
        <f>IF(LEN(VLOOKUP($A255,Questions!$B:$AA,25,FALSE))=0,"",VLOOKUP($A255,Questions!$B:$AA,25,FALSE))</f>
        <v xml:space="preserve"> </v>
      </c>
      <c r="I255" s="29" t="str">
        <f>IF(LEN(VLOOKUP($A255,Questions!$B:$AA,26,FALSE))=0,"",VLOOKUP($A255,Questions!$B:$AA,26,FALSE))</f>
        <v xml:space="preserve"> </v>
      </c>
      <c r="J255" s="29"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2" t="s">
        <v>298</v>
      </c>
      <c r="B256" s="24" t="str">
        <f>VLOOKUP(A256,'HECVAT - Full | Vendor Response'!A$26:B$283,2,FALSE)</f>
        <v>Do accounts used for vendor supplied remote support abide by the same authentication policies and access logging as the rest of the system?</v>
      </c>
      <c r="C256" s="29" t="str">
        <f>IF(LEN(VLOOKUP($A256,Questions!$B:$AA,20,FALSE))=0,"",VLOOKUP($A256,Questions!$B:$AA,20,FALSE))</f>
        <v xml:space="preserve"> </v>
      </c>
      <c r="D256" s="29" t="str">
        <f>IF(LEN(VLOOKUP($A256,Questions!$B:$AA,21,FALSE))=0,"",VLOOKUP($A256,Questions!$B:$AA,21,FALSE))</f>
        <v xml:space="preserve"> </v>
      </c>
      <c r="E256" s="29" t="str">
        <f>IF(LEN(VLOOKUP($A256,Questions!$B:$AA,22,FALSE))=0,"",VLOOKUP($A256,Questions!$B:$AA,22,FALSE))</f>
        <v xml:space="preserve"> </v>
      </c>
      <c r="F256" s="29" t="str">
        <f>IF(LEN(VLOOKUP($A256,Questions!$B:$AA,23,FALSE))=0,"",VLOOKUP($A256,Questions!$B:$AA,23,FALSE))</f>
        <v xml:space="preserve"> </v>
      </c>
      <c r="G256" s="29" t="str">
        <f>IF(LEN(VLOOKUP($A256,Questions!$B:$AA,24,FALSE))=0,"",VLOOKUP($A256,Questions!$B:$AA,24,FALSE))</f>
        <v xml:space="preserve"> </v>
      </c>
      <c r="H256" s="30" t="str">
        <f>IF(LEN(VLOOKUP($A256,Questions!$B:$AA,25,FALSE))=0,"",VLOOKUP($A256,Questions!$B:$AA,25,FALSE))</f>
        <v xml:space="preserve"> </v>
      </c>
      <c r="I256" s="29" t="str">
        <f>IF(LEN(VLOOKUP($A256,Questions!$B:$AA,26,FALSE))=0,"",VLOOKUP($A256,Questions!$B:$AA,26,FALSE))</f>
        <v xml:space="preserve"> </v>
      </c>
      <c r="J256" s="29"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47" customHeight="1" x14ac:dyDescent="0.2">
      <c r="A257" s="12" t="s">
        <v>299</v>
      </c>
      <c r="B257" s="24" t="str">
        <f>VLOOKUP(A257,'HECVAT - Full | Vendor Response'!A$26:B$283,2,FALSE)</f>
        <v xml:space="preserve">Does the application log record access including specific user, date/time of access, and originating IP or device? </v>
      </c>
      <c r="C257" s="29" t="str">
        <f>IF(LEN(VLOOKUP($A257,Questions!$B:$AA,20,FALSE))=0,"",VLOOKUP($A257,Questions!$B:$AA,20,FALSE))</f>
        <v xml:space="preserve"> </v>
      </c>
      <c r="D257" s="29" t="str">
        <f>IF(LEN(VLOOKUP($A257,Questions!$B:$AA,21,FALSE))=0,"",VLOOKUP($A257,Questions!$B:$AA,21,FALSE))</f>
        <v xml:space="preserve"> </v>
      </c>
      <c r="E257" s="29" t="str">
        <f>IF(LEN(VLOOKUP($A257,Questions!$B:$AA,22,FALSE))=0,"",VLOOKUP($A257,Questions!$B:$AA,22,FALSE))</f>
        <v xml:space="preserve"> </v>
      </c>
      <c r="F257" s="29" t="str">
        <f>IF(LEN(VLOOKUP($A257,Questions!$B:$AA,23,FALSE))=0,"",VLOOKUP($A257,Questions!$B:$AA,23,FALSE))</f>
        <v xml:space="preserve"> </v>
      </c>
      <c r="G257" s="30" t="str">
        <f>IF(LEN(VLOOKUP($A257,Questions!$B:$AA,24,FALSE))=0,"",VLOOKUP($A257,Questions!$B:$AA,24,FALSE))</f>
        <v xml:space="preserve"> </v>
      </c>
      <c r="H257" s="30" t="str">
        <f>IF(LEN(VLOOKUP($A257,Questions!$B:$AA,25,FALSE))=0,"",VLOOKUP($A257,Questions!$B:$AA,25,FALSE))</f>
        <v xml:space="preserve"> </v>
      </c>
      <c r="I257" s="30" t="str">
        <f>IF(LEN(VLOOKUP($A257,Questions!$B:$AA,26,FALSE))=0,"",VLOOKUP($A257,Questions!$B:$AA,26,FALSE))</f>
        <v xml:space="preserve"> </v>
      </c>
      <c r="J257" s="30"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2" t="s">
        <v>300</v>
      </c>
      <c r="B258" s="24" t="str">
        <f>VLOOKUP(A258,'HECVAT - Full | Vendor Response'!A$26:B$283,2,FALSE)</f>
        <v>Does the application log administrative activity, such user account access changes and password changes, including specific user, date/time of changes, and originating IP or device?</v>
      </c>
      <c r="C258" s="29" t="str">
        <f>IF(LEN(VLOOKUP($A258,Questions!$B:$AA,20,FALSE))=0,"",VLOOKUP($A258,Questions!$B:$AA,20,FALSE))</f>
        <v xml:space="preserve"> </v>
      </c>
      <c r="D258" s="29" t="str">
        <f>IF(LEN(VLOOKUP($A258,Questions!$B:$AA,21,FALSE))=0,"",VLOOKUP($A258,Questions!$B:$AA,21,FALSE))</f>
        <v xml:space="preserve"> </v>
      </c>
      <c r="E258" s="30" t="str">
        <f>IF(LEN(VLOOKUP($A258,Questions!$B:$AA,22,FALSE))=0,"",VLOOKUP($A258,Questions!$B:$AA,22,FALSE))</f>
        <v xml:space="preserve"> </v>
      </c>
      <c r="F258" s="29" t="str">
        <f>IF(LEN(VLOOKUP($A258,Questions!$B:$AA,23,FALSE))=0,"",VLOOKUP($A258,Questions!$B:$AA,23,FALSE))</f>
        <v xml:space="preserve"> </v>
      </c>
      <c r="G258" s="29" t="str">
        <f>IF(LEN(VLOOKUP($A258,Questions!$B:$AA,24,FALSE))=0,"",VLOOKUP($A258,Questions!$B:$AA,24,FALSE))</f>
        <v xml:space="preserve"> </v>
      </c>
      <c r="H258" s="29" t="str">
        <f>IF(LEN(VLOOKUP($A258,Questions!$B:$AA,25,FALSE))=0,"",VLOOKUP($A258,Questions!$B:$AA,25,FALSE))</f>
        <v xml:space="preserve"> </v>
      </c>
      <c r="I258" s="29" t="str">
        <f>IF(LEN(VLOOKUP($A258,Questions!$B:$AA,26,FALSE))=0,"",VLOOKUP($A258,Questions!$B:$AA,26,FALSE))</f>
        <v xml:space="preserve"> </v>
      </c>
      <c r="J258" s="29"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8" customHeight="1" x14ac:dyDescent="0.2">
      <c r="A259" s="12" t="s">
        <v>301</v>
      </c>
      <c r="B259" s="24" t="str">
        <f>VLOOKUP(A259,'HECVAT - Full | Vendor Response'!A$26:B$283,2,FALSE)</f>
        <v>How long does the application keep access/change logs?</v>
      </c>
      <c r="C259" s="29" t="str">
        <f>IF(LEN(VLOOKUP($A259,Questions!$B:$AA,20,FALSE))=0,"",VLOOKUP($A259,Questions!$B:$AA,20,FALSE))</f>
        <v xml:space="preserve"> </v>
      </c>
      <c r="D259" s="29" t="str">
        <f>IF(LEN(VLOOKUP($A259,Questions!$B:$AA,21,FALSE))=0,"",VLOOKUP($A259,Questions!$B:$AA,21,FALSE))</f>
        <v xml:space="preserve"> </v>
      </c>
      <c r="E259" s="29" t="str">
        <f>IF(LEN(VLOOKUP($A259,Questions!$B:$AA,22,FALSE))=0,"",VLOOKUP($A259,Questions!$B:$AA,22,FALSE))</f>
        <v xml:space="preserve"> </v>
      </c>
      <c r="F259" s="29" t="str">
        <f>IF(LEN(VLOOKUP($A259,Questions!$B:$AA,23,FALSE))=0,"",VLOOKUP($A259,Questions!$B:$AA,23,FALSE))</f>
        <v xml:space="preserve"> </v>
      </c>
      <c r="G259" s="29" t="str">
        <f>IF(LEN(VLOOKUP($A259,Questions!$B:$AA,24,FALSE))=0,"",VLOOKUP($A259,Questions!$B:$AA,24,FALSE))</f>
        <v xml:space="preserve"> </v>
      </c>
      <c r="H259" s="29" t="str">
        <f>IF(LEN(VLOOKUP($A259,Questions!$B:$AA,25,FALSE))=0,"",VLOOKUP($A259,Questions!$B:$AA,25,FALSE))</f>
        <v xml:space="preserve"> </v>
      </c>
      <c r="I259" s="29" t="str">
        <f>IF(LEN(VLOOKUP($A259,Questions!$B:$AA,26,FALSE))=0,"",VLOOKUP($A259,Questions!$B:$AA,26,FALSE))</f>
        <v xml:space="preserve"> </v>
      </c>
      <c r="J259" s="29"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65" customHeight="1" x14ac:dyDescent="0.2">
      <c r="A260" s="12" t="s">
        <v>302</v>
      </c>
      <c r="B260" s="24" t="str">
        <f>VLOOKUP(A260,'HECVAT - Full | Vendor Response'!A$26:B$283,2,FALSE)</f>
        <v xml:space="preserve">Can the application logs be archived? </v>
      </c>
      <c r="C260" s="29" t="str">
        <f>IF(LEN(VLOOKUP($A260,Questions!$B:$AA,20,FALSE))=0,"",VLOOKUP($A260,Questions!$B:$AA,20,FALSE))</f>
        <v xml:space="preserve"> </v>
      </c>
      <c r="D260" s="29" t="str">
        <f>IF(LEN(VLOOKUP($A260,Questions!$B:$AA,21,FALSE))=0,"",VLOOKUP($A260,Questions!$B:$AA,21,FALSE))</f>
        <v xml:space="preserve"> </v>
      </c>
      <c r="E260" s="29" t="str">
        <f>IF(LEN(VLOOKUP($A260,Questions!$B:$AA,22,FALSE))=0,"",VLOOKUP($A260,Questions!$B:$AA,22,FALSE))</f>
        <v xml:space="preserve"> </v>
      </c>
      <c r="F260" s="29" t="str">
        <f>IF(LEN(VLOOKUP($A260,Questions!$B:$AA,23,FALSE))=0,"",VLOOKUP($A260,Questions!$B:$AA,23,FALSE))</f>
        <v xml:space="preserve"> </v>
      </c>
      <c r="G260" s="30" t="str">
        <f>IF(LEN(VLOOKUP($A260,Questions!$B:$AA,24,FALSE))=0,"",VLOOKUP($A260,Questions!$B:$AA,24,FALSE))</f>
        <v xml:space="preserve"> </v>
      </c>
      <c r="H260" s="30" t="str">
        <f>IF(LEN(VLOOKUP($A260,Questions!$B:$AA,25,FALSE))=0,"",VLOOKUP($A260,Questions!$B:$AA,25,FALSE))</f>
        <v xml:space="preserve"> </v>
      </c>
      <c r="I260" s="29" t="str">
        <f>IF(LEN(VLOOKUP($A260,Questions!$B:$AA,26,FALSE))=0,"",VLOOKUP($A260,Questions!$B:$AA,26,FALSE))</f>
        <v xml:space="preserve"> </v>
      </c>
      <c r="J260" s="29"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36" customHeight="1" x14ac:dyDescent="0.2">
      <c r="A261" s="12" t="s">
        <v>303</v>
      </c>
      <c r="B261" s="24" t="str">
        <f>VLOOKUP(A261,'HECVAT - Full | Vendor Response'!A$26:B$283,2,FALSE)</f>
        <v xml:space="preserve">Can the application logs be saved externally? </v>
      </c>
      <c r="C261" s="29" t="str">
        <f>IF(LEN(VLOOKUP($A261,Questions!$B:$AA,20,FALSE))=0,"",VLOOKUP($A261,Questions!$B:$AA,20,FALSE))</f>
        <v xml:space="preserve"> </v>
      </c>
      <c r="D261" s="29" t="str">
        <f>IF(LEN(VLOOKUP($A261,Questions!$B:$AA,21,FALSE))=0,"",VLOOKUP($A261,Questions!$B:$AA,21,FALSE))</f>
        <v xml:space="preserve"> </v>
      </c>
      <c r="E261" s="29" t="str">
        <f>IF(LEN(VLOOKUP($A261,Questions!$B:$AA,22,FALSE))=0,"",VLOOKUP($A261,Questions!$B:$AA,22,FALSE))</f>
        <v xml:space="preserve"> </v>
      </c>
      <c r="F261" s="29" t="str">
        <f>IF(LEN(VLOOKUP($A261,Questions!$B:$AA,23,FALSE))=0,"",VLOOKUP($A261,Questions!$B:$AA,23,FALSE))</f>
        <v xml:space="preserve"> </v>
      </c>
      <c r="G261" s="30" t="str">
        <f>IF(LEN(VLOOKUP($A261,Questions!$B:$AA,24,FALSE))=0,"",VLOOKUP($A261,Questions!$B:$AA,24,FALSE))</f>
        <v xml:space="preserve"> </v>
      </c>
      <c r="H261" s="30" t="str">
        <f>IF(LEN(VLOOKUP($A261,Questions!$B:$AA,25,FALSE))=0,"",VLOOKUP($A261,Questions!$B:$AA,25,FALSE))</f>
        <v xml:space="preserve"> </v>
      </c>
      <c r="I261" s="29" t="str">
        <f>IF(LEN(VLOOKUP($A261,Questions!$B:$AA,26,FALSE))=0,"",VLOOKUP($A261,Questions!$B:$AA,26,FALSE))</f>
        <v xml:space="preserve"> </v>
      </c>
      <c r="J261" s="29"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2" t="s">
        <v>304</v>
      </c>
      <c r="B262" s="24" t="str">
        <f>VLOOKUP(A262,'HECVAT - Full | Vendor Response'!A$26:B$283,2,FALSE)</f>
        <v>Does your data backup and retention policies and practices meet HIPAA requirements?</v>
      </c>
      <c r="C262" s="29" t="str">
        <f>IF(LEN(VLOOKUP($A262,Questions!$B:$AA,20,FALSE))=0,"",VLOOKUP($A262,Questions!$B:$AA,20,FALSE))</f>
        <v xml:space="preserve"> </v>
      </c>
      <c r="D262" s="29" t="str">
        <f>IF(LEN(VLOOKUP($A262,Questions!$B:$AA,21,FALSE))=0,"",VLOOKUP($A262,Questions!$B:$AA,21,FALSE))</f>
        <v xml:space="preserve"> </v>
      </c>
      <c r="E262" s="29" t="str">
        <f>IF(LEN(VLOOKUP($A262,Questions!$B:$AA,22,FALSE))=0,"",VLOOKUP($A262,Questions!$B:$AA,22,FALSE))</f>
        <v xml:space="preserve"> </v>
      </c>
      <c r="F262" s="29" t="str">
        <f>IF(LEN(VLOOKUP($A262,Questions!$B:$AA,23,FALSE))=0,"",VLOOKUP($A262,Questions!$B:$AA,23,FALSE))</f>
        <v xml:space="preserve"> </v>
      </c>
      <c r="G262" s="30" t="str">
        <f>IF(LEN(VLOOKUP($A262,Questions!$B:$AA,24,FALSE))=0,"",VLOOKUP($A262,Questions!$B:$AA,24,FALSE))</f>
        <v xml:space="preserve"> </v>
      </c>
      <c r="H262" s="30" t="str">
        <f>IF(LEN(VLOOKUP($A262,Questions!$B:$AA,25,FALSE))=0,"",VLOOKUP($A262,Questions!$B:$AA,25,FALSE))</f>
        <v xml:space="preserve"> </v>
      </c>
      <c r="I262" s="29" t="str">
        <f>IF(LEN(VLOOKUP($A262,Questions!$B:$AA,26,FALSE))=0,"",VLOOKUP($A262,Questions!$B:$AA,26,FALSE))</f>
        <v xml:space="preserve"> </v>
      </c>
      <c r="J262" s="29"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2" t="s">
        <v>305</v>
      </c>
      <c r="B263" s="24" t="str">
        <f>VLOOKUP(A263,'HECVAT - Full | Vendor Response'!A$26:B$283,2,FALSE)</f>
        <v>Do you have a disaster recovery plan and emergency mode operation plan?</v>
      </c>
      <c r="C263" s="29" t="str">
        <f>IF(LEN(VLOOKUP($A263,Questions!$B:$AA,20,FALSE))=0,"",VLOOKUP($A263,Questions!$B:$AA,20,FALSE))</f>
        <v xml:space="preserve"> </v>
      </c>
      <c r="D263" s="29" t="str">
        <f>IF(LEN(VLOOKUP($A263,Questions!$B:$AA,21,FALSE))=0,"",VLOOKUP($A263,Questions!$B:$AA,21,FALSE))</f>
        <v xml:space="preserve"> </v>
      </c>
      <c r="E263" s="29" t="str">
        <f>IF(LEN(VLOOKUP($A263,Questions!$B:$AA,22,FALSE))=0,"",VLOOKUP($A263,Questions!$B:$AA,22,FALSE))</f>
        <v xml:space="preserve"> </v>
      </c>
      <c r="F263" s="29" t="str">
        <f>IF(LEN(VLOOKUP($A263,Questions!$B:$AA,23,FALSE))=0,"",VLOOKUP($A263,Questions!$B:$AA,23,FALSE))</f>
        <v xml:space="preserve"> </v>
      </c>
      <c r="G263" s="30" t="str">
        <f>IF(LEN(VLOOKUP($A263,Questions!$B:$AA,24,FALSE))=0,"",VLOOKUP($A263,Questions!$B:$AA,24,FALSE))</f>
        <v xml:space="preserve"> </v>
      </c>
      <c r="H263" s="30" t="str">
        <f>IF(LEN(VLOOKUP($A263,Questions!$B:$AA,25,FALSE))=0,"",VLOOKUP($A263,Questions!$B:$AA,25,FALSE))</f>
        <v xml:space="preserve"> </v>
      </c>
      <c r="I263" s="29" t="str">
        <f>IF(LEN(VLOOKUP($A263,Questions!$B:$AA,26,FALSE))=0,"",VLOOKUP($A263,Questions!$B:$AA,26,FALSE))</f>
        <v xml:space="preserve"> </v>
      </c>
      <c r="J263" s="29"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48" customHeight="1" x14ac:dyDescent="0.2">
      <c r="A264" s="12" t="s">
        <v>306</v>
      </c>
      <c r="B264" s="24" t="str">
        <f>VLOOKUP(A264,'HECVAT - Full | Vendor Response'!A$26:B$283,2,FALSE)</f>
        <v>Have the policies/plans mentioned above been tested?</v>
      </c>
      <c r="C264" s="29" t="str">
        <f>IF(LEN(VLOOKUP($A264,Questions!$B:$AA,20,FALSE))=0,"",VLOOKUP($A264,Questions!$B:$AA,20,FALSE))</f>
        <v xml:space="preserve"> </v>
      </c>
      <c r="D264" s="29" t="str">
        <f>IF(LEN(VLOOKUP($A264,Questions!$B:$AA,21,FALSE))=0,"",VLOOKUP($A264,Questions!$B:$AA,21,FALSE))</f>
        <v xml:space="preserve"> </v>
      </c>
      <c r="E264" s="29" t="str">
        <f>IF(LEN(VLOOKUP($A264,Questions!$B:$AA,22,FALSE))=0,"",VLOOKUP($A264,Questions!$B:$AA,22,FALSE))</f>
        <v xml:space="preserve"> </v>
      </c>
      <c r="F264" s="29" t="str">
        <f>IF(LEN(VLOOKUP($A264,Questions!$B:$AA,23,FALSE))=0,"",VLOOKUP($A264,Questions!$B:$AA,23,FALSE))</f>
        <v xml:space="preserve"> </v>
      </c>
      <c r="G264" s="30" t="str">
        <f>IF(LEN(VLOOKUP($A264,Questions!$B:$AA,24,FALSE))=0,"",VLOOKUP($A264,Questions!$B:$AA,24,FALSE))</f>
        <v xml:space="preserve"> </v>
      </c>
      <c r="H264" s="30" t="str">
        <f>IF(LEN(VLOOKUP($A264,Questions!$B:$AA,25,FALSE))=0,"",VLOOKUP($A264,Questions!$B:$AA,25,FALSE))</f>
        <v xml:space="preserve"> </v>
      </c>
      <c r="I264" s="29" t="str">
        <f>IF(LEN(VLOOKUP($A264,Questions!$B:$AA,26,FALSE))=0,"",VLOOKUP($A264,Questions!$B:$AA,26,FALSE))</f>
        <v xml:space="preserve"> </v>
      </c>
      <c r="J264" s="29"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7" customHeight="1" x14ac:dyDescent="0.2">
      <c r="A265" s="12" t="s">
        <v>307</v>
      </c>
      <c r="B265" s="24" t="str">
        <f>VLOOKUP(A265,'HECVAT - Full | Vendor Response'!A$26:B$283,2,FALSE)</f>
        <v>Can you provide a HIPAA compliance attestation document?</v>
      </c>
      <c r="C265" s="29" t="str">
        <f>IF(LEN(VLOOKUP($A265,Questions!$B:$AA,20,FALSE))=0,"",VLOOKUP($A265,Questions!$B:$AA,20,FALSE))</f>
        <v xml:space="preserve"> </v>
      </c>
      <c r="D265" s="29" t="str">
        <f>IF(LEN(VLOOKUP($A265,Questions!$B:$AA,21,FALSE))=0,"",VLOOKUP($A265,Questions!$B:$AA,21,FALSE))</f>
        <v xml:space="preserve"> </v>
      </c>
      <c r="E265" s="29" t="str">
        <f>IF(LEN(VLOOKUP($A265,Questions!$B:$AA,22,FALSE))=0,"",VLOOKUP($A265,Questions!$B:$AA,22,FALSE))</f>
        <v xml:space="preserve"> </v>
      </c>
      <c r="F265" s="29" t="str">
        <f>IF(LEN(VLOOKUP($A265,Questions!$B:$AA,23,FALSE))=0,"",VLOOKUP($A265,Questions!$B:$AA,23,FALSE))</f>
        <v xml:space="preserve"> </v>
      </c>
      <c r="G265" s="29" t="str">
        <f>IF(LEN(VLOOKUP($A265,Questions!$B:$AA,24,FALSE))=0,"",VLOOKUP($A265,Questions!$B:$AA,24,FALSE))</f>
        <v xml:space="preserve"> </v>
      </c>
      <c r="H265" s="30" t="str">
        <f>IF(LEN(VLOOKUP($A265,Questions!$B:$AA,25,FALSE))=0,"",VLOOKUP($A265,Questions!$B:$AA,25,FALSE))</f>
        <v xml:space="preserve"> </v>
      </c>
      <c r="I265" s="29" t="str">
        <f>IF(LEN(VLOOKUP($A265,Questions!$B:$AA,26,FALSE))=0,"",VLOOKUP($A265,Questions!$B:$AA,26,FALSE))</f>
        <v xml:space="preserve"> </v>
      </c>
      <c r="J265" s="29"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36" customHeight="1" x14ac:dyDescent="0.2">
      <c r="A266" s="12" t="s">
        <v>308</v>
      </c>
      <c r="B266" s="24" t="str">
        <f>VLOOKUP(A266,'HECVAT - Full | Vendor Response'!A$26:B$283,2,FALSE)</f>
        <v>Are you willing to enter into a Business Associate Agreement (BAA)?</v>
      </c>
      <c r="C266" s="29" t="str">
        <f>IF(LEN(VLOOKUP($A266,Questions!$B:$AA,20,FALSE))=0,"",VLOOKUP($A266,Questions!$B:$AA,20,FALSE))</f>
        <v xml:space="preserve"> </v>
      </c>
      <c r="D266" s="29" t="str">
        <f>IF(LEN(VLOOKUP($A266,Questions!$B:$AA,21,FALSE))=0,"",VLOOKUP($A266,Questions!$B:$AA,21,FALSE))</f>
        <v xml:space="preserve"> </v>
      </c>
      <c r="E266" s="29" t="str">
        <f>IF(LEN(VLOOKUP($A266,Questions!$B:$AA,22,FALSE))=0,"",VLOOKUP($A266,Questions!$B:$AA,22,FALSE))</f>
        <v xml:space="preserve"> </v>
      </c>
      <c r="F266" s="29" t="str">
        <f>IF(LEN(VLOOKUP($A266,Questions!$B:$AA,23,FALSE))=0,"",VLOOKUP($A266,Questions!$B:$AA,23,FALSE))</f>
        <v xml:space="preserve"> </v>
      </c>
      <c r="G266" s="29" t="str">
        <f>IF(LEN(VLOOKUP($A266,Questions!$B:$AA,24,FALSE))=0,"",VLOOKUP($A266,Questions!$B:$AA,24,FALSE))</f>
        <v xml:space="preserve"> </v>
      </c>
      <c r="H266" s="30" t="str">
        <f>IF(LEN(VLOOKUP($A266,Questions!$B:$AA,25,FALSE))=0,"",VLOOKUP($A266,Questions!$B:$AA,25,FALSE))</f>
        <v xml:space="preserve"> </v>
      </c>
      <c r="I266" s="29" t="str">
        <f>IF(LEN(VLOOKUP($A266,Questions!$B:$AA,26,FALSE))=0,"",VLOOKUP($A266,Questions!$B:$AA,26,FALSE))</f>
        <v xml:space="preserve"> </v>
      </c>
      <c r="J266" s="29"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2" t="s">
        <v>309</v>
      </c>
      <c r="B267" s="24" t="str">
        <f>VLOOKUP(A267,'HECVAT - Full | Vendor Response'!A$26:B$283,2,FALSE)</f>
        <v>Have you entered into a BAA with all subcontractors who may have access to protected health information (PHI)?</v>
      </c>
      <c r="C267" s="29" t="str">
        <f>IF(LEN(VLOOKUP($A267,Questions!$B:$AA,20,FALSE))=0,"",VLOOKUP($A267,Questions!$B:$AA,20,FALSE))</f>
        <v xml:space="preserve"> </v>
      </c>
      <c r="D267" s="29" t="str">
        <f>IF(LEN(VLOOKUP($A267,Questions!$B:$AA,21,FALSE))=0,"",VLOOKUP($A267,Questions!$B:$AA,21,FALSE))</f>
        <v xml:space="preserve"> </v>
      </c>
      <c r="E267" s="29" t="str">
        <f>IF(LEN(VLOOKUP($A267,Questions!$B:$AA,22,FALSE))=0,"",VLOOKUP($A267,Questions!$B:$AA,22,FALSE))</f>
        <v xml:space="preserve"> </v>
      </c>
      <c r="F267" s="29" t="str">
        <f>IF(LEN(VLOOKUP($A267,Questions!$B:$AA,23,FALSE))=0,"",VLOOKUP($A267,Questions!$B:$AA,23,FALSE))</f>
        <v xml:space="preserve"> </v>
      </c>
      <c r="G267" s="30" t="str">
        <f>IF(LEN(VLOOKUP($A267,Questions!$B:$AA,24,FALSE))=0,"",VLOOKUP($A267,Questions!$B:$AA,24,FALSE))</f>
        <v xml:space="preserve"> </v>
      </c>
      <c r="H267" s="30" t="str">
        <f>IF(LEN(VLOOKUP($A267,Questions!$B:$AA,25,FALSE))=0,"",VLOOKUP($A267,Questions!$B:$AA,25,FALSE))</f>
        <v xml:space="preserve"> </v>
      </c>
      <c r="I267" s="29" t="str">
        <f>IF(LEN(VLOOKUP($A267,Questions!$B:$AA,26,FALSE))=0,"",VLOOKUP($A267,Questions!$B:$AA,26,FALSE))</f>
        <v xml:space="preserve"> </v>
      </c>
      <c r="J267" s="29"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287" t="str">
        <f>IF(OR($C$29="No",$C$30="Yes"),"PCI DSS - Optional based on QUALIFIER response.","PCI DSS")</f>
        <v>PCI DSS</v>
      </c>
      <c r="B268" s="287"/>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48" customHeight="1" x14ac:dyDescent="0.2">
      <c r="A269" s="12" t="s">
        <v>310</v>
      </c>
      <c r="B269" s="24" t="str">
        <f>VLOOKUP(A269,'HECVAT - Full | Vendor Response'!A$26:B$283,2,FALSE)</f>
        <v>Do your systems or products store, process, or transmit cardholder (payment/credit/debt card) data?</v>
      </c>
      <c r="C269" s="29" t="str">
        <f>IF(LEN(VLOOKUP($A269,Questions!$B:$AA,20,FALSE))=0,"",VLOOKUP($A269,Questions!$B:$AA,20,FALSE))</f>
        <v xml:space="preserve"> </v>
      </c>
      <c r="D269" s="31" t="str">
        <f>IF(LEN(VLOOKUP($A269,Questions!$B:$AA,21,FALSE))=0,"",VLOOKUP($A269,Questions!$B:$AA,21,FALSE))</f>
        <v xml:space="preserve"> </v>
      </c>
      <c r="E269" s="29" t="str">
        <f>IF(LEN(VLOOKUP($A269,Questions!$B:$AA,22,FALSE))=0,"",VLOOKUP($A269,Questions!$B:$AA,22,FALSE))</f>
        <v xml:space="preserve"> </v>
      </c>
      <c r="F269" s="29" t="str">
        <f>IF(LEN(VLOOKUP($A269,Questions!$B:$AA,23,FALSE))=0,"",VLOOKUP($A269,Questions!$B:$AA,23,FALSE))</f>
        <v xml:space="preserve"> </v>
      </c>
      <c r="G269" s="30" t="str">
        <f>IF(LEN(VLOOKUP($A269,Questions!$B:$AA,24,FALSE))=0,"",VLOOKUP($A269,Questions!$B:$AA,24,FALSE))</f>
        <v xml:space="preserve"> </v>
      </c>
      <c r="H269" s="31" t="str">
        <f>IF(LEN(VLOOKUP($A269,Questions!$B:$AA,25,FALSE))=0,"",VLOOKUP($A269,Questions!$B:$AA,25,FALSE))</f>
        <v xml:space="preserve"> </v>
      </c>
      <c r="I269" s="29" t="str">
        <f>IF(LEN(VLOOKUP($A269,Questions!$B:$AA,26,FALSE))=0,"",VLOOKUP($A269,Questions!$B:$AA,26,FALSE))</f>
        <v xml:space="preserve"> </v>
      </c>
      <c r="J269" s="29" t="str">
        <f>IF(LEN(VLOOKUP($A269,Questions!$B:$AB,27,FALSE))=0,"",VLOOKUP($A269,Questions!$B:$AB,27,FALSE))</f>
        <v xml:space="preserve"> </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2" t="s">
        <v>311</v>
      </c>
      <c r="B270" s="24" t="str">
        <f>VLOOKUP(A270,'HECVAT - Full | Vendor Response'!A$26:B$283,2,FALSE)</f>
        <v>Are you compliant with the Payment Card Industry Data Security Standard (PCI DSS)?</v>
      </c>
      <c r="C270" s="29" t="str">
        <f>IF(LEN(VLOOKUP($A270,Questions!$B:$AA,20,FALSE))=0,"",VLOOKUP($A270,Questions!$B:$AA,20,FALSE))</f>
        <v xml:space="preserve"> </v>
      </c>
      <c r="D270" s="31" t="str">
        <f>IF(LEN(VLOOKUP($A270,Questions!$B:$AA,21,FALSE))=0,"",VLOOKUP($A270,Questions!$B:$AA,21,FALSE))</f>
        <v xml:space="preserve"> </v>
      </c>
      <c r="E270" s="29" t="str">
        <f>IF(LEN(VLOOKUP($A270,Questions!$B:$AA,22,FALSE))=0,"",VLOOKUP($A270,Questions!$B:$AA,22,FALSE))</f>
        <v xml:space="preserve"> </v>
      </c>
      <c r="F270" s="29" t="str">
        <f>IF(LEN(VLOOKUP($A270,Questions!$B:$AA,23,FALSE))=0,"",VLOOKUP($A270,Questions!$B:$AA,23,FALSE))</f>
        <v xml:space="preserve"> </v>
      </c>
      <c r="G270" s="30" t="str">
        <f>IF(LEN(VLOOKUP($A270,Questions!$B:$AA,24,FALSE))=0,"",VLOOKUP($A270,Questions!$B:$AA,24,FALSE))</f>
        <v xml:space="preserve"> </v>
      </c>
      <c r="H270" s="31" t="str">
        <f>IF(LEN(VLOOKUP($A270,Questions!$B:$AA,25,FALSE))=0,"",VLOOKUP($A270,Questions!$B:$AA,25,FALSE))</f>
        <v xml:space="preserve"> </v>
      </c>
      <c r="I270" s="29" t="str">
        <f>IF(LEN(VLOOKUP($A270,Questions!$B:$AA,26,FALSE))=0,"",VLOOKUP($A270,Questions!$B:$AA,26,FALSE))</f>
        <v xml:space="preserve"> </v>
      </c>
      <c r="J270" s="29"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2" t="s">
        <v>312</v>
      </c>
      <c r="B271" s="24" t="str">
        <f>VLOOKUP(A271,'HECVAT - Full | Vendor Response'!A$26:B$283,2,FALSE)</f>
        <v>Do you have a current, executed within the past year, Attestation of Compliance (AoC) or Report on Compliance (RoC)?</v>
      </c>
      <c r="C271" s="29" t="str">
        <f>IF(LEN(VLOOKUP($A271,Questions!$B:$AA,20,FALSE))=0,"",VLOOKUP($A271,Questions!$B:$AA,20,FALSE))</f>
        <v xml:space="preserve"> </v>
      </c>
      <c r="D271" s="31" t="str">
        <f>IF(LEN(VLOOKUP($A271,Questions!$B:$AA,21,FALSE))=0,"",VLOOKUP($A271,Questions!$B:$AA,21,FALSE))</f>
        <v xml:space="preserve"> </v>
      </c>
      <c r="E271" s="29" t="str">
        <f>IF(LEN(VLOOKUP($A271,Questions!$B:$AA,22,FALSE))=0,"",VLOOKUP($A271,Questions!$B:$AA,22,FALSE))</f>
        <v xml:space="preserve"> </v>
      </c>
      <c r="F271" s="29" t="str">
        <f>IF(LEN(VLOOKUP($A271,Questions!$B:$AA,23,FALSE))=0,"",VLOOKUP($A271,Questions!$B:$AA,23,FALSE))</f>
        <v xml:space="preserve"> </v>
      </c>
      <c r="G271" s="30" t="str">
        <f>IF(LEN(VLOOKUP($A271,Questions!$B:$AA,24,FALSE))=0,"",VLOOKUP($A271,Questions!$B:$AA,24,FALSE))</f>
        <v xml:space="preserve"> </v>
      </c>
      <c r="H271" s="31" t="str">
        <f>IF(LEN(VLOOKUP($A271,Questions!$B:$AA,25,FALSE))=0,"",VLOOKUP($A271,Questions!$B:$AA,25,FALSE))</f>
        <v xml:space="preserve"> </v>
      </c>
      <c r="I271" s="29" t="str">
        <f>IF(LEN(VLOOKUP($A271,Questions!$B:$AA,26,FALSE))=0,"",VLOOKUP($A271,Questions!$B:$AA,26,FALSE))</f>
        <v xml:space="preserve"> </v>
      </c>
      <c r="J271" s="29"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36" customHeight="1" x14ac:dyDescent="0.2">
      <c r="A272" s="12" t="s">
        <v>313</v>
      </c>
      <c r="B272" s="24" t="str">
        <f>VLOOKUP(A272,'HECVAT - Full | Vendor Response'!A$26:B$283,2,FALSE)</f>
        <v>Are you classified as a service provider?</v>
      </c>
      <c r="C272" s="30" t="str">
        <f>IF(LEN(VLOOKUP($A272,Questions!$B:$AA,20,FALSE))=0,"",VLOOKUP($A272,Questions!$B:$AA,20,FALSE))</f>
        <v xml:space="preserve"> </v>
      </c>
      <c r="D272" s="31" t="str">
        <f>IF(LEN(VLOOKUP($A272,Questions!$B:$AA,21,FALSE))=0,"",VLOOKUP($A272,Questions!$B:$AA,21,FALSE))</f>
        <v xml:space="preserve"> </v>
      </c>
      <c r="E272" s="31" t="str">
        <f>IF(LEN(VLOOKUP($A272,Questions!$B:$AA,22,FALSE))=0,"",VLOOKUP($A272,Questions!$B:$AA,22,FALSE))</f>
        <v xml:space="preserve"> </v>
      </c>
      <c r="F272" s="29" t="str">
        <f>IF(LEN(VLOOKUP($A272,Questions!$B:$AA,23,FALSE))=0,"",VLOOKUP($A272,Questions!$B:$AA,23,FALSE))</f>
        <v xml:space="preserve"> </v>
      </c>
      <c r="G272" s="30" t="str">
        <f>IF(LEN(VLOOKUP($A272,Questions!$B:$AA,24,FALSE))=0,"",VLOOKUP($A272,Questions!$B:$AA,24,FALSE))</f>
        <v xml:space="preserve"> </v>
      </c>
      <c r="H272" s="31" t="str">
        <f>IF(LEN(VLOOKUP($A272,Questions!$B:$AA,25,FALSE))=0,"",VLOOKUP($A272,Questions!$B:$AA,25,FALSE))</f>
        <v xml:space="preserve"> </v>
      </c>
      <c r="I272" s="29" t="str">
        <f>IF(LEN(VLOOKUP($A272,Questions!$B:$AA,26,FALSE))=0,"",VLOOKUP($A272,Questions!$B:$AA,26,FALSE))</f>
        <v xml:space="preserve"> </v>
      </c>
      <c r="J272" s="29"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2" t="s">
        <v>314</v>
      </c>
      <c r="B273" s="24" t="str">
        <f>VLOOKUP(A273,'HECVAT - Full | Vendor Response'!A$26:B$283,2,FALSE)</f>
        <v xml:space="preserve">Are you on the list of VISA approved service providers? </v>
      </c>
      <c r="C273" s="30" t="str">
        <f>IF(LEN(VLOOKUP($A273,Questions!$B:$AA,20,FALSE))=0,"",VLOOKUP($A273,Questions!$B:$AA,20,FALSE))</f>
        <v xml:space="preserve"> </v>
      </c>
      <c r="D273" s="31" t="str">
        <f>IF(LEN(VLOOKUP($A273,Questions!$B:$AA,21,FALSE))=0,"",VLOOKUP($A273,Questions!$B:$AA,21,FALSE))</f>
        <v xml:space="preserve"> </v>
      </c>
      <c r="E273" s="31" t="str">
        <f>IF(LEN(VLOOKUP($A273,Questions!$B:$AA,22,FALSE))=0,"",VLOOKUP($A273,Questions!$B:$AA,22,FALSE))</f>
        <v xml:space="preserve"> </v>
      </c>
      <c r="F273" s="29" t="str">
        <f>IF(LEN(VLOOKUP($A273,Questions!$B:$AA,23,FALSE))=0,"",VLOOKUP($A273,Questions!$B:$AA,23,FALSE))</f>
        <v xml:space="preserve"> </v>
      </c>
      <c r="G273" s="30" t="str">
        <f>IF(LEN(VLOOKUP($A273,Questions!$B:$AA,24,FALSE))=0,"",VLOOKUP($A273,Questions!$B:$AA,24,FALSE))</f>
        <v xml:space="preserve"> </v>
      </c>
      <c r="H273" s="31" t="str">
        <f>IF(LEN(VLOOKUP($A273,Questions!$B:$AA,25,FALSE))=0,"",VLOOKUP($A273,Questions!$B:$AA,25,FALSE))</f>
        <v xml:space="preserve"> </v>
      </c>
      <c r="I273" s="29" t="str">
        <f>IF(LEN(VLOOKUP($A273,Questions!$B:$AA,26,FALSE))=0,"",VLOOKUP($A273,Questions!$B:$AA,26,FALSE))</f>
        <v xml:space="preserve"> </v>
      </c>
      <c r="J273" s="29"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2" t="s">
        <v>315</v>
      </c>
      <c r="B274" s="24" t="str">
        <f>VLOOKUP(A274,'HECVAT - Full | Vendor Response'!A$26:B$283,2,FALSE)</f>
        <v>Are you classified as a merchant?  If so, what level (1, 2, 3, 4)?</v>
      </c>
      <c r="C274" s="30" t="str">
        <f>IF(LEN(VLOOKUP($A274,Questions!$B:$AA,20,FALSE))=0,"",VLOOKUP($A274,Questions!$B:$AA,20,FALSE))</f>
        <v xml:space="preserve"> </v>
      </c>
      <c r="D274" s="31" t="str">
        <f>IF(LEN(VLOOKUP($A274,Questions!$B:$AA,21,FALSE))=0,"",VLOOKUP($A274,Questions!$B:$AA,21,FALSE))</f>
        <v xml:space="preserve"> </v>
      </c>
      <c r="E274" s="31" t="str">
        <f>IF(LEN(VLOOKUP($A274,Questions!$B:$AA,22,FALSE))=0,"",VLOOKUP($A274,Questions!$B:$AA,22,FALSE))</f>
        <v xml:space="preserve"> </v>
      </c>
      <c r="F274" s="29" t="str">
        <f>IF(LEN(VLOOKUP($A274,Questions!$B:$AA,23,FALSE))=0,"",VLOOKUP($A274,Questions!$B:$AA,23,FALSE))</f>
        <v xml:space="preserve"> </v>
      </c>
      <c r="G274" s="30" t="str">
        <f>IF(LEN(VLOOKUP($A274,Questions!$B:$AA,24,FALSE))=0,"",VLOOKUP($A274,Questions!$B:$AA,24,FALSE))</f>
        <v xml:space="preserve"> </v>
      </c>
      <c r="H274" s="31" t="str">
        <f>IF(LEN(VLOOKUP($A274,Questions!$B:$AA,25,FALSE))=0,"",VLOOKUP($A274,Questions!$B:$AA,25,FALSE))</f>
        <v xml:space="preserve"> </v>
      </c>
      <c r="I274" s="29" t="str">
        <f>IF(LEN(VLOOKUP($A274,Questions!$B:$AA,26,FALSE))=0,"",VLOOKUP($A274,Questions!$B:$AA,26,FALSE))</f>
        <v xml:space="preserve"> </v>
      </c>
      <c r="J274" s="29"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64.25" customHeight="1" x14ac:dyDescent="0.2">
      <c r="A275" s="12" t="s">
        <v>316</v>
      </c>
      <c r="B275" s="24" t="str">
        <f>VLOOKUP(A275,'HECVAT - Full | Vendor Response'!A$26:B$283,2,FALSE)</f>
        <v>Describe the architecture employed by the system to verify and authorize credit card transactions.</v>
      </c>
      <c r="C275" s="29" t="str">
        <f>IF(LEN(VLOOKUP($A275,Questions!$B:$AA,20,FALSE))=0,"",VLOOKUP($A275,Questions!$B:$AA,20,FALSE))</f>
        <v xml:space="preserve"> </v>
      </c>
      <c r="D275" s="31" t="str">
        <f>IF(LEN(VLOOKUP($A275,Questions!$B:$AA,21,FALSE))=0,"",VLOOKUP($A275,Questions!$B:$AA,21,FALSE))</f>
        <v xml:space="preserve"> </v>
      </c>
      <c r="E275" s="31" t="str">
        <f>IF(LEN(VLOOKUP($A275,Questions!$B:$AA,22,FALSE))=0,"",VLOOKUP($A275,Questions!$B:$AA,22,FALSE))</f>
        <v xml:space="preserve"> </v>
      </c>
      <c r="F275" s="29" t="str">
        <f>IF(LEN(VLOOKUP($A275,Questions!$B:$AA,23,FALSE))=0,"",VLOOKUP($A275,Questions!$B:$AA,23,FALSE))</f>
        <v xml:space="preserve"> </v>
      </c>
      <c r="G275" s="31" t="str">
        <f>IF(LEN(VLOOKUP($A275,Questions!$B:$AA,24,FALSE))=0,"",VLOOKUP($A275,Questions!$B:$AA,24,FALSE))</f>
        <v xml:space="preserve"> </v>
      </c>
      <c r="H275" s="31" t="str">
        <f>IF(LEN(VLOOKUP($A275,Questions!$B:$AA,25,FALSE))=0,"",VLOOKUP($A275,Questions!$B:$AA,25,FALSE))</f>
        <v xml:space="preserve"> </v>
      </c>
      <c r="I275" s="29" t="str">
        <f>IF(LEN(VLOOKUP($A275,Questions!$B:$AA,26,FALSE))=0,"",VLOOKUP($A275,Questions!$B:$AA,26,FALSE))</f>
        <v xml:space="preserve"> </v>
      </c>
      <c r="J275" s="29"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2" t="s">
        <v>317</v>
      </c>
      <c r="B276" s="24" t="str">
        <f>VLOOKUP(A276,'HECVAT - Full | Vendor Response'!A$26:B$283,2,FALSE)</f>
        <v xml:space="preserve">What payment processors/gateways does the system support? </v>
      </c>
      <c r="C276" s="29" t="str">
        <f>IF(LEN(VLOOKUP($A276,Questions!$B:$AA,20,FALSE))=0,"",VLOOKUP($A276,Questions!$B:$AA,20,FALSE))</f>
        <v xml:space="preserve"> </v>
      </c>
      <c r="D276" s="31" t="str">
        <f>IF(LEN(VLOOKUP($A276,Questions!$B:$AA,21,FALSE))=0,"",VLOOKUP($A276,Questions!$B:$AA,21,FALSE))</f>
        <v xml:space="preserve"> </v>
      </c>
      <c r="E276" s="31" t="str">
        <f>IF(LEN(VLOOKUP($A276,Questions!$B:$AA,22,FALSE))=0,"",VLOOKUP($A276,Questions!$B:$AA,22,FALSE))</f>
        <v xml:space="preserve"> </v>
      </c>
      <c r="F276" s="29" t="str">
        <f>IF(LEN(VLOOKUP($A276,Questions!$B:$AA,23,FALSE))=0,"",VLOOKUP($A276,Questions!$B:$AA,23,FALSE))</f>
        <v xml:space="preserve"> </v>
      </c>
      <c r="G276" s="31" t="str">
        <f>IF(LEN(VLOOKUP($A276,Questions!$B:$AA,24,FALSE))=0,"",VLOOKUP($A276,Questions!$B:$AA,24,FALSE))</f>
        <v xml:space="preserve"> </v>
      </c>
      <c r="H276" s="31" t="str">
        <f>IF(LEN(VLOOKUP($A276,Questions!$B:$AA,25,FALSE))=0,"",VLOOKUP($A276,Questions!$B:$AA,25,FALSE))</f>
        <v xml:space="preserve"> </v>
      </c>
      <c r="I276" s="29" t="str">
        <f>IF(LEN(VLOOKUP($A276,Questions!$B:$AA,26,FALSE))=0,"",VLOOKUP($A276,Questions!$B:$AA,26,FALSE))</f>
        <v xml:space="preserve"> </v>
      </c>
      <c r="J276" s="29"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36" customHeight="1" x14ac:dyDescent="0.2">
      <c r="A277" s="12" t="s">
        <v>318</v>
      </c>
      <c r="B277" s="24" t="str">
        <f>VLOOKUP(A277,'HECVAT - Full | Vendor Response'!A$26:B$283,2,FALSE)</f>
        <v>Can the application be installed in a PCI DSS compliant manner ?</v>
      </c>
      <c r="C277" s="29" t="str">
        <f>IF(LEN(VLOOKUP($A277,Questions!$B:$AA,20,FALSE))=0,"",VLOOKUP($A277,Questions!$B:$AA,20,FALSE))</f>
        <v xml:space="preserve"> </v>
      </c>
      <c r="D277" s="31" t="str">
        <f>IF(LEN(VLOOKUP($A277,Questions!$B:$AA,21,FALSE))=0,"",VLOOKUP($A277,Questions!$B:$AA,21,FALSE))</f>
        <v xml:space="preserve"> </v>
      </c>
      <c r="E277" s="31" t="str">
        <f>IF(LEN(VLOOKUP($A277,Questions!$B:$AA,22,FALSE))=0,"",VLOOKUP($A277,Questions!$B:$AA,22,FALSE))</f>
        <v xml:space="preserve"> </v>
      </c>
      <c r="F277" s="29" t="str">
        <f>IF(LEN(VLOOKUP($A277,Questions!$B:$AA,23,FALSE))=0,"",VLOOKUP($A277,Questions!$B:$AA,23,FALSE))</f>
        <v xml:space="preserve"> </v>
      </c>
      <c r="G277" s="30" t="str">
        <f>IF(LEN(VLOOKUP($A277,Questions!$B:$AA,24,FALSE))=0,"",VLOOKUP($A277,Questions!$B:$AA,24,FALSE))</f>
        <v xml:space="preserve"> </v>
      </c>
      <c r="H277" s="31" t="str">
        <f>IF(LEN(VLOOKUP($A277,Questions!$B:$AA,25,FALSE))=0,"",VLOOKUP($A277,Questions!$B:$AA,25,FALSE))</f>
        <v xml:space="preserve"> </v>
      </c>
      <c r="I277" s="29" t="str">
        <f>IF(LEN(VLOOKUP($A277,Questions!$B:$AA,26,FALSE))=0,"",VLOOKUP($A277,Questions!$B:$AA,26,FALSE))</f>
        <v xml:space="preserve"> </v>
      </c>
      <c r="J277" s="29"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2" t="s">
        <v>319</v>
      </c>
      <c r="B278" s="24" t="str">
        <f>VLOOKUP(A278,'HECVAT - Full | Vendor Response'!A$26:B$283,2,FALSE)</f>
        <v xml:space="preserve">Is the application listed as an approved PA-DSS application? </v>
      </c>
      <c r="C278" s="30" t="str">
        <f>IF(LEN(VLOOKUP($A278,Questions!$B:$AA,20,FALSE))=0,"",VLOOKUP($A278,Questions!$B:$AA,20,FALSE))</f>
        <v xml:space="preserve"> </v>
      </c>
      <c r="D278" s="31" t="str">
        <f>IF(LEN(VLOOKUP($A278,Questions!$B:$AA,21,FALSE))=0,"",VLOOKUP($A278,Questions!$B:$AA,21,FALSE))</f>
        <v xml:space="preserve"> </v>
      </c>
      <c r="E278" s="31" t="str">
        <f>IF(LEN(VLOOKUP($A278,Questions!$B:$AA,22,FALSE))=0,"",VLOOKUP($A278,Questions!$B:$AA,22,FALSE))</f>
        <v xml:space="preserve"> </v>
      </c>
      <c r="F278" s="29" t="str">
        <f>IF(LEN(VLOOKUP($A278,Questions!$B:$AA,23,FALSE))=0,"",VLOOKUP($A278,Questions!$B:$AA,23,FALSE))</f>
        <v xml:space="preserve"> </v>
      </c>
      <c r="G278" s="30" t="str">
        <f>IF(LEN(VLOOKUP($A278,Questions!$B:$AA,24,FALSE))=0,"",VLOOKUP($A278,Questions!$B:$AA,24,FALSE))</f>
        <v xml:space="preserve"> </v>
      </c>
      <c r="H278" s="31" t="str">
        <f>IF(LEN(VLOOKUP($A278,Questions!$B:$AA,25,FALSE))=0,"",VLOOKUP($A278,Questions!$B:$AA,25,FALSE))</f>
        <v xml:space="preserve"> </v>
      </c>
      <c r="I278" s="29" t="str">
        <f>IF(LEN(VLOOKUP($A278,Questions!$B:$AA,26,FALSE))=0,"",VLOOKUP($A278,Questions!$B:$AA,26,FALSE))</f>
        <v xml:space="preserve"> </v>
      </c>
      <c r="J278" s="29"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54" customHeight="1" x14ac:dyDescent="0.2">
      <c r="A279" s="12" t="s">
        <v>320</v>
      </c>
      <c r="B279" s="24" t="str">
        <f>VLOOKUP(A279,'HECVAT - Full | Vendor Response'!A$26:B$283,2,FALSE)</f>
        <v>Does the system or products use a third party to collect, store, process, or transmit cardholder (payment/credit/debt card) data?</v>
      </c>
      <c r="C279" s="29" t="str">
        <f>IF(LEN(VLOOKUP($A279,Questions!$B:$AA,20,FALSE))=0,"",VLOOKUP($A279,Questions!$B:$AA,20,FALSE))</f>
        <v xml:space="preserve"> </v>
      </c>
      <c r="D279" s="31" t="str">
        <f>IF(LEN(VLOOKUP($A279,Questions!$B:$AA,21,FALSE))=0,"",VLOOKUP($A279,Questions!$B:$AA,21,FALSE))</f>
        <v xml:space="preserve"> </v>
      </c>
      <c r="E279" s="31" t="str">
        <f>IF(LEN(VLOOKUP($A279,Questions!$B:$AA,22,FALSE))=0,"",VLOOKUP($A279,Questions!$B:$AA,22,FALSE))</f>
        <v xml:space="preserve"> </v>
      </c>
      <c r="F279" s="29" t="str">
        <f>IF(LEN(VLOOKUP($A279,Questions!$B:$AA,23,FALSE))=0,"",VLOOKUP($A279,Questions!$B:$AA,23,FALSE))</f>
        <v xml:space="preserve"> </v>
      </c>
      <c r="G279" s="30" t="str">
        <f>IF(LEN(VLOOKUP($A279,Questions!$B:$AA,24,FALSE))=0,"",VLOOKUP($A279,Questions!$B:$AA,24,FALSE))</f>
        <v xml:space="preserve"> </v>
      </c>
      <c r="H279" s="31" t="str">
        <f>IF(LEN(VLOOKUP($A279,Questions!$B:$AA,25,FALSE))=0,"",VLOOKUP($A279,Questions!$B:$AA,25,FALSE))</f>
        <v xml:space="preserve"> </v>
      </c>
      <c r="I279" s="29" t="str">
        <f>IF(LEN(VLOOKUP($A279,Questions!$B:$AA,26,FALSE))=0,"",VLOOKUP($A279,Questions!$B:$AA,26,FALSE))</f>
        <v xml:space="preserve"> </v>
      </c>
      <c r="J279" s="29"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64.25" customHeight="1" x14ac:dyDescent="0.2">
      <c r="A280" s="12" t="s">
        <v>321</v>
      </c>
      <c r="B280" s="24"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29" t="str">
        <f>IF(LEN(VLOOKUP($A280,Questions!$B:$AA,20,FALSE))=0,"",VLOOKUP($A280,Questions!$B:$AA,20,FALSE))</f>
        <v/>
      </c>
      <c r="D280" s="31" t="str">
        <f>IF(LEN(VLOOKUP($A280,Questions!$B:$AA,21,FALSE))=0,"",VLOOKUP($A280,Questions!$B:$AA,21,FALSE))</f>
        <v xml:space="preserve"> </v>
      </c>
      <c r="E280" s="31" t="str">
        <f>IF(LEN(VLOOKUP($A280,Questions!$B:$AA,22,FALSE))=0,"",VLOOKUP($A280,Questions!$B:$AA,22,FALSE))</f>
        <v xml:space="preserve"> </v>
      </c>
      <c r="F280" s="29" t="str">
        <f>IF(LEN(VLOOKUP($A280,Questions!$B:$AA,23,FALSE))=0,"",VLOOKUP($A280,Questions!$B:$AA,23,FALSE))</f>
        <v xml:space="preserve"> </v>
      </c>
      <c r="G280" s="31" t="str">
        <f>IF(LEN(VLOOKUP($A280,Questions!$B:$AA,24,FALSE))=0,"",VLOOKUP($A280,Questions!$B:$AA,24,FALSE))</f>
        <v xml:space="preserve"> </v>
      </c>
      <c r="H280" s="31" t="str">
        <f>IF(LEN(VLOOKUP($A280,Questions!$B:$AA,25,FALSE))=0,"",VLOOKUP($A280,Questions!$B:$AA,25,FALSE))</f>
        <v xml:space="preserve"> </v>
      </c>
      <c r="I280" s="29" t="str">
        <f>IF(LEN(VLOOKUP($A280,Questions!$B:$AA,26,FALSE))=0,"",VLOOKUP($A280,Questions!$B:$AA,26,FALSE))</f>
        <v xml:space="preserve"> </v>
      </c>
      <c r="J280" s="29"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sheetData>
  <mergeCells count="21">
    <mergeCell ref="A1:J1"/>
    <mergeCell ref="A2:H2"/>
    <mergeCell ref="A109:B109"/>
    <mergeCell ref="A89:B89"/>
    <mergeCell ref="A74:B74"/>
    <mergeCell ref="A64:B64"/>
    <mergeCell ref="A59:B59"/>
    <mergeCell ref="A37:B37"/>
    <mergeCell ref="A31:B31"/>
    <mergeCell ref="A49:B49"/>
    <mergeCell ref="A238:B238"/>
    <mergeCell ref="A268:B268"/>
    <mergeCell ref="A225:B225"/>
    <mergeCell ref="A231:B231"/>
    <mergeCell ref="A161:B161"/>
    <mergeCell ref="A136:B136"/>
    <mergeCell ref="A120:B120"/>
    <mergeCell ref="A220:B220"/>
    <mergeCell ref="A203:B203"/>
    <mergeCell ref="A179:B179"/>
    <mergeCell ref="A191:B191"/>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1">
      <formula>$C$30="Yes"</formula>
    </cfRule>
    <cfRule type="expression" dxfId="8" priority="52">
      <formula>$C$184="No"</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6"/>
  </cols>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A45" sqref="A45"/>
    </sheetView>
  </sheetViews>
  <sheetFormatPr baseColWidth="10" defaultColWidth="10.625" defaultRowHeight="16" x14ac:dyDescent="0.2"/>
  <cols>
    <col min="2" max="2" width="10.625" style="93"/>
    <col min="3" max="3" width="93.25" customWidth="1"/>
  </cols>
  <sheetData>
    <row r="1" spans="1:26" ht="36" customHeight="1" x14ac:dyDescent="0.15">
      <c r="A1" s="379" t="s">
        <v>3078</v>
      </c>
      <c r="B1" s="380"/>
      <c r="C1" s="381"/>
      <c r="D1" s="86"/>
      <c r="E1" s="86"/>
      <c r="F1" s="86"/>
      <c r="G1" s="86"/>
      <c r="H1" s="86"/>
      <c r="I1" s="87"/>
      <c r="J1" s="88"/>
      <c r="K1" s="88"/>
      <c r="L1" s="88"/>
      <c r="M1" s="88"/>
      <c r="N1" s="88"/>
      <c r="O1" s="88"/>
      <c r="P1" s="88"/>
      <c r="Q1" s="88"/>
      <c r="R1" s="88"/>
      <c r="S1" s="88"/>
      <c r="T1" s="88"/>
      <c r="U1" s="88"/>
      <c r="V1" s="88"/>
      <c r="W1" s="88"/>
      <c r="X1" s="88"/>
      <c r="Y1" s="88"/>
      <c r="Z1" s="88"/>
    </row>
    <row r="2" spans="1:26" ht="25.5" customHeight="1" x14ac:dyDescent="0.15">
      <c r="A2" s="382" t="s">
        <v>3079</v>
      </c>
      <c r="B2" s="383"/>
      <c r="C2" s="384"/>
      <c r="D2" s="89"/>
      <c r="E2" s="89"/>
      <c r="F2" s="89"/>
      <c r="G2" s="89"/>
      <c r="H2" s="89"/>
      <c r="I2" s="87"/>
      <c r="J2" s="88"/>
      <c r="K2" s="88"/>
      <c r="L2" s="88"/>
      <c r="M2" s="88"/>
      <c r="N2" s="88"/>
      <c r="O2" s="88"/>
      <c r="P2" s="88"/>
      <c r="Q2" s="88"/>
      <c r="R2" s="88"/>
      <c r="S2" s="88"/>
      <c r="T2" s="88"/>
      <c r="U2" s="88"/>
      <c r="V2" s="88"/>
      <c r="W2" s="88"/>
      <c r="X2" s="88"/>
      <c r="Y2" s="88"/>
      <c r="Z2" s="88"/>
    </row>
    <row r="3" spans="1:26" s="13" customFormat="1" ht="24" customHeight="1" x14ac:dyDescent="0.2">
      <c r="A3" s="90" t="s">
        <v>3080</v>
      </c>
      <c r="B3" s="90" t="s">
        <v>34</v>
      </c>
      <c r="C3" s="90" t="s">
        <v>3081</v>
      </c>
      <c r="D3" s="91"/>
      <c r="E3" s="91"/>
      <c r="F3" s="91"/>
      <c r="G3" s="91"/>
      <c r="H3" s="91"/>
      <c r="I3" s="91"/>
      <c r="J3" s="91"/>
      <c r="K3" s="91"/>
      <c r="L3" s="91"/>
      <c r="M3" s="91"/>
      <c r="N3" s="91"/>
      <c r="O3" s="91"/>
      <c r="P3" s="91"/>
      <c r="Q3" s="91"/>
      <c r="R3" s="91"/>
      <c r="S3" s="91"/>
      <c r="T3" s="91"/>
      <c r="U3" s="91"/>
      <c r="V3" s="91"/>
      <c r="W3" s="91"/>
      <c r="X3" s="91"/>
      <c r="Y3" s="91"/>
      <c r="Z3" s="91"/>
    </row>
    <row r="4" spans="1:26" ht="36" customHeight="1" x14ac:dyDescent="0.2">
      <c r="A4" s="59" t="s">
        <v>3082</v>
      </c>
      <c r="B4" s="92">
        <v>42586</v>
      </c>
      <c r="C4" s="59" t="s">
        <v>3083</v>
      </c>
    </row>
    <row r="5" spans="1:26" ht="36" customHeight="1" x14ac:dyDescent="0.2">
      <c r="A5" s="59" t="s">
        <v>3084</v>
      </c>
      <c r="B5" s="92">
        <v>42596</v>
      </c>
      <c r="C5" s="59" t="s">
        <v>3085</v>
      </c>
    </row>
    <row r="6" spans="1:26" ht="36" customHeight="1" x14ac:dyDescent="0.2">
      <c r="A6" s="59" t="s">
        <v>3086</v>
      </c>
      <c r="B6" s="92">
        <v>42597</v>
      </c>
      <c r="C6" s="59" t="s">
        <v>3087</v>
      </c>
    </row>
    <row r="7" spans="1:26" ht="36" customHeight="1" x14ac:dyDescent="0.2">
      <c r="A7" s="59" t="s">
        <v>3088</v>
      </c>
      <c r="B7" s="92">
        <v>42598</v>
      </c>
      <c r="C7" s="59" t="s">
        <v>3089</v>
      </c>
    </row>
    <row r="8" spans="1:26" ht="36" customHeight="1" x14ac:dyDescent="0.2">
      <c r="A8" s="59" t="s">
        <v>3090</v>
      </c>
      <c r="B8" s="92">
        <v>42606</v>
      </c>
      <c r="C8" s="59" t="s">
        <v>3091</v>
      </c>
    </row>
    <row r="9" spans="1:26" ht="36" customHeight="1" x14ac:dyDescent="0.2">
      <c r="A9" s="59" t="s">
        <v>3092</v>
      </c>
      <c r="B9" s="92">
        <v>42607</v>
      </c>
      <c r="C9" s="59" t="s">
        <v>3093</v>
      </c>
    </row>
    <row r="10" spans="1:26" ht="36" customHeight="1" x14ac:dyDescent="0.2">
      <c r="A10" s="59" t="s">
        <v>3094</v>
      </c>
      <c r="B10" s="92">
        <v>42608</v>
      </c>
      <c r="C10" s="59" t="s">
        <v>3095</v>
      </c>
    </row>
    <row r="11" spans="1:26" ht="36" customHeight="1" x14ac:dyDescent="0.2">
      <c r="A11" s="59" t="s">
        <v>3096</v>
      </c>
      <c r="B11" s="92">
        <v>42608</v>
      </c>
      <c r="C11" s="59" t="s">
        <v>3097</v>
      </c>
    </row>
    <row r="12" spans="1:26" ht="36" customHeight="1" x14ac:dyDescent="0.2">
      <c r="A12" s="59" t="s">
        <v>3098</v>
      </c>
      <c r="B12" s="92">
        <v>42634</v>
      </c>
      <c r="C12" s="59" t="s">
        <v>3099</v>
      </c>
    </row>
    <row r="13" spans="1:26" ht="36" customHeight="1" x14ac:dyDescent="0.2">
      <c r="A13" s="59" t="s">
        <v>3100</v>
      </c>
      <c r="B13" s="92">
        <v>42636</v>
      </c>
      <c r="C13" s="59" t="s">
        <v>3101</v>
      </c>
    </row>
    <row r="14" spans="1:26" ht="36" customHeight="1" x14ac:dyDescent="0.2">
      <c r="A14" s="59" t="s">
        <v>3102</v>
      </c>
      <c r="B14" s="92">
        <v>42639</v>
      </c>
      <c r="C14" s="59" t="s">
        <v>3103</v>
      </c>
    </row>
    <row r="15" spans="1:26" ht="36" customHeight="1" x14ac:dyDescent="0.2">
      <c r="A15" s="59" t="s">
        <v>3104</v>
      </c>
      <c r="B15" s="92">
        <v>42649</v>
      </c>
      <c r="C15" s="59" t="s">
        <v>3105</v>
      </c>
    </row>
    <row r="16" spans="1:26" ht="36" customHeight="1" x14ac:dyDescent="0.2">
      <c r="A16" s="59" t="s">
        <v>3106</v>
      </c>
      <c r="B16" s="92">
        <v>42660</v>
      </c>
      <c r="C16" s="59" t="s">
        <v>3107</v>
      </c>
    </row>
    <row r="17" spans="1:3" ht="36" customHeight="1" x14ac:dyDescent="0.2">
      <c r="A17" s="59" t="s">
        <v>3108</v>
      </c>
      <c r="B17" s="92">
        <v>42690</v>
      </c>
      <c r="C17" s="59" t="s">
        <v>3109</v>
      </c>
    </row>
    <row r="18" spans="1:3" ht="36" customHeight="1" x14ac:dyDescent="0.2">
      <c r="A18" s="59" t="s">
        <v>3110</v>
      </c>
      <c r="B18" s="92">
        <v>42695</v>
      </c>
      <c r="C18" s="59" t="s">
        <v>3111</v>
      </c>
    </row>
    <row r="19" spans="1:3" ht="36" customHeight="1" x14ac:dyDescent="0.2">
      <c r="A19" s="59" t="s">
        <v>3112</v>
      </c>
      <c r="B19" s="92">
        <v>42697</v>
      </c>
      <c r="C19" s="59" t="s">
        <v>3113</v>
      </c>
    </row>
    <row r="20" spans="1:3" ht="36" customHeight="1" x14ac:dyDescent="0.2">
      <c r="A20" s="59" t="s">
        <v>3114</v>
      </c>
      <c r="B20" s="92">
        <v>42847</v>
      </c>
      <c r="C20" s="59" t="s">
        <v>3115</v>
      </c>
    </row>
    <row r="21" spans="1:3" ht="36" customHeight="1" x14ac:dyDescent="0.2">
      <c r="A21" s="59" t="s">
        <v>3116</v>
      </c>
      <c r="B21" s="92">
        <v>42853</v>
      </c>
      <c r="C21" s="59" t="s">
        <v>3117</v>
      </c>
    </row>
    <row r="22" spans="1:3" ht="36" customHeight="1" x14ac:dyDescent="0.2">
      <c r="A22" s="59" t="s">
        <v>3118</v>
      </c>
      <c r="B22" s="92">
        <v>43032</v>
      </c>
      <c r="C22" s="59" t="s">
        <v>3119</v>
      </c>
    </row>
    <row r="23" spans="1:3" ht="36" customHeight="1" x14ac:dyDescent="0.2">
      <c r="A23" s="59" t="s">
        <v>3120</v>
      </c>
      <c r="B23" s="92">
        <v>43386</v>
      </c>
      <c r="C23" s="59" t="s">
        <v>3121</v>
      </c>
    </row>
    <row r="24" spans="1:3" ht="36" customHeight="1" x14ac:dyDescent="0.2">
      <c r="A24" s="59" t="s">
        <v>3122</v>
      </c>
      <c r="B24" s="92">
        <v>43405</v>
      </c>
      <c r="C24" s="59" t="s">
        <v>3123</v>
      </c>
    </row>
    <row r="25" spans="1:3" ht="36" customHeight="1" x14ac:dyDescent="0.2">
      <c r="A25" s="59" t="s">
        <v>3124</v>
      </c>
      <c r="B25" s="92">
        <v>43490</v>
      </c>
      <c r="C25" s="59" t="s">
        <v>3125</v>
      </c>
    </row>
    <row r="26" spans="1:3" ht="36" customHeight="1" x14ac:dyDescent="0.2">
      <c r="A26" s="59" t="s">
        <v>3126</v>
      </c>
      <c r="B26" s="92">
        <v>43543</v>
      </c>
      <c r="C26" s="59" t="s">
        <v>3127</v>
      </c>
    </row>
    <row r="27" spans="1:3" ht="36" customHeight="1" x14ac:dyDescent="0.2">
      <c r="A27" s="59" t="s">
        <v>3128</v>
      </c>
      <c r="B27" s="92">
        <v>43584</v>
      </c>
      <c r="C27" s="59" t="s">
        <v>3129</v>
      </c>
    </row>
    <row r="28" spans="1:3" ht="36" customHeight="1" x14ac:dyDescent="0.2">
      <c r="A28" s="59" t="s">
        <v>3130</v>
      </c>
      <c r="B28" s="92">
        <v>43742</v>
      </c>
      <c r="C28" s="59" t="s">
        <v>3131</v>
      </c>
    </row>
    <row r="29" spans="1:3" ht="36" customHeight="1" x14ac:dyDescent="0.2">
      <c r="A29" s="59" t="s">
        <v>3132</v>
      </c>
      <c r="B29" s="92">
        <v>43790</v>
      </c>
      <c r="C29" s="59" t="s">
        <v>3133</v>
      </c>
    </row>
    <row r="30" spans="1:3" ht="36" customHeight="1" x14ac:dyDescent="0.2">
      <c r="A30" s="59" t="s">
        <v>3134</v>
      </c>
      <c r="B30" s="92">
        <v>44547</v>
      </c>
      <c r="C30" s="59" t="s">
        <v>3135</v>
      </c>
    </row>
    <row r="31" spans="1:3" ht="36" customHeight="1" x14ac:dyDescent="0.2">
      <c r="A31" s="59" t="s">
        <v>3136</v>
      </c>
      <c r="B31" s="92">
        <v>44596</v>
      </c>
      <c r="C31" s="59" t="s">
        <v>3137</v>
      </c>
    </row>
    <row r="32" spans="1:3" ht="36" customHeight="1" x14ac:dyDescent="0.2">
      <c r="A32" s="59" t="s">
        <v>3136</v>
      </c>
      <c r="B32" s="92">
        <v>44624</v>
      </c>
      <c r="C32" s="59" t="s">
        <v>3138</v>
      </c>
    </row>
    <row r="33" spans="1:3" ht="36" customHeight="1" x14ac:dyDescent="0.2">
      <c r="A33" s="59" t="s">
        <v>3136</v>
      </c>
      <c r="B33" s="92">
        <v>44627</v>
      </c>
      <c r="C33" s="59" t="s">
        <v>3139</v>
      </c>
    </row>
    <row r="34" spans="1:3" ht="36" customHeight="1" x14ac:dyDescent="0.2">
      <c r="A34" s="59" t="s">
        <v>3140</v>
      </c>
      <c r="B34" s="92">
        <v>44629</v>
      </c>
      <c r="C34" s="59" t="s">
        <v>3141</v>
      </c>
    </row>
    <row r="35" spans="1:3" ht="36" customHeight="1" x14ac:dyDescent="0.2">
      <c r="A35" s="59" t="s">
        <v>3142</v>
      </c>
      <c r="B35" s="92">
        <v>44634</v>
      </c>
      <c r="C35" s="59" t="s">
        <v>3143</v>
      </c>
    </row>
    <row r="36" spans="1:3" ht="36" customHeight="1" x14ac:dyDescent="0.2">
      <c r="A36" s="59" t="s">
        <v>3144</v>
      </c>
      <c r="B36" s="92">
        <v>44651</v>
      </c>
      <c r="C36" s="59" t="s">
        <v>3145</v>
      </c>
    </row>
    <row r="37" spans="1:3" ht="36" customHeight="1" x14ac:dyDescent="0.2">
      <c r="A37" s="59" t="s">
        <v>3144</v>
      </c>
      <c r="B37" s="92">
        <v>44682</v>
      </c>
      <c r="C37" s="59" t="s">
        <v>3146</v>
      </c>
    </row>
    <row r="38" spans="1:3" ht="36" customHeight="1" x14ac:dyDescent="0.2">
      <c r="A38" s="59" t="s">
        <v>3144</v>
      </c>
      <c r="B38" s="92">
        <v>44692</v>
      </c>
      <c r="C38" s="59" t="s">
        <v>3147</v>
      </c>
    </row>
    <row r="39" spans="1:3" ht="36" customHeight="1" x14ac:dyDescent="0.2">
      <c r="A39" s="59" t="s">
        <v>3144</v>
      </c>
      <c r="B39" s="92">
        <v>44692</v>
      </c>
      <c r="C39" s="59" t="s">
        <v>3148</v>
      </c>
    </row>
    <row r="40" spans="1:3" ht="36" customHeight="1" x14ac:dyDescent="0.2">
      <c r="A40" s="59" t="s">
        <v>3144</v>
      </c>
      <c r="B40" s="92">
        <v>44692</v>
      </c>
      <c r="C40" s="59" t="s">
        <v>3149</v>
      </c>
    </row>
    <row r="41" spans="1:3" ht="36" customHeight="1" x14ac:dyDescent="0.2">
      <c r="A41" s="59" t="s">
        <v>3144</v>
      </c>
      <c r="B41" s="92">
        <v>44692</v>
      </c>
      <c r="C41" s="59" t="s">
        <v>3150</v>
      </c>
    </row>
    <row r="42" spans="1:3" ht="36" customHeight="1" x14ac:dyDescent="0.2">
      <c r="A42" s="59" t="s">
        <v>3144</v>
      </c>
      <c r="B42" s="92">
        <v>44692</v>
      </c>
      <c r="C42" s="59" t="s">
        <v>3151</v>
      </c>
    </row>
    <row r="43" spans="1:3" ht="36" customHeight="1" x14ac:dyDescent="0.2">
      <c r="A43" s="59" t="s">
        <v>3144</v>
      </c>
      <c r="B43" s="92">
        <v>44708</v>
      </c>
      <c r="C43" s="59" t="s">
        <v>3152</v>
      </c>
    </row>
    <row r="44" spans="1:3" ht="36" customHeight="1" x14ac:dyDescent="0.2">
      <c r="A44" s="59" t="s">
        <v>3204</v>
      </c>
      <c r="B44" s="92">
        <v>44963</v>
      </c>
      <c r="C44" s="59" t="s">
        <v>3205</v>
      </c>
    </row>
    <row r="45" spans="1:3" ht="36" customHeight="1" x14ac:dyDescent="0.2">
      <c r="A45" s="59"/>
      <c r="B45" s="126"/>
      <c r="C45" s="59"/>
    </row>
    <row r="46" spans="1:3" ht="36" customHeight="1" x14ac:dyDescent="0.2">
      <c r="A46" s="59"/>
      <c r="B46" s="126"/>
      <c r="C46" s="59"/>
    </row>
    <row r="47" spans="1:3" ht="36" customHeight="1" x14ac:dyDescent="0.2">
      <c r="A47" s="59"/>
      <c r="B47" s="126"/>
      <c r="C47" s="59"/>
    </row>
    <row r="48" spans="1:3" ht="36" customHeight="1" x14ac:dyDescent="0.2">
      <c r="A48" s="59"/>
      <c r="B48" s="126"/>
      <c r="C48" s="59"/>
    </row>
    <row r="49" spans="1:3" ht="36" customHeight="1" x14ac:dyDescent="0.2">
      <c r="A49" s="59"/>
      <c r="B49" s="126"/>
      <c r="C49" s="59"/>
    </row>
    <row r="50" spans="1:3" ht="36" customHeight="1" x14ac:dyDescent="0.2">
      <c r="A50" s="59"/>
      <c r="B50" s="126"/>
      <c r="C50" s="59"/>
    </row>
  </sheetData>
  <mergeCells count="2">
    <mergeCell ref="A1:C1"/>
    <mergeCell ref="A2:C2"/>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8" t="s">
        <v>1</v>
      </c>
      <c r="B1" s="278"/>
    </row>
    <row r="2" spans="1:256" ht="26" customHeight="1" x14ac:dyDescent="0.15">
      <c r="A2" s="279"/>
      <c r="B2" s="279"/>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76" t="s">
        <v>2</v>
      </c>
      <c r="B3" s="277"/>
    </row>
    <row r="4" spans="1:256" ht="72" customHeight="1" x14ac:dyDescent="0.2">
      <c r="A4" s="275" t="s">
        <v>3</v>
      </c>
      <c r="B4" s="275"/>
    </row>
    <row r="5" spans="1:256" s="13" customFormat="1" ht="24" customHeight="1" x14ac:dyDescent="0.2">
      <c r="A5" s="276" t="s">
        <v>4</v>
      </c>
      <c r="B5" s="277"/>
    </row>
    <row r="6" spans="1:256" ht="84" customHeight="1" x14ac:dyDescent="0.2">
      <c r="A6" s="275" t="s">
        <v>3201</v>
      </c>
      <c r="B6" s="275"/>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75" t="s">
        <v>15</v>
      </c>
      <c r="B12" s="275"/>
    </row>
    <row r="13" spans="1:256" ht="124.25" customHeight="1" x14ac:dyDescent="0.2">
      <c r="A13" s="283" t="s">
        <v>16</v>
      </c>
      <c r="B13" s="284"/>
    </row>
    <row r="14" spans="1:256" s="13" customFormat="1" ht="24" customHeight="1" x14ac:dyDescent="0.2">
      <c r="A14" s="276" t="s">
        <v>17</v>
      </c>
      <c r="B14" s="277"/>
    </row>
    <row r="15" spans="1:256" ht="56" customHeight="1" x14ac:dyDescent="0.2">
      <c r="A15" s="275" t="s">
        <v>18</v>
      </c>
      <c r="B15" s="275"/>
    </row>
    <row r="16" spans="1:256" ht="112.25" customHeight="1" x14ac:dyDescent="0.2">
      <c r="A16" s="283" t="s">
        <v>19</v>
      </c>
      <c r="B16" s="284"/>
    </row>
    <row r="17" spans="1:2" s="13" customFormat="1" ht="24" customHeight="1" x14ac:dyDescent="0.2">
      <c r="A17" s="276" t="s">
        <v>20</v>
      </c>
      <c r="B17" s="277"/>
    </row>
    <row r="18" spans="1:2" ht="36" customHeight="1" x14ac:dyDescent="0.2">
      <c r="A18" s="182" t="s">
        <v>21</v>
      </c>
      <c r="B18" s="183" t="s">
        <v>22</v>
      </c>
    </row>
    <row r="19" spans="1:2" ht="36" customHeight="1" x14ac:dyDescent="0.2">
      <c r="A19" s="182" t="s">
        <v>23</v>
      </c>
      <c r="B19" s="183" t="s">
        <v>24</v>
      </c>
    </row>
    <row r="20" spans="1:2" ht="36" customHeight="1" x14ac:dyDescent="0.2">
      <c r="A20" s="182" t="s">
        <v>25</v>
      </c>
      <c r="B20" s="183" t="s">
        <v>26</v>
      </c>
    </row>
    <row r="21" spans="1:2" s="13" customFormat="1" ht="24" customHeight="1" x14ac:dyDescent="0.2">
      <c r="A21" s="276" t="s">
        <v>27</v>
      </c>
      <c r="B21" s="277"/>
    </row>
    <row r="22" spans="1:2" ht="84" customHeight="1" x14ac:dyDescent="0.2">
      <c r="A22" s="286" t="s">
        <v>28</v>
      </c>
      <c r="B22" s="275"/>
    </row>
    <row r="23" spans="1:2" ht="36" customHeight="1" x14ac:dyDescent="0.2">
      <c r="A23" s="285" t="s">
        <v>29</v>
      </c>
      <c r="B23" s="285"/>
    </row>
    <row r="24" spans="1:2" ht="47" customHeight="1" x14ac:dyDescent="0.2">
      <c r="A24" s="282"/>
      <c r="B24" s="282"/>
    </row>
    <row r="25" spans="1:2" s="13" customFormat="1" ht="36" customHeight="1" x14ac:dyDescent="0.2">
      <c r="A25" s="280" t="s">
        <v>30</v>
      </c>
      <c r="B25" s="281"/>
    </row>
    <row r="26" spans="1:2" ht="172" customHeight="1" x14ac:dyDescent="0.2">
      <c r="A26" s="275" t="s">
        <v>3202</v>
      </c>
      <c r="B26" s="275"/>
    </row>
    <row r="27" spans="1:2" x14ac:dyDescent="0.2">
      <c r="A27" s="15"/>
    </row>
    <row r="28" spans="1:2" x14ac:dyDescent="0.2">
      <c r="A28" s="14"/>
    </row>
    <row r="30" spans="1:2" x14ac:dyDescent="0.2">
      <c r="A30" s="14"/>
    </row>
  </sheetData>
  <mergeCells count="18">
    <mergeCell ref="A25:B25"/>
    <mergeCell ref="A26:B26"/>
    <mergeCell ref="A24:B24"/>
    <mergeCell ref="A16:B16"/>
    <mergeCell ref="A13:B13"/>
    <mergeCell ref="A23:B23"/>
    <mergeCell ref="A21:B21"/>
    <mergeCell ref="A22:B22"/>
    <mergeCell ref="A1:B1"/>
    <mergeCell ref="A2:B2"/>
    <mergeCell ref="A3:B3"/>
    <mergeCell ref="A4:B4"/>
    <mergeCell ref="A5:B5"/>
    <mergeCell ref="A6:B6"/>
    <mergeCell ref="A12:B12"/>
    <mergeCell ref="A14:B14"/>
    <mergeCell ref="A15:B15"/>
    <mergeCell ref="A17:B17"/>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31" workbookViewId="0">
      <selection activeCell="C38" sqref="C38:D38"/>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311" t="s">
        <v>31</v>
      </c>
      <c r="B1" s="311"/>
      <c r="C1" s="311"/>
      <c r="D1" s="311"/>
      <c r="E1" s="84" t="s">
        <v>3203</v>
      </c>
    </row>
    <row r="2" spans="1:5" ht="36" customHeight="1" x14ac:dyDescent="0.15">
      <c r="A2" s="312" t="s">
        <v>32</v>
      </c>
      <c r="B2" s="312"/>
      <c r="C2" s="312"/>
      <c r="D2" s="312"/>
      <c r="E2" s="312"/>
    </row>
    <row r="3" spans="1:5" ht="29" customHeight="1" x14ac:dyDescent="0.15">
      <c r="A3" s="18" t="s">
        <v>33</v>
      </c>
      <c r="B3" s="8" t="s">
        <v>34</v>
      </c>
      <c r="C3" s="313">
        <v>44994</v>
      </c>
      <c r="D3" s="314"/>
      <c r="E3" s="314"/>
    </row>
    <row r="4" spans="1:5" ht="36" customHeight="1" x14ac:dyDescent="0.15">
      <c r="A4" s="287" t="s">
        <v>5</v>
      </c>
      <c r="B4" s="287"/>
      <c r="C4" s="20"/>
      <c r="D4" s="21"/>
      <c r="E4" s="22"/>
    </row>
    <row r="5" spans="1:5" ht="72" customHeight="1" x14ac:dyDescent="0.15">
      <c r="A5" s="294" t="s">
        <v>35</v>
      </c>
      <c r="B5" s="294"/>
      <c r="C5" s="294"/>
      <c r="D5" s="294"/>
      <c r="E5" s="294"/>
    </row>
    <row r="6" spans="1:5" ht="24" customHeight="1" x14ac:dyDescent="0.15">
      <c r="A6" s="319" t="s">
        <v>36</v>
      </c>
      <c r="B6" s="319"/>
      <c r="C6" s="319"/>
      <c r="D6" s="319"/>
      <c r="E6" s="319"/>
    </row>
    <row r="7" spans="1:5" ht="22.25" customHeight="1" x14ac:dyDescent="0.15">
      <c r="A7" s="12" t="s">
        <v>37</v>
      </c>
      <c r="B7" s="23" t="str">
        <f>VLOOKUP(A7,Questions!$B$3:$C$256,2,FALSE)</f>
        <v>Vendor Name</v>
      </c>
      <c r="C7" s="315" t="s">
        <v>3211</v>
      </c>
      <c r="D7" s="316"/>
      <c r="E7" s="316"/>
    </row>
    <row r="8" spans="1:5" ht="22.25" customHeight="1" x14ac:dyDescent="0.15">
      <c r="A8" s="12" t="s">
        <v>39</v>
      </c>
      <c r="B8" s="23" t="str">
        <f>VLOOKUP(A8,Questions!$B$3:$C$256,2,FALSE)</f>
        <v>Product Name</v>
      </c>
      <c r="C8" s="317" t="s">
        <v>3354</v>
      </c>
      <c r="D8" s="316"/>
      <c r="E8" s="316"/>
    </row>
    <row r="9" spans="1:5" ht="22.25" customHeight="1" x14ac:dyDescent="0.15">
      <c r="A9" s="12" t="s">
        <v>40</v>
      </c>
      <c r="B9" s="23" t="str">
        <f>VLOOKUP(A9,Questions!$B$3:$C$256,2,FALSE)</f>
        <v>Product Description</v>
      </c>
      <c r="C9" s="317" t="s">
        <v>3355</v>
      </c>
      <c r="D9" s="316"/>
      <c r="E9" s="316"/>
    </row>
    <row r="10" spans="1:5" ht="22.25" customHeight="1" x14ac:dyDescent="0.15">
      <c r="A10" s="12" t="s">
        <v>42</v>
      </c>
      <c r="B10" s="23" t="str">
        <f>VLOOKUP(A10,Questions!$B$3:$C$256,2,FALSE)</f>
        <v>Web Link to Product Privacy Notice</v>
      </c>
      <c r="C10" s="318" t="s">
        <v>43</v>
      </c>
      <c r="D10" s="316"/>
      <c r="E10" s="316"/>
    </row>
    <row r="11" spans="1:5" ht="22.25" customHeight="1" x14ac:dyDescent="0.15">
      <c r="A11" s="12" t="s">
        <v>44</v>
      </c>
      <c r="B11" s="23" t="str">
        <f>VLOOKUP(A11,Questions!$B$3:$C$256,2,FALSE)</f>
        <v>Web Link to Accessibility Statement or VPAT</v>
      </c>
      <c r="C11" s="318" t="s">
        <v>45</v>
      </c>
      <c r="D11" s="316"/>
      <c r="E11" s="316"/>
    </row>
    <row r="12" spans="1:5" ht="22.25" customHeight="1" x14ac:dyDescent="0.15">
      <c r="A12" s="12" t="s">
        <v>46</v>
      </c>
      <c r="B12" s="23" t="str">
        <f>VLOOKUP(A12,Questions!$B$3:$C$256,2,FALSE)</f>
        <v>Vendor Contact Name</v>
      </c>
      <c r="C12" s="307" t="s">
        <v>3356</v>
      </c>
      <c r="D12" s="308"/>
      <c r="E12" s="309"/>
    </row>
    <row r="13" spans="1:5" ht="22.25" customHeight="1" x14ac:dyDescent="0.15">
      <c r="A13" s="12" t="s">
        <v>48</v>
      </c>
      <c r="B13" s="23" t="str">
        <f>VLOOKUP(A13,Questions!$B$3:$C$256,2,FALSE)</f>
        <v>Vendor Contact Title</v>
      </c>
      <c r="C13" s="307" t="s">
        <v>3356</v>
      </c>
      <c r="D13" s="308"/>
      <c r="E13" s="309"/>
    </row>
    <row r="14" spans="1:5" ht="22.25" customHeight="1" x14ac:dyDescent="0.15">
      <c r="A14" s="12" t="s">
        <v>50</v>
      </c>
      <c r="B14" s="23" t="str">
        <f>VLOOKUP(A14,Questions!$B$3:$C$256,2,FALSE)</f>
        <v>Vendor Contact Email</v>
      </c>
      <c r="C14" s="307" t="s">
        <v>3357</v>
      </c>
      <c r="D14" s="308"/>
      <c r="E14" s="309"/>
    </row>
    <row r="15" spans="1:5" ht="22.25" customHeight="1" x14ac:dyDescent="0.15">
      <c r="A15" s="12" t="s">
        <v>51</v>
      </c>
      <c r="B15" s="23" t="str">
        <f>VLOOKUP(A15,Questions!$B$3:$C$256,2,FALSE)</f>
        <v>Vendor Contact Phone Number</v>
      </c>
      <c r="C15" s="307" t="s">
        <v>3358</v>
      </c>
      <c r="D15" s="308"/>
      <c r="E15" s="309"/>
    </row>
    <row r="16" spans="1:5" ht="22.25" customHeight="1" x14ac:dyDescent="0.15">
      <c r="A16" s="12" t="s">
        <v>53</v>
      </c>
      <c r="B16" s="23" t="str">
        <f>VLOOKUP(A16,Questions!$B$3:$C$256,2,FALSE)</f>
        <v>Vendor Accessibility Contact Name</v>
      </c>
      <c r="C16" s="307" t="s">
        <v>3359</v>
      </c>
      <c r="D16" s="308"/>
      <c r="E16" s="309"/>
    </row>
    <row r="17" spans="1:6" ht="22.25" customHeight="1" x14ac:dyDescent="0.15">
      <c r="A17" s="12" t="s">
        <v>55</v>
      </c>
      <c r="B17" s="23" t="str">
        <f>VLOOKUP(A17,Questions!$B$3:$C$256,2,FALSE)</f>
        <v>Vendor Accessibility Contact Title</v>
      </c>
      <c r="C17" s="307" t="s">
        <v>3359</v>
      </c>
      <c r="D17" s="308"/>
      <c r="E17" s="309"/>
    </row>
    <row r="18" spans="1:6" ht="22.25" customHeight="1" x14ac:dyDescent="0.15">
      <c r="A18" s="12" t="s">
        <v>57</v>
      </c>
      <c r="B18" s="23" t="str">
        <f>VLOOKUP(A18,Questions!$B$3:$C$256,2,FALSE)</f>
        <v>Vendor Accessibility Contact Email</v>
      </c>
      <c r="C18" s="307" t="s">
        <v>3360</v>
      </c>
      <c r="D18" s="308"/>
      <c r="E18" s="309"/>
    </row>
    <row r="19" spans="1:6" ht="22.25" customHeight="1" x14ac:dyDescent="0.15">
      <c r="A19" s="12" t="s">
        <v>59</v>
      </c>
      <c r="B19" s="23" t="str">
        <f>VLOOKUP(A19,Questions!$B$3:$C$256,2,FALSE)</f>
        <v>Vendor Accessibility Contact Phone Number</v>
      </c>
      <c r="C19" s="307" t="s">
        <v>3359</v>
      </c>
      <c r="D19" s="308"/>
      <c r="E19" s="309"/>
    </row>
    <row r="20" spans="1:6" ht="30" customHeight="1" x14ac:dyDescent="0.15">
      <c r="A20" s="12" t="s">
        <v>60</v>
      </c>
      <c r="B20" s="23" t="str">
        <f>VLOOKUP(A20,Questions!$B$3:$C$256,2,FALSE)</f>
        <v>Vendor Hosting Regions</v>
      </c>
      <c r="C20" s="310" t="s">
        <v>3352</v>
      </c>
      <c r="D20" s="308"/>
      <c r="E20" s="309"/>
    </row>
    <row r="21" spans="1:6" ht="37" customHeight="1" x14ac:dyDescent="0.15">
      <c r="A21" s="12" t="s">
        <v>62</v>
      </c>
      <c r="B21" s="23" t="str">
        <f>VLOOKUP(A21,Questions!$B$3:$C$256,2,FALSE)</f>
        <v>Vendor Work Locations</v>
      </c>
      <c r="C21" s="310" t="s">
        <v>3353</v>
      </c>
      <c r="D21" s="308"/>
      <c r="E21" s="309"/>
    </row>
    <row r="22" spans="1:6" ht="36" customHeight="1" x14ac:dyDescent="0.15">
      <c r="A22" s="287" t="s">
        <v>63</v>
      </c>
      <c r="B22" s="287"/>
      <c r="C22" s="20"/>
      <c r="D22" s="21"/>
      <c r="E22" s="22"/>
    </row>
    <row r="23" spans="1:6" ht="72" customHeight="1" thickBot="1" x14ac:dyDescent="0.2">
      <c r="A23" s="294" t="s">
        <v>64</v>
      </c>
      <c r="B23" s="294"/>
      <c r="C23" s="294"/>
      <c r="D23" s="294"/>
      <c r="E23" s="294"/>
    </row>
    <row r="24" spans="1:6" ht="37.25" customHeight="1" x14ac:dyDescent="0.15">
      <c r="A24" s="287" t="s">
        <v>7</v>
      </c>
      <c r="B24" s="287"/>
      <c r="C24" s="20" t="s">
        <v>65</v>
      </c>
      <c r="D24" s="20" t="s">
        <v>66</v>
      </c>
      <c r="E24" s="166" t="s">
        <v>67</v>
      </c>
      <c r="F24" s="169" t="s">
        <v>68</v>
      </c>
    </row>
    <row r="25" spans="1:6" ht="48" customHeight="1" x14ac:dyDescent="0.15">
      <c r="A25" s="294" t="s">
        <v>69</v>
      </c>
      <c r="B25" s="294"/>
      <c r="C25" s="294"/>
      <c r="D25" s="294"/>
      <c r="E25" s="295"/>
      <c r="F25" s="173"/>
    </row>
    <row r="26" spans="1:6" ht="48" customHeight="1" x14ac:dyDescent="0.15">
      <c r="A26" s="12" t="s">
        <v>70</v>
      </c>
      <c r="B26" s="23" t="str">
        <f>VLOOKUP(A26,Questions!$B$3:$C$256,2,FALSE)</f>
        <v>Does your product process protected health information (PHI) or any data covered by the Health Insurance Portability and Accountability Act?</v>
      </c>
      <c r="C26" s="247" t="s">
        <v>2151</v>
      </c>
      <c r="D26" s="234"/>
      <c r="E26" s="167" t="str">
        <f>IF((C26=""),VLOOKUP(A26,Questions!B$18:G$258,4,FALSE),IF(C26="Yes",VLOOKUP(A26,Questions!B$18:G$258,6,FALSE),IF(C26="No",VLOOKUP(A26,Questions!B$18:G$258,5,FALSE),"N/A")))</f>
        <v>Responses to the HIPAA section questions are not required.</v>
      </c>
      <c r="F26" s="173"/>
    </row>
    <row r="27" spans="1:6" ht="80" customHeight="1" x14ac:dyDescent="0.15">
      <c r="A27" s="12" t="s">
        <v>71</v>
      </c>
      <c r="B27" s="23" t="str">
        <f>VLOOKUP(A27,Questions!$B$3:$C$256,2,FALSE)</f>
        <v>Will institution data be shared with or hosted by any third parties? (e.g. any entity not wholly-owned by your company is considered a third-party)</v>
      </c>
      <c r="C27" s="247" t="s">
        <v>2144</v>
      </c>
      <c r="D27" s="235"/>
      <c r="E27" s="167" t="str">
        <f>IF((C27=""),VLOOKUP(A27,Questions!B$18:G$258,4,FALSE),IF(C27="Yes",VLOOKUP(A27,Questions!B$18:G$258,6,FALSE),IF(C27="No",VLOOKUP(A27,Questions!B$18:G$258,5,FALSE),"N/A")))</f>
        <v>State each third party which institutional data will be shared with and/or hosted by and their level of responsibility.</v>
      </c>
      <c r="F27" s="173"/>
    </row>
    <row r="28" spans="1:6" ht="54" customHeight="1" x14ac:dyDescent="0.15">
      <c r="A28" s="12" t="s">
        <v>72</v>
      </c>
      <c r="B28" s="23" t="str">
        <f>VLOOKUP(A28,Questions!$B$3:$C$256,2,FALSE)</f>
        <v>Do you have a well documented Business Continuity Plan (BCP) that is tested annually?</v>
      </c>
      <c r="C28" s="247" t="s">
        <v>2144</v>
      </c>
      <c r="D28" s="235"/>
      <c r="E28" s="167" t="str">
        <f>IF((C28=""),VLOOKUP(A28,Questions!B$18:G$258,4,FALSE),IF(C28="Yes",VLOOKUP(A28,Questions!B$18:G$258,6,FALSE),IF(C28="No",VLOOKUP(A28,Questions!B$18:G$258,5,FALSE),"N/A")))</f>
        <v>Provide a reference to your BCP and supporting documentation or submit it along with this fully-populated HECVAT.</v>
      </c>
      <c r="F28" s="173"/>
    </row>
    <row r="29" spans="1:6" ht="54" customHeight="1" x14ac:dyDescent="0.15">
      <c r="A29" s="12" t="s">
        <v>73</v>
      </c>
      <c r="B29" s="23" t="str">
        <f>VLOOKUP(A29,Questions!$B$3:$C$256,2,FALSE)</f>
        <v>Do you have a well documented Disaster Recovery Plan (DRP) that is tested annually?</v>
      </c>
      <c r="C29" s="247" t="s">
        <v>2144</v>
      </c>
      <c r="D29" s="234"/>
      <c r="E29" s="167" t="str">
        <f>IF((C29=""),VLOOKUP(A29,Questions!B$18:G$258,4,FALSE),IF(C29="Yes",VLOOKUP(A29,Questions!B$18:G$258,6,FALSE),IF(C29="No",VLOOKUP(A29,Questions!B$18:G$258,5,FALSE),"N/A")))</f>
        <v>Provide a reference to your DRP and supporting documentation or submit it along with this fully-populated HECVAT.</v>
      </c>
      <c r="F29" s="173"/>
    </row>
    <row r="30" spans="1:6" ht="54" customHeight="1" x14ac:dyDescent="0.15">
      <c r="A30" s="12" t="s">
        <v>74</v>
      </c>
      <c r="B30" s="23" t="str">
        <f>VLOOKUP(A30,Questions!$B$3:$C$256,2,FALSE)</f>
        <v>Is the vended product designed to process or store Credit Card information?</v>
      </c>
      <c r="C30" s="247" t="s">
        <v>2151</v>
      </c>
      <c r="D30" s="234"/>
      <c r="E30" s="167" t="str">
        <f>IF((C30=""),VLOOKUP(A30,Questions!B$18:G$258,4,FALSE),IF(C30="Yes",VLOOKUP(A30,Questions!B$18:G$258,6,FALSE),IF(C30="No",VLOOKUP(A30,Questions!B$18:G$258,5,FALSE),"N/A")))</f>
        <v>Responses to the PCI DSS section questions are not required.</v>
      </c>
      <c r="F30" s="173"/>
    </row>
    <row r="31" spans="1:6" ht="54" customHeight="1" x14ac:dyDescent="0.15">
      <c r="A31" s="12" t="s">
        <v>75</v>
      </c>
      <c r="B31" s="23" t="str">
        <f>VLOOKUP(A31,Questions!$B$3:$C$256,2,FALSE)</f>
        <v>Does your company provide professional services pertaining to this product?</v>
      </c>
      <c r="C31" s="247" t="s">
        <v>2144</v>
      </c>
      <c r="D31" s="234"/>
      <c r="E31" s="167">
        <f>IF((C31=""),VLOOKUP(A31,Questions!B$18:G$258,4,FALSE),IF(C31="Yes",VLOOKUP(A31,Questions!B$18:G$258,6,FALSE),IF(C31="No",VLOOKUP(A31,Questions!B$18:G$258,5,FALSE),"N/A")))</f>
        <v>0</v>
      </c>
      <c r="F31" s="173"/>
    </row>
    <row r="32" spans="1:6" ht="54" customHeight="1" x14ac:dyDescent="0.15">
      <c r="A32" s="12" t="s">
        <v>76</v>
      </c>
      <c r="B32" s="23" t="str">
        <f>VLOOKUP(A32,Questions!$B$3:$C$256,2,FALSE)</f>
        <v>Select your hosting option</v>
      </c>
      <c r="C32" s="247" t="s">
        <v>3061</v>
      </c>
      <c r="D32" s="234"/>
      <c r="E32" s="167" t="str">
        <f>IF((C32=""),VLOOKUP(A32,Questions!B$18:G$258,4,FALSE),IF(C32="Yes",VLOOKUP(A32,Questions!B$18:G$258,6,FALSE),IF(C32="No",VLOOKUP(A32,Questions!B$18:G$258,5,FALSE),"N/A")))</f>
        <v>N/A</v>
      </c>
      <c r="F32" s="173"/>
    </row>
    <row r="33" spans="1:6" ht="36" customHeight="1" x14ac:dyDescent="0.15">
      <c r="A33" s="296" t="s">
        <v>11</v>
      </c>
      <c r="B33" s="297"/>
      <c r="C33" s="20" t="s">
        <v>65</v>
      </c>
      <c r="D33" s="20" t="s">
        <v>66</v>
      </c>
      <c r="E33" s="166" t="s">
        <v>67</v>
      </c>
      <c r="F33" s="174" t="s">
        <v>68</v>
      </c>
    </row>
    <row r="34" spans="1:6" ht="54" customHeight="1" x14ac:dyDescent="0.15">
      <c r="A34" s="12" t="s">
        <v>77</v>
      </c>
      <c r="B34" s="23" t="str">
        <f>VLOOKUP(A34,Questions!$B$3:$C$256,2,FALSE)</f>
        <v>Describe your organization’s business background and ownership structure, including all parent and subsidiary relationships.</v>
      </c>
      <c r="C34" s="300" t="s">
        <v>61</v>
      </c>
      <c r="D34" s="301"/>
      <c r="E34" s="167" t="str">
        <f>IF((C34=""),VLOOKUP(A34,Questions!B$18:G$258,4,FALSE),IF(C34="Yes",VLOOKUP(A34,Questions!B$18:G$258,6,FALSE),IF(C34="No",VLOOKUP(A34,Questions!B$18:G$258,5,FALSE),"N/A")))</f>
        <v>N/A</v>
      </c>
      <c r="F34" s="173" t="str">
        <f>VLOOKUP(A34,'Analyst Report'!$A$38:$E$287,5,FALSE)</f>
        <v xml:space="preserve"> </v>
      </c>
    </row>
    <row r="35" spans="1:6" ht="54" customHeight="1" x14ac:dyDescent="0.15">
      <c r="A35" s="12" t="s">
        <v>79</v>
      </c>
      <c r="B35" s="23" t="str">
        <f>VLOOKUP(A35,Questions!$B$3:$C$256,2,FALSE)</f>
        <v>Have you had an unplanned disruption to this product/service in the last 12 months?</v>
      </c>
      <c r="C35" s="247" t="s">
        <v>2144</v>
      </c>
      <c r="D35" s="300" t="s">
        <v>3382</v>
      </c>
      <c r="E35" s="301" t="str">
        <f>IF((C35=""),VLOOKUP(A35,Questions!B$18:G$258,4,FALSE),IF(C35="Yes",VLOOKUP(A35,Questions!B$18:G$258,6,FALSE),IF(C35="No",VLOOKUP(A35,Questions!B$18:G$258,5,FALSE),"N/A")))</f>
        <v>Provide a detailed summary of the unplanned disruption.</v>
      </c>
      <c r="F35" s="173" t="str">
        <f>VLOOKUP(A35,'Analyst Report'!$A$38:$E$287,5,FALSE)</f>
        <v xml:space="preserve"> </v>
      </c>
    </row>
    <row r="36" spans="1:6" ht="54" customHeight="1" x14ac:dyDescent="0.15">
      <c r="A36" s="12" t="s">
        <v>80</v>
      </c>
      <c r="B36" s="23" t="str">
        <f>VLOOKUP(A36,Questions!$B$3:$C$256,2,FALSE)</f>
        <v>Do you have a dedicated Information Security staff or office?</v>
      </c>
      <c r="C36" s="247" t="s">
        <v>2144</v>
      </c>
      <c r="D36" s="257" t="s">
        <v>3321</v>
      </c>
      <c r="E36" s="167" t="str">
        <f>IF((C36=""),VLOOKUP(A36,Questions!B$18:G$258,4,FALSE),IF(C36="Yes",VLOOKUP(A36,Questions!B$18:G$258,6,FALSE),IF(C36="No",VLOOKUP(A36,Questions!B$18:G$258,5,FALSE),"N/A")))</f>
        <v>Describe your Information Security Office, including size, talents, resources, etc.</v>
      </c>
      <c r="F36" s="173" t="str">
        <f>VLOOKUP(A36,'Analyst Report'!$A$38:$E$287,5,FALSE)</f>
        <v xml:space="preserve"> </v>
      </c>
    </row>
    <row r="37" spans="1:6" ht="64.25" customHeight="1" x14ac:dyDescent="0.15">
      <c r="A37" s="12" t="s">
        <v>81</v>
      </c>
      <c r="B37" s="23" t="str">
        <f>VLOOKUP(A37,Questions!$B$3:$C$256,2,FALSE)</f>
        <v>Do you have a dedicated Software and System Development team(s)? (e.g. Customer Support, Implementation, Product Management, etc.)</v>
      </c>
      <c r="C37" s="247" t="s">
        <v>2144</v>
      </c>
      <c r="D37" s="257" t="s">
        <v>3376</v>
      </c>
      <c r="E37" s="167" t="str">
        <f>IF((C37=""),VLOOKUP(A37,Questions!B$18:G$258,4,FALSE),IF(C37="Yes",VLOOKUP(A37,Questions!B$18:G$258,6,FALSE),IF(C37="No",VLOOKUP(A37,Questions!B$18:G$258,5,FALSE),"N/A")))</f>
        <v>Describe the structure and size of your Software and System Development teams. (e.g. Customer Support, Implementation, Product Management, etc.)</v>
      </c>
      <c r="F37" s="173" t="str">
        <f>VLOOKUP(A37,'Analyst Report'!$A$38:$E$287,5,FALSE)</f>
        <v xml:space="preserve"> </v>
      </c>
    </row>
    <row r="38" spans="1:6" ht="54" customHeight="1" x14ac:dyDescent="0.15">
      <c r="A38" s="23" t="s">
        <v>82</v>
      </c>
      <c r="B38" s="23" t="str">
        <f>VLOOKUP(A38,Questions!$B$3:$C$256,2,FALSE)</f>
        <v>Use this area to share information about your environment that will assist those who are assessing your company data security program.</v>
      </c>
      <c r="C38" s="305" t="s">
        <v>3378</v>
      </c>
      <c r="D38" s="306"/>
      <c r="E38" s="167" t="str">
        <f>IF((C38=""),VLOOKUP(A38,Questions!B$18:G$258,4,FALSE),IF(C38="Yes",VLOOKUP(A38,Questions!B$18:G$258,6,FALSE),IF(C38="No",VLOOKUP(A38,Questions!B$18:G$258,5,FALSE),"N/A")))</f>
        <v>N/A</v>
      </c>
      <c r="F38" s="173" t="str">
        <f>VLOOKUP(A38,'Analyst Report'!$A$38:$E$287,5,FALSE)</f>
        <v xml:space="preserve"> </v>
      </c>
    </row>
    <row r="39" spans="1:6" ht="36" customHeight="1" x14ac:dyDescent="0.15">
      <c r="A39" s="303" t="s">
        <v>9</v>
      </c>
      <c r="B39" s="304"/>
      <c r="C39" s="20" t="s">
        <v>65</v>
      </c>
      <c r="D39" s="20" t="s">
        <v>66</v>
      </c>
      <c r="E39" s="166" t="s">
        <v>67</v>
      </c>
      <c r="F39" s="175" t="s">
        <v>68</v>
      </c>
    </row>
    <row r="40" spans="1:6" ht="97.25" customHeight="1" x14ac:dyDescent="0.15">
      <c r="A40" s="12" t="s">
        <v>83</v>
      </c>
      <c r="B40" s="23" t="str">
        <f>VLOOKUP(A40,Questions!$B$3:$C$256,2,FALSE)</f>
        <v>Have you undergone a SSAE 18/SOC 2 audit?</v>
      </c>
      <c r="C40" s="247" t="s">
        <v>2144</v>
      </c>
      <c r="D40" s="259" t="s">
        <v>3361</v>
      </c>
      <c r="E40" s="167"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1" t="str">
        <f>VLOOKUP(A40,'Analyst Report'!$A$38:$E$287,5,FALSE)</f>
        <v xml:space="preserve"> </v>
      </c>
    </row>
    <row r="41" spans="1:6" ht="48" customHeight="1" x14ac:dyDescent="0.15">
      <c r="A41" s="12" t="s">
        <v>84</v>
      </c>
      <c r="B41" s="23" t="str">
        <f>VLOOKUP(A41,Questions!$B$3:$C$256,2,FALSE)</f>
        <v>Have you completed the Cloud Security Alliance (CSA) self assessment or CAIQ?</v>
      </c>
      <c r="C41" s="247" t="s">
        <v>2144</v>
      </c>
      <c r="D41" s="259" t="s">
        <v>3362</v>
      </c>
      <c r="E41" s="167" t="str">
        <f>IF((C41=""),VLOOKUP(A41,Questions!B$18:G$258,4,FALSE),IF(C41="Yes",VLOOKUP(A41,Questions!B$18:G$258,6,FALSE),IF(C41="No",VLOOKUP(A41,Questions!B$18:G$258,5,FALSE),"N/A")))</f>
        <v>Please include a copy with your response and include a URL for the published assessment.</v>
      </c>
      <c r="F41" s="171" t="str">
        <f>VLOOKUP(A41,'Analyst Report'!$A$38:$E$287,5,FALSE)</f>
        <v xml:space="preserve"> </v>
      </c>
    </row>
    <row r="42" spans="1:6" ht="48" customHeight="1" x14ac:dyDescent="0.15">
      <c r="A42" s="12" t="s">
        <v>85</v>
      </c>
      <c r="B42" s="23" t="str">
        <f>VLOOKUP(A42,Questions!$B$3:$C$256,2,FALSE)</f>
        <v>Have you received the Cloud Security Alliance STAR certification?</v>
      </c>
      <c r="C42" s="247" t="s">
        <v>2144</v>
      </c>
      <c r="D42" s="259" t="s">
        <v>3363</v>
      </c>
      <c r="E42" s="167" t="str">
        <f>IF((C42=""),VLOOKUP(A42,Questions!B$18:G$258,4,FALSE),IF(C42="Yes",VLOOKUP(A42,Questions!B$18:G$258,6,FALSE),IF(C42="No",VLOOKUP(A42,Questions!B$18:G$258,5,FALSE),"N/A")))</f>
        <v>Provide date of certification, any supporting documentation, and a URL for the certification.</v>
      </c>
      <c r="F42" s="171" t="str">
        <f>VLOOKUP(A42,'Analyst Report'!$A$38:$E$287,5,FALSE)</f>
        <v xml:space="preserve"> </v>
      </c>
    </row>
    <row r="43" spans="1:6" ht="64.25" customHeight="1" x14ac:dyDescent="0.15">
      <c r="A43" s="12" t="s">
        <v>86</v>
      </c>
      <c r="B43" s="23" t="str">
        <f>VLOOKUP(A43,Questions!$B$3:$C$256,2,FALSE)</f>
        <v>Do you conform with a specific industry standard security framework? (e.g. NIST Cybersecurity Framework, CIS Controls, ISO 27001, etc.)</v>
      </c>
      <c r="C43" s="247" t="s">
        <v>2144</v>
      </c>
      <c r="D43" s="271" t="s">
        <v>3377</v>
      </c>
      <c r="E43" s="167"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1" t="str">
        <f>VLOOKUP(A43,'Analyst Report'!$A$38:$E$287,5,FALSE)</f>
        <v xml:space="preserve"> </v>
      </c>
    </row>
    <row r="44" spans="1:6" ht="64.25" customHeight="1" x14ac:dyDescent="0.15">
      <c r="A44" s="12" t="s">
        <v>87</v>
      </c>
      <c r="B44" s="23" t="str">
        <f>VLOOKUP(A44,Questions!$B$3:$C$256,2,FALSE)</f>
        <v>Can the systems that hold the institution's data be compliant with NIST SP 800-171 and/or CMMC Level 3 standards?</v>
      </c>
      <c r="C44" s="247" t="s">
        <v>2144</v>
      </c>
      <c r="D44" s="259" t="s">
        <v>3364</v>
      </c>
      <c r="E44" s="167" t="str">
        <f>IF((C44=""),VLOOKUP(A44,Questions!B$18:G$258,4,FALSE),IF(C44="Yes",VLOOKUP(A44,Questions!B$18:G$258,6,FALSE),IF(C44="No",VLOOKUP(A44,Questions!B$18:G$258,5,FALSE),"N/A")))</f>
        <v>if you have a 3rd party hosting provider, please provide how you comply with 800-171 where your 3rd party uses a shared responsibility mode</v>
      </c>
      <c r="F44" s="171" t="str">
        <f>VLOOKUP(A44,'Analyst Report'!$A$38:$E$287,5,FALSE)</f>
        <v xml:space="preserve"> </v>
      </c>
    </row>
    <row r="45" spans="1:6" ht="64.25" customHeight="1" x14ac:dyDescent="0.15">
      <c r="A45" s="12" t="s">
        <v>88</v>
      </c>
      <c r="B45" s="23" t="str">
        <f>VLOOKUP(A45,Questions!$B$3:$C$256,2,FALSE)</f>
        <v>Can you provide overall system and/or application architecture diagrams including a full description of the data flow for all components of the system?</v>
      </c>
      <c r="C45" s="247" t="s">
        <v>2144</v>
      </c>
      <c r="D45" s="259" t="s">
        <v>3365</v>
      </c>
      <c r="E45" s="167" t="str">
        <f>IF((C45=""),VLOOKUP(A45,Questions!B$18:G$258,4,FALSE),IF(C45="Yes",VLOOKUP(A45,Questions!B$18:G$258,6,FALSE),IF(C45="No",VLOOKUP(A45,Questions!B$18:G$258,5,FALSE),"N/A")))</f>
        <v>Provide your diagrams (or a valid link to it) upon submission.</v>
      </c>
      <c r="F45" s="171" t="str">
        <f>VLOOKUP(A45,'Analyst Report'!$A$38:$E$287,5,FALSE)</f>
        <v xml:space="preserve"> </v>
      </c>
    </row>
    <row r="46" spans="1:6" ht="64.25" customHeight="1" x14ac:dyDescent="0.15">
      <c r="A46" s="12" t="s">
        <v>89</v>
      </c>
      <c r="B46" s="23" t="str">
        <f>VLOOKUP(A46,Questions!$B$3:$C$256,2,FALSE)</f>
        <v>Does your organization have a data privacy policy?</v>
      </c>
      <c r="C46" s="247" t="s">
        <v>2144</v>
      </c>
      <c r="D46" s="259" t="s">
        <v>3366</v>
      </c>
      <c r="E46" s="167" t="str">
        <f>IF((C46=""),VLOOKUP(A46,Questions!B$18:G$258,4,FALSE),IF(C46="Yes",VLOOKUP(A46,Questions!B$18:G$258,6,FALSE),IF(C46="No",VLOOKUP(A46,Questions!B$18:G$258,5,FALSE),"N/A")))</f>
        <v>Provide your data privacy document (or a valid link to it) upon submission.</v>
      </c>
      <c r="F46" s="171" t="str">
        <f>VLOOKUP(A46,'Analyst Report'!$A$38:$E$287,5,FALSE)</f>
        <v xml:space="preserve"> </v>
      </c>
    </row>
    <row r="47" spans="1:6" ht="64.25" customHeight="1" x14ac:dyDescent="0.15">
      <c r="A47" s="12" t="s">
        <v>90</v>
      </c>
      <c r="B47" s="23" t="str">
        <f>VLOOKUP(A47,Questions!$B$3:$C$256,2,FALSE)</f>
        <v>Do you have a documented, and currently implemented, employee onboarding and offboarding policy?</v>
      </c>
      <c r="C47" s="247" t="s">
        <v>2144</v>
      </c>
      <c r="D47" s="259" t="s">
        <v>3322</v>
      </c>
      <c r="E47" s="167"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1" t="str">
        <f>VLOOKUP(A47,'Analyst Report'!$A$38:$E$287,5,FALSE)</f>
        <v xml:space="preserve"> </v>
      </c>
    </row>
    <row r="48" spans="1:6" ht="64.25" customHeight="1" x14ac:dyDescent="0.15">
      <c r="A48" s="12" t="s">
        <v>91</v>
      </c>
      <c r="B48" s="23" t="str">
        <f>VLOOKUP(A48,Questions!$B$3:$C$256,2,FALSE)</f>
        <v>Do you have a documented change management process?</v>
      </c>
      <c r="C48" s="247" t="s">
        <v>2144</v>
      </c>
      <c r="D48" s="259" t="s">
        <v>3367</v>
      </c>
      <c r="E48" s="167" t="str">
        <f>IF((C48=""),VLOOKUP(A48,Questions!B$18:G$258,4,FALSE),IF(C48="Yes",VLOOKUP(A48,Questions!B$18:G$258,6,FALSE),IF(C48="No",VLOOKUP(A48,Questions!B$18:G$258,5,FALSE),"N/A")))</f>
        <v>Summarize your current change management process.</v>
      </c>
      <c r="F48" s="171" t="str">
        <f>VLOOKUP(A48,'Analyst Report'!$A$38:$E$287,5,FALSE)</f>
        <v xml:space="preserve"> </v>
      </c>
    </row>
    <row r="49" spans="1:6" ht="93" customHeight="1" x14ac:dyDescent="0.15">
      <c r="A49" s="12" t="s">
        <v>92</v>
      </c>
      <c r="B49" s="23" t="str">
        <f>VLOOKUP(A49,Questions!$B$3:$C$256,2,FALSE)</f>
        <v>Has a VPAT or ACR been created or updated for the product and version under consideration within the past year?</v>
      </c>
      <c r="C49" s="247" t="s">
        <v>2144</v>
      </c>
      <c r="D49" s="259" t="s">
        <v>3368</v>
      </c>
      <c r="E49" s="167" t="str">
        <f>IF((C49=""),VLOOKUP(A49,Questions!B$18:G$258,4,FALSE),IF(C49="Yes",VLOOKUP(A49,Questions!B$18:G$258,6,FALSE),IF(C49="No",VLOOKUP(A49,Questions!B$18:G$258,5,FALSE),"N/A")))</f>
        <v>State the date the VPAT was completed. Include this VPAT in your submission and/or link to its web location.</v>
      </c>
      <c r="F49" s="171" t="str">
        <f>VLOOKUP(A49,'Analyst Report'!$A$38:$E$287,5,FALSE)</f>
        <v xml:space="preserve"> </v>
      </c>
    </row>
    <row r="50" spans="1:6" ht="64.25" customHeight="1" x14ac:dyDescent="0.15">
      <c r="A50" s="12" t="s">
        <v>93</v>
      </c>
      <c r="B50" s="23" t="str">
        <f>VLOOKUP(A50,Questions!$B$3:$C$256,2,FALSE)</f>
        <v>Do you have documentation to support the accessibility features of your product?</v>
      </c>
      <c r="C50" s="247" t="s">
        <v>2144</v>
      </c>
      <c r="D50" s="259" t="s">
        <v>3369</v>
      </c>
      <c r="E50" s="167" t="str">
        <f>IF((C50=""),VLOOKUP(A50,Questions!B$18:G$258,4,FALSE),IF(C50="Yes",VLOOKUP(A50,Questions!B$18:G$258,6,FALSE),IF(C50="No",VLOOKUP(A50,Questions!B$18:G$258,5,FALSE),"N/A")))</f>
        <v>Provide examples with links where possible.</v>
      </c>
      <c r="F50" s="171" t="str">
        <f>VLOOKUP(A50,'Analyst Report'!$A$38:$E$287,5,FALSE)</f>
        <v xml:space="preserve"> </v>
      </c>
    </row>
    <row r="51" spans="1:6" ht="36" customHeight="1" x14ac:dyDescent="0.15">
      <c r="A51" s="298" t="s">
        <v>94</v>
      </c>
      <c r="B51" s="299"/>
      <c r="C51" s="20" t="s">
        <v>65</v>
      </c>
      <c r="D51" s="20" t="s">
        <v>66</v>
      </c>
      <c r="E51" s="166" t="s">
        <v>67</v>
      </c>
      <c r="F51" s="170" t="s">
        <v>68</v>
      </c>
    </row>
    <row r="52" spans="1:6" ht="48" customHeight="1" x14ac:dyDescent="0.15">
      <c r="A52" s="12" t="s">
        <v>95</v>
      </c>
      <c r="B52" s="23" t="str">
        <f>VLOOKUP(A52,Questions!$B$3:$C$256,2,FALSE)</f>
        <v>Has a third party expert conducted an audit of the most recent version of your product?</v>
      </c>
      <c r="C52" s="247" t="s">
        <v>2144</v>
      </c>
      <c r="D52" s="258" t="s">
        <v>3370</v>
      </c>
      <c r="E52" s="167" t="str">
        <f>IF((C52=""),VLOOKUP(A52,Questions!B$18:G$258,4,FALSE),IF(C52="Yes",VLOOKUP(A52,Questions!B$18:G$258,6,FALSE),IF(C52="No",VLOOKUP(A52,Questions!B$18:G$258,5,FALSE),"N/A")))</f>
        <v>State when the audit was conducted and by whom? Include the results in your submission and/or link to its web location.</v>
      </c>
      <c r="F52" s="171" t="str">
        <f>VLOOKUP(A52,'Analyst Report'!$A$38:$E$287,5,FALSE)</f>
        <v xml:space="preserve"> </v>
      </c>
    </row>
    <row r="53" spans="1:6" ht="60" customHeight="1" x14ac:dyDescent="0.15">
      <c r="A53" s="12" t="s">
        <v>96</v>
      </c>
      <c r="B53" s="23" t="str">
        <f>VLOOKUP(A53,Questions!$B$3:$C$256,2,FALSE)</f>
        <v>Do you have a documented and implemented process for verifying accessibility conformance?</v>
      </c>
      <c r="C53" s="247" t="s">
        <v>2144</v>
      </c>
      <c r="D53" s="258" t="s">
        <v>3323</v>
      </c>
      <c r="E53" s="167" t="str">
        <f>IF((C53=""),VLOOKUP(A53,Questions!B$18:G$258,4,FALSE),IF(C53="Yes",VLOOKUP(A53,Questions!B$18:G$258,6,FALSE),IF(C53="No",VLOOKUP(A53,Questions!B$18:G$258,5,FALSE),"N/A")))</f>
        <v>Describe your processes and methodologies for validating accessibility conformance.</v>
      </c>
      <c r="F53" s="171" t="str">
        <f>VLOOKUP(A53,'Analyst Report'!$A$38:$E$287,5,FALSE)</f>
        <v xml:space="preserve"> </v>
      </c>
    </row>
    <row r="54" spans="1:6" ht="48" customHeight="1" x14ac:dyDescent="0.15">
      <c r="A54" s="12" t="s">
        <v>97</v>
      </c>
      <c r="B54" s="23" t="str">
        <f>VLOOKUP(A54,Questions!$B$3:$C$256,2,FALSE)</f>
        <v>Have you adopted a technical or legal standard of conformance for the product in question?</v>
      </c>
      <c r="C54" s="247" t="s">
        <v>2144</v>
      </c>
      <c r="D54" s="258" t="s">
        <v>3324</v>
      </c>
      <c r="E54" s="167" t="str">
        <f>IF((C54=""),VLOOKUP(A54,Questions!B$18:G$258,4,FALSE),IF(C54="Yes",VLOOKUP(A54,Questions!B$18:G$258,6,FALSE),IF(C54="No",VLOOKUP(A54,Questions!B$18:G$258,5,FALSE),"N/A")))</f>
        <v>Indicate which primary standards and comment upon any additional standards the product meets.</v>
      </c>
      <c r="F54" s="171" t="str">
        <f>VLOOKUP(A54,'Analyst Report'!$A$38:$E$287,5,FALSE)</f>
        <v xml:space="preserve"> </v>
      </c>
    </row>
    <row r="55" spans="1:6" ht="61.25" customHeight="1" x14ac:dyDescent="0.15">
      <c r="A55" s="12" t="s">
        <v>98</v>
      </c>
      <c r="B55" s="23" t="str">
        <f>VLOOKUP(A55,Questions!$B$3:$C$256,2,FALSE)</f>
        <v>Can you provide a current, detailed accessibility roadmap with delivery timelines?</v>
      </c>
      <c r="C55" s="247" t="s">
        <v>2151</v>
      </c>
      <c r="D55" s="258" t="s">
        <v>3325</v>
      </c>
      <c r="E55" s="167" t="str">
        <f>IF((C55=""),VLOOKUP(A55,Questions!B$18:G$258,4,FALSE),IF(C55="Yes",VLOOKUP(A55,Questions!B$18:G$258,6,FALSE),IF(C55="No",VLOOKUP(A55,Questions!B$18:G$258,5,FALSE),"N/A")))</f>
        <v>Please provide any plans to develop and share an accessibility product roadmap in the future.</v>
      </c>
      <c r="F55" s="171" t="str">
        <f>VLOOKUP(A55,'Analyst Report'!$A$38:$E$287,5,FALSE)</f>
        <v xml:space="preserve"> </v>
      </c>
    </row>
    <row r="56" spans="1:6" ht="131" customHeight="1" x14ac:dyDescent="0.15">
      <c r="A56" s="12" t="s">
        <v>99</v>
      </c>
      <c r="B56" s="23" t="str">
        <f>VLOOKUP(A56,Questions!$B$3:$C$256,2,FALSE)</f>
        <v>Do you expect your staff to maintain a current skill set in IT accessibility?</v>
      </c>
      <c r="C56" s="247" t="s">
        <v>2144</v>
      </c>
      <c r="D56" s="258" t="s">
        <v>3326</v>
      </c>
      <c r="E56" s="167"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1" t="str">
        <f>VLOOKUP(A56,'Analyst Report'!$A$38:$E$287,5,FALSE)</f>
        <v xml:space="preserve"> </v>
      </c>
    </row>
    <row r="57" spans="1:6" ht="48" customHeight="1" x14ac:dyDescent="0.15">
      <c r="A57" s="12" t="s">
        <v>100</v>
      </c>
      <c r="B57" s="23" t="str">
        <f>VLOOKUP(A57,Questions!$B$3:$C$256,2,FALSE)</f>
        <v>Do you have a documented and implemented process for reporting and tracking accessibility issues?</v>
      </c>
      <c r="C57" s="247" t="s">
        <v>2144</v>
      </c>
      <c r="D57" s="258" t="s">
        <v>3371</v>
      </c>
      <c r="E57" s="167" t="str">
        <f>IF((C57=""),VLOOKUP(A57,Questions!B$18:G$258,4,FALSE),IF(C57="Yes",VLOOKUP(A57,Questions!B$18:G$258,6,FALSE),IF(C57="No",VLOOKUP(A57,Questions!B$18:G$258,5,FALSE),"N/A")))</f>
        <v>Describe the process and any recent examples of fixes as a result of the process.</v>
      </c>
      <c r="F57" s="171" t="str">
        <f>VLOOKUP(A57,'Analyst Report'!$A$38:$E$287,5,FALSE)</f>
        <v xml:space="preserve"> </v>
      </c>
    </row>
    <row r="58" spans="1:6" ht="48" customHeight="1" x14ac:dyDescent="0.15">
      <c r="A58" s="12" t="s">
        <v>101</v>
      </c>
      <c r="B58" s="23" t="str">
        <f>VLOOKUP(A58,Questions!$B$3:$C$256,2,FALSE)</f>
        <v>Do you have documented processes and procedures for implementing accessibility into your development lifecycle?</v>
      </c>
      <c r="C58" s="247" t="s">
        <v>2144</v>
      </c>
      <c r="D58" s="258" t="s">
        <v>3372</v>
      </c>
      <c r="E58" s="167" t="str">
        <f>IF((C58=""),VLOOKUP(A58,Questions!B$18:G$258,4,FALSE),IF(C58="Yes",VLOOKUP(A58,Questions!B$18:G$258,6,FALSE),IF(C58="No",VLOOKUP(A58,Questions!B$18:G$258,5,FALSE),"N/A")))</f>
        <v>Provide further details or multiple means in Additional Information.</v>
      </c>
      <c r="F58" s="171" t="str">
        <f>VLOOKUP(A58,'Analyst Report'!$A$38:$E$287,5,FALSE)</f>
        <v xml:space="preserve"> </v>
      </c>
    </row>
    <row r="59" spans="1:6" ht="48" customHeight="1" x14ac:dyDescent="0.15">
      <c r="A59" s="12" t="s">
        <v>102</v>
      </c>
      <c r="B59" s="23" t="str">
        <f>VLOOKUP(A59,Questions!$B$3:$C$256,2,FALSE)</f>
        <v>Can all functions of the application or service be performed using only the keyboard?</v>
      </c>
      <c r="C59" s="247" t="s">
        <v>2151</v>
      </c>
      <c r="D59" s="258" t="s">
        <v>3373</v>
      </c>
      <c r="E59" s="167" t="str">
        <f>IF((C59=""),VLOOKUP(A59,Questions!B$18:G$258,4,FALSE),IF(C59="Yes",VLOOKUP(A59,Questions!B$18:G$258,6,FALSE),IF(C59="No",VLOOKUP(A59,Questions!B$18:G$258,5,FALSE),"N/A")))</f>
        <v>Indicate a plan to test the product, develop a roadmap for keyboard accessibility or any further context.</v>
      </c>
      <c r="F59" s="171" t="str">
        <f>VLOOKUP(A59,'Analyst Report'!$A$38:$E$287,5,FALSE)</f>
        <v xml:space="preserve"> </v>
      </c>
    </row>
    <row r="60" spans="1:6" ht="73.25" customHeight="1" x14ac:dyDescent="0.15">
      <c r="A60" s="12" t="s">
        <v>103</v>
      </c>
      <c r="B60" s="23" t="str">
        <f>VLOOKUP(A60,Questions!$B$3:$C$256,2,FALSE)</f>
        <v>Does your product rely on activating a special ‘accessibility mode,’ a ‘lite version’ or accessing an alternate interface for accessibility purposes?</v>
      </c>
      <c r="C60" s="247" t="s">
        <v>2151</v>
      </c>
      <c r="D60" s="260" t="s">
        <v>78</v>
      </c>
      <c r="E60" s="167" t="str">
        <f>IF((C60=""),VLOOKUP(A60,Questions!B$18:G$258,4,FALSE),IF(C60="Yes",VLOOKUP(A60,Questions!B$18:G$258,6,FALSE),IF(C60="No",VLOOKUP(A60,Questions!B$18:G$258,5,FALSE),"N/A")))</f>
        <v xml:space="preserve"> </v>
      </c>
      <c r="F60" s="171" t="str">
        <f>VLOOKUP(A60,'Analyst Report'!$A$38:$E$287,5,FALSE)</f>
        <v xml:space="preserve"> </v>
      </c>
    </row>
    <row r="61" spans="1:6" ht="36" customHeight="1" x14ac:dyDescent="0.15">
      <c r="A61" s="287" t="str">
        <f>IF($C$28="No","Assessment of Third Parties - Optional based on QUALIFIER response.","Assessment of Third Parties")</f>
        <v>Assessment of Third Parties</v>
      </c>
      <c r="B61" s="287"/>
      <c r="C61" s="20" t="s">
        <v>65</v>
      </c>
      <c r="D61" s="20" t="s">
        <v>66</v>
      </c>
      <c r="E61" s="166" t="s">
        <v>67</v>
      </c>
      <c r="F61" s="170" t="s">
        <v>68</v>
      </c>
    </row>
    <row r="62" spans="1:6" ht="96" customHeight="1" x14ac:dyDescent="0.15">
      <c r="A62" s="12" t="s">
        <v>104</v>
      </c>
      <c r="B62" s="23" t="str">
        <f>VLOOKUP(A62,Questions!$B$3:$C$256,2,FALSE)</f>
        <v>Do you perform security assessments of third party companies with which you share data? (i.e. hosting providers, cloud services, PaaS, IaaS, SaaS, etc.).</v>
      </c>
      <c r="C62" s="247" t="s">
        <v>2144</v>
      </c>
      <c r="D62" s="261" t="s">
        <v>3327</v>
      </c>
      <c r="E62" s="167"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1" t="str">
        <f>VLOOKUP(A62,'Analyst Report'!$A$38:$E$287,5,FALSE)</f>
        <v xml:space="preserve"> </v>
      </c>
    </row>
    <row r="63" spans="1:6" ht="80" customHeight="1" x14ac:dyDescent="0.15">
      <c r="A63" s="12" t="s">
        <v>105</v>
      </c>
      <c r="B63" s="23" t="str">
        <f>VLOOKUP(A63,Questions!$B$3:$C$256,2,FALSE)</f>
        <v>Provide a brief description for why each of these third parties will have access to institution data.</v>
      </c>
      <c r="C63" s="302" t="s">
        <v>3209</v>
      </c>
      <c r="D63" s="289"/>
      <c r="E63" s="167" t="str">
        <f>IF((C63=""),VLOOKUP(A63,Questions!B$18:G$258,4,FALSE),IF(C63="Yes",VLOOKUP(A63,Questions!B$18:G$258,6,FALSE),IF(C63="No",VLOOKUP(A63,Questions!B$18:G$258,5,FALSE),"N/A")))</f>
        <v>N/A</v>
      </c>
      <c r="F63" s="171" t="str">
        <f>VLOOKUP(A63,'Analyst Report'!$A$38:$E$287,5,FALSE)</f>
        <v xml:space="preserve"> </v>
      </c>
    </row>
    <row r="64" spans="1:6" ht="80" customHeight="1" x14ac:dyDescent="0.15">
      <c r="A64" s="12" t="s">
        <v>106</v>
      </c>
      <c r="B64" s="23" t="str">
        <f>VLOOKUP(A64,Questions!$B$3:$C$256,2,FALSE)</f>
        <v>What legal agreements (i.e. contracts) do you have in place with these third parties that address liability in the event of a data breach?</v>
      </c>
      <c r="C64" s="288" t="s">
        <v>3210</v>
      </c>
      <c r="D64" s="289"/>
      <c r="E64" s="167" t="str">
        <f>IF((C64=""),VLOOKUP(A64,Questions!B$18:G$258,4,FALSE),IF(C64="Yes",VLOOKUP(A64,Questions!B$18:G$258,6,FALSE),IF(C64="No",VLOOKUP(A64,Questions!B$18:G$258,5,FALSE),"N/A")))</f>
        <v>N/A</v>
      </c>
      <c r="F64" s="171" t="str">
        <f>VLOOKUP(A64,'Analyst Report'!$A$38:$E$287,5,FALSE)</f>
        <v xml:space="preserve"> </v>
      </c>
    </row>
    <row r="65" spans="1:256" ht="80" customHeight="1" x14ac:dyDescent="0.15">
      <c r="A65" s="12" t="s">
        <v>107</v>
      </c>
      <c r="B65" s="23" t="str">
        <f>VLOOKUP(A65,Questions!$B$3:$C$256,2,FALSE)</f>
        <v>Do you have an implemented third party management strategy?</v>
      </c>
      <c r="C65" s="247" t="s">
        <v>2144</v>
      </c>
      <c r="D65" s="249" t="s">
        <v>3328</v>
      </c>
      <c r="E65" s="167" t="str">
        <f>IF((C65=""),VLOOKUP(A65,Questions!B$18:G$258,4,FALSE),IF(C65="Yes",VLOOKUP(A65,Questions!B$18:G$258,6,FALSE),IF(C65="No",VLOOKUP(A65,Questions!B$18:G$258,5,FALSE),"N/A")))</f>
        <v>Provide additional information that may help analysts better understand your environment and how it relates to third-party solutions.</v>
      </c>
      <c r="F65" s="171" t="str">
        <f>VLOOKUP(A65,'Analyst Report'!$A$38:$E$287,5,FALSE)</f>
        <v xml:space="preserve"> </v>
      </c>
    </row>
    <row r="66" spans="1:256" ht="80" customHeight="1" x14ac:dyDescent="0.15">
      <c r="A66" s="12" t="s">
        <v>108</v>
      </c>
      <c r="B66" s="23" t="str">
        <f>VLOOKUP(A66,Questions!$B$3:$C$256,2,FALSE)</f>
        <v>Do you have a process and implemented procedures for managing your hardware supply chain? (e.g., telecommunications equipment, export licensing, computing devices)</v>
      </c>
      <c r="C66" s="247" t="s">
        <v>2144</v>
      </c>
      <c r="D66" s="250" t="s">
        <v>3329</v>
      </c>
      <c r="E66" s="167" t="str">
        <f>IF((C66=""),VLOOKUP(A66,Questions!B$18:G$258,4,FALSE),IF(C66="Yes",VLOOKUP(A66,Questions!B$18:G$258,6,FALSE),IF(C66="No",VLOOKUP(A66,Questions!B$18:G$258,5,FALSE),"N/A")))</f>
        <v>State what countries and/or regions this process is compliant with.</v>
      </c>
      <c r="F66" s="171" t="str">
        <f>VLOOKUP(A66,'Analyst Report'!$A$38:$E$287,5,FALSE)</f>
        <v xml:space="preserve"> </v>
      </c>
    </row>
    <row r="67" spans="1:256" ht="36" customHeight="1" x14ac:dyDescent="0.15">
      <c r="A67" s="287" t="str">
        <f>IF(Questions!D23&lt;&gt;"","Consulting",IF(Questions!D23&lt;&gt;"Yes","Consulting - All questions after this section are OPTIONAL.","Consulting - Optional based on QUALIFIER response."))</f>
        <v>Consulting</v>
      </c>
      <c r="B67" s="287"/>
      <c r="C67" s="20" t="s">
        <v>65</v>
      </c>
      <c r="D67" s="20" t="s">
        <v>66</v>
      </c>
      <c r="E67" s="166" t="s">
        <v>67</v>
      </c>
      <c r="F67" s="170" t="s">
        <v>68</v>
      </c>
    </row>
    <row r="68" spans="1:256" ht="48" customHeight="1" x14ac:dyDescent="0.15">
      <c r="A68" s="12" t="s">
        <v>109</v>
      </c>
      <c r="B68" s="23" t="str">
        <f>VLOOKUP(A68,Questions!$B$3:$C$256,2,FALSE)</f>
        <v>Will the consulting take place on-premises?</v>
      </c>
      <c r="C68" s="247" t="s">
        <v>2144</v>
      </c>
      <c r="D68" s="252" t="s">
        <v>3374</v>
      </c>
      <c r="E68" s="167" t="str">
        <f>IF((C68=""),VLOOKUP(A68,Questions!B:G,4,FALSE),IF(C68="Yes",VLOOKUP(A68,Questions!B:G,6,FALSE),IF(C68="No",VLOOKUP(A68,Questions!B:G,5,FALSE),"N/A")))</f>
        <v xml:space="preserve"> </v>
      </c>
      <c r="F68" s="171" t="str">
        <f>VLOOKUP(A68,'Analyst Report'!$A$38:$E$287,5,FALSE)</f>
        <v xml:space="preserve"> </v>
      </c>
    </row>
    <row r="69" spans="1:256" ht="63" customHeight="1" x14ac:dyDescent="0.15">
      <c r="A69" s="12" t="s">
        <v>110</v>
      </c>
      <c r="B69" s="23" t="str">
        <f>VLOOKUP(A69,Questions!$B$3:$C$256,2,FALSE)</f>
        <v>Will the consultant require access to Institution's network resources?</v>
      </c>
      <c r="C69" s="247" t="s">
        <v>2144</v>
      </c>
      <c r="D69" s="252" t="s">
        <v>3375</v>
      </c>
      <c r="E69" s="167" t="str">
        <f>IF((C69=""),VLOOKUP(A69,Questions!B:G,4,FALSE),IF(C69="Yes",VLOOKUP(A69,Questions!B:G,6,FALSE),IF(C69="No",VLOOKUP(A69,Questions!B:G,5,FALSE),"N/A")))</f>
        <v xml:space="preserve"> </v>
      </c>
      <c r="F69" s="171" t="str">
        <f>VLOOKUP(A69,'Analyst Report'!$A$38:$E$287,5,FALSE)</f>
        <v xml:space="preserve"> </v>
      </c>
    </row>
    <row r="70" spans="1:256" ht="63" customHeight="1" x14ac:dyDescent="0.15">
      <c r="A70" s="12" t="s">
        <v>111</v>
      </c>
      <c r="B70" s="23" t="str">
        <f>VLOOKUP(A70,Questions!$B$3:$C$256,2,FALSE)</f>
        <v>Will the consultant require access to hardware in the Institution's data centers?</v>
      </c>
      <c r="C70" s="247" t="s">
        <v>2151</v>
      </c>
      <c r="D70" s="253"/>
      <c r="E70" s="167" t="str">
        <f>IF((C70=""),VLOOKUP(A70,Questions!B:G,4,FALSE),IF(C70="Yes",VLOOKUP(A70,Questions!B:G,6,FALSE),IF(C70="No",VLOOKUP(A70,Questions!B:G,5,FALSE),"N/A")))</f>
        <v xml:space="preserve"> </v>
      </c>
      <c r="F70" s="171" t="str">
        <f>VLOOKUP(A70,'Analyst Report'!$A$38:$E$287,5,FALSE)</f>
        <v xml:space="preserve"> </v>
      </c>
    </row>
    <row r="71" spans="1:256" ht="48" customHeight="1" x14ac:dyDescent="0.15">
      <c r="A71" s="12" t="s">
        <v>112</v>
      </c>
      <c r="B71" s="23" t="str">
        <f>VLOOKUP(A71,Questions!$B$3:$C$256,2,FALSE)</f>
        <v>Will the consultant require an account within the Institution's domain (@*.edu)?</v>
      </c>
      <c r="C71" s="247" t="s">
        <v>2151</v>
      </c>
      <c r="D71" s="254"/>
      <c r="E71" s="167" t="str">
        <f>IF((C71=""),VLOOKUP(A71,Questions!B:G,4,FALSE),IF(C71="Yes",VLOOKUP(A71,Questions!B:G,6,FALSE),IF(C71="No",VLOOKUP(A71,Questions!B:G,5,FALSE),"N/A")))</f>
        <v xml:space="preserve"> </v>
      </c>
      <c r="F71" s="171" t="str">
        <f>VLOOKUP(A71,'Analyst Report'!$A$38:$E$287,5,FALSE)</f>
        <v xml:space="preserve"> </v>
      </c>
    </row>
    <row r="72" spans="1:256" ht="48" customHeight="1" x14ac:dyDescent="0.15">
      <c r="A72" s="12" t="s">
        <v>113</v>
      </c>
      <c r="B72" s="23" t="str">
        <f>VLOOKUP(A72,Questions!$B$3:$C$256,2,FALSE)</f>
        <v>Has the consultant received training on [sensitive, HIPAA, PCI, etc.] data handling?</v>
      </c>
      <c r="C72" s="247" t="s">
        <v>2144</v>
      </c>
      <c r="D72" s="255" t="s">
        <v>3330</v>
      </c>
      <c r="E72" s="167" t="str">
        <f>IF((C72=""),VLOOKUP(A72,Questions!B:G,4,FALSE),IF(C72="Yes",VLOOKUP(A72,Questions!B:G,6,FALSE),IF(C72="No",VLOOKUP(A72,Questions!B:G,5,FALSE),"N/A")))</f>
        <v xml:space="preserve"> </v>
      </c>
      <c r="F72" s="171" t="str">
        <f>VLOOKUP(A72,'Analyst Report'!$A$38:$E$287,5,FALSE)</f>
        <v xml:space="preserve"> </v>
      </c>
    </row>
    <row r="73" spans="1:256" ht="48" customHeight="1" x14ac:dyDescent="0.15">
      <c r="A73" s="12" t="s">
        <v>114</v>
      </c>
      <c r="B73" s="23" t="str">
        <f>VLOOKUP(A73,Questions!$B$3:$C$256,2,FALSE)</f>
        <v>Will any data be transferred to the consultant's possession?</v>
      </c>
      <c r="C73" s="247" t="s">
        <v>2144</v>
      </c>
      <c r="D73" s="256" t="s">
        <v>3331</v>
      </c>
      <c r="E73" s="167" t="str">
        <f>IF((C73=""),VLOOKUP(A73,Questions!B:G,4,FALSE),IF(C73="Yes",VLOOKUP(A73,Questions!B:G,6,FALSE),IF(C73="No",VLOOKUP(A73,Questions!B:G,5,FALSE),"N/A")))</f>
        <v xml:space="preserve"> </v>
      </c>
      <c r="F73" s="171" t="str">
        <f>VLOOKUP(A73,'Analyst Report'!$A$38:$E$287,5,FALSE)</f>
        <v xml:space="preserve"> </v>
      </c>
    </row>
    <row r="74" spans="1:256" s="2" customFormat="1" ht="48" customHeight="1" x14ac:dyDescent="0.15">
      <c r="A74" s="12" t="s">
        <v>115</v>
      </c>
      <c r="B74" s="23" t="str">
        <f>VLOOKUP(A74,Questions!$B$3:$C$256,2,FALSE)</f>
        <v>Is it encrypted (at rest) while in the consultant's possession?</v>
      </c>
      <c r="C74" s="248" t="s">
        <v>2144</v>
      </c>
      <c r="D74" s="256" t="s">
        <v>3332</v>
      </c>
      <c r="E74" s="167" t="str">
        <f>IF((C74=""),VLOOKUP(A74,Questions!B:G,4,FALSE),IF(C74="Yes",VLOOKUP(A74,Questions!B:G,6,FALSE),IF(C74="No",VLOOKUP(A74,Questions!B:G,5,FALSE),"N/A")))</f>
        <v xml:space="preserve"> </v>
      </c>
      <c r="F74" s="171"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48" customHeight="1" x14ac:dyDescent="0.15">
      <c r="A75" s="12" t="s">
        <v>116</v>
      </c>
      <c r="B75" s="23" t="str">
        <f>VLOOKUP(A75,Questions!$B$3:$C$256,2,FALSE)</f>
        <v>Will the consultant need remote access to the Institution's network or systems?</v>
      </c>
      <c r="C75" s="247" t="s">
        <v>2151</v>
      </c>
      <c r="D75" s="254"/>
      <c r="E75" s="167" t="str">
        <f>IF((C75=""),VLOOKUP(A75,Questions!B:G,4,FALSE),IF(C75="Yes",VLOOKUP(A75,Questions!B:G,6,FALSE),IF(C75="No",VLOOKUP(A75,Questions!B:G,5,FALSE),"N/A")))</f>
        <v>No need to answer CONS-09</v>
      </c>
      <c r="F75" s="171" t="str">
        <f>VLOOKUP(A75,'Analyst Report'!$A$38:$E$287,5,FALSE)</f>
        <v xml:space="preserve"> </v>
      </c>
    </row>
    <row r="76" spans="1:256" s="2" customFormat="1" ht="48" customHeight="1" x14ac:dyDescent="0.15">
      <c r="A76" s="12" t="s">
        <v>117</v>
      </c>
      <c r="B76" s="23" t="str">
        <f>VLOOKUP(A76,Questions!$B$3:$C$256,2,FALSE)</f>
        <v>Can we restrict that access based on source IP address?</v>
      </c>
      <c r="C76" s="9"/>
      <c r="D76" s="254"/>
      <c r="E76" s="167" t="str">
        <f>IF((C76=""),VLOOKUP(A76,Questions!B:G,4,FALSE),IF(C76="Yes",VLOOKUP(A76,Questions!B:G,6,FALSE),IF(C76="No",VLOOKUP(A76,Questions!B:G,5,FALSE),"N/A")))</f>
        <v xml:space="preserve"> </v>
      </c>
      <c r="F76" s="171"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7" t="s">
        <v>118</v>
      </c>
      <c r="B77" s="287"/>
      <c r="C77" s="20" t="s">
        <v>65</v>
      </c>
      <c r="D77" s="20" t="s">
        <v>66</v>
      </c>
      <c r="E77" s="166" t="s">
        <v>67</v>
      </c>
      <c r="F77" s="170" t="s">
        <v>68</v>
      </c>
    </row>
    <row r="78" spans="1:256" ht="89.25" customHeight="1" x14ac:dyDescent="0.15">
      <c r="A78" s="12" t="s">
        <v>119</v>
      </c>
      <c r="B78" s="23" t="str">
        <f>VLOOKUP(A78,Questions!$B$3:$C$256,2,FALSE)</f>
        <v>Are access controls for institutional accounts based on structured rules, such as role-based access control (RBAC), attribute-based access control (ABAC) or policy-based access control (PBAC)?</v>
      </c>
      <c r="C78" s="247" t="s">
        <v>2144</v>
      </c>
      <c r="D78" s="259" t="s">
        <v>3333</v>
      </c>
      <c r="E78" s="167" t="str">
        <f>IF((C78=""),VLOOKUP(A78,Questions!B:G,4,FALSE),IF(C78="Yes",VLOOKUP(A78,Questions!B:G,6,FALSE),IF(C78="No",VLOOKUP(A78,Questions!B:G,5,FALSE),"N/A")))</f>
        <v>Describe available roles.</v>
      </c>
      <c r="F78" s="171" t="str">
        <f>VLOOKUP(A78,'Analyst Report'!$A$38:$E$287,5,FALSE)</f>
        <v xml:space="preserve"> </v>
      </c>
    </row>
    <row r="79" spans="1:256" ht="93.75" customHeight="1" x14ac:dyDescent="0.15">
      <c r="A79" s="12" t="s">
        <v>120</v>
      </c>
      <c r="B79" s="23" t="str">
        <f>VLOOKUP(A79,Questions!$B$3:$C$256,2,FALSE)</f>
        <v>Are access controls for staff within your organization based on structured rules, such as RBAC, ABAC, or PBAC?</v>
      </c>
      <c r="C79" s="247" t="s">
        <v>2144</v>
      </c>
      <c r="D79" s="266"/>
      <c r="E79" s="167" t="str">
        <f>IF((C79=""),VLOOKUP(A79,Questions!B:G,4,FALSE),IF(C79="Yes",VLOOKUP(A79,Questions!B:G,6,FALSE),IF(C79="No",VLOOKUP(A79,Questions!B:G,5,FALSE),"N/A")))</f>
        <v xml:space="preserve"> </v>
      </c>
      <c r="F79" s="171" t="str">
        <f>VLOOKUP(A79,'Analyst Report'!$A$38:$E$287,5,FALSE)</f>
        <v xml:space="preserve"> </v>
      </c>
    </row>
    <row r="80" spans="1:256" ht="48" customHeight="1" x14ac:dyDescent="0.15">
      <c r="A80" s="12" t="s">
        <v>121</v>
      </c>
      <c r="B80" s="23" t="str">
        <f>VLOOKUP(A80,Questions!$B$3:$C$256,2,FALSE)</f>
        <v>Does the system provide data input validation and error messages?</v>
      </c>
      <c r="C80" s="247" t="s">
        <v>2144</v>
      </c>
      <c r="D80" s="259" t="s">
        <v>3334</v>
      </c>
      <c r="E80" s="167" t="str">
        <f>IF((C80=""),VLOOKUP(A80,Questions!B:G,4,FALSE),IF(C80="Yes",VLOOKUP(A80,Questions!B:G,6,FALSE),IF(C80="No",VLOOKUP(A80,Questions!B:G,5,FALSE),"N/A")))</f>
        <v>Describe how your system(s) provide data input validation and error messages.</v>
      </c>
      <c r="F80" s="171" t="str">
        <f>VLOOKUP(A80,'Analyst Report'!$A$38:$E$287,5,FALSE)</f>
        <v xml:space="preserve"> </v>
      </c>
    </row>
    <row r="81" spans="1:256" ht="54" customHeight="1" x14ac:dyDescent="0.15">
      <c r="A81" s="12" t="s">
        <v>122</v>
      </c>
      <c r="B81" s="23" t="str">
        <f>VLOOKUP(A81,Questions!$B$3:$C$256,2,FALSE)</f>
        <v>Are you using a web application firewall (WAF)?</v>
      </c>
      <c r="C81" s="247" t="s">
        <v>2144</v>
      </c>
      <c r="D81" s="262" t="s">
        <v>3335</v>
      </c>
      <c r="E81" s="167" t="str">
        <f>IF((C81=""),VLOOKUP(A81,Questions!B:G,4,FALSE),IF(C81="Yes",VLOOKUP(A81,Questions!B:G,6,FALSE),IF(C81="No",VLOOKUP(A81,Questions!B:G,5,FALSE),"N/A")))</f>
        <v>Describe the currently implemented WAF.</v>
      </c>
      <c r="F81" s="171" t="str">
        <f>VLOOKUP(A81,'Analyst Report'!$A$38:$E$287,5,FALSE)</f>
        <v xml:space="preserve"> </v>
      </c>
    </row>
    <row r="82" spans="1:256" ht="48" customHeight="1" x14ac:dyDescent="0.15">
      <c r="A82" s="12" t="s">
        <v>123</v>
      </c>
      <c r="B82" s="23" t="str">
        <f>VLOOKUP(A82,Questions!$B$3:$C$256,2,FALSE)</f>
        <v>Do you have a process and implemented procedures for managing your software supply chain (e.g. libraries, repositories, frameworks, etc)</v>
      </c>
      <c r="C82" s="247" t="s">
        <v>2144</v>
      </c>
      <c r="D82" s="262" t="s">
        <v>3336</v>
      </c>
      <c r="E82" s="167" t="str">
        <f>IF((C82=""),VLOOKUP(A82,Questions!B:G,4,FALSE),IF(C82="Yes",VLOOKUP(A82,Questions!B:G,6,FALSE),IF(C82="No",VLOOKUP(A82,Questions!B:G,5,FALSE),"N/A")))</f>
        <v>Provide supporting documentation of your processes.</v>
      </c>
      <c r="F82" s="171" t="str">
        <f>VLOOKUP(A82,'Analyst Report'!$A$38:$E$287,5,FALSE)</f>
        <v xml:space="preserve"> </v>
      </c>
    </row>
    <row r="83" spans="1:256" ht="48" customHeight="1" x14ac:dyDescent="0.15">
      <c r="A83" s="12" t="s">
        <v>124</v>
      </c>
      <c r="B83" s="23" t="str">
        <f>VLOOKUP(A83,Questions!$B$3:$C$256,2,FALSE)</f>
        <v>Are only currently supported operating system(s), software, and libraries leveraged by the system(s)/application(s) that will have access to institution's data?</v>
      </c>
      <c r="C83" s="247" t="s">
        <v>2144</v>
      </c>
      <c r="D83" s="256" t="s">
        <v>3337</v>
      </c>
      <c r="E83" s="167" t="str">
        <f>IF((C83=""),VLOOKUP(A83,Questions!B:G,4,FALSE),IF(C83="Yes",VLOOKUP(A83,Questions!B:G,6,FALSE),IF(C83="No",VLOOKUP(A83,Questions!B:G,5,FALSE),"N/A")))</f>
        <v>Please provide a list of all required dependencies.</v>
      </c>
      <c r="F83" s="171" t="str">
        <f>VLOOKUP(A83,'Analyst Report'!$A$38:$E$287,5,FALSE)</f>
        <v xml:space="preserve"> </v>
      </c>
    </row>
    <row r="84" spans="1:256" s="2" customFormat="1" ht="43.25" customHeight="1" x14ac:dyDescent="0.15">
      <c r="A84" s="12" t="s">
        <v>125</v>
      </c>
      <c r="B84" s="23" t="str">
        <f>VLOOKUP(A84,Questions!$B$3:$C$256,2,FALSE)</f>
        <v>If mobile, is the application available from a trusted source (e.g., App Store, Google Play Store)?</v>
      </c>
      <c r="C84" s="247" t="s">
        <v>2144</v>
      </c>
      <c r="D84" s="256" t="s">
        <v>3338</v>
      </c>
      <c r="E84" s="167" t="str">
        <f>IF((C84=""),VLOOKUP(A84,Questions!B:G,4,FALSE),IF(C84="Yes",VLOOKUP(A84,Questions!B:G,6,FALSE),IF(C84="No",VLOOKUP(A84,Questions!B:G,5,FALSE),"N/A")))</f>
        <v xml:space="preserve"> State the application title as listed within the trusted source.</v>
      </c>
      <c r="F84" s="171"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7.25" customHeight="1" x14ac:dyDescent="0.15">
      <c r="A85" s="12" t="s">
        <v>126</v>
      </c>
      <c r="B85" s="23" t="str">
        <f>VLOOKUP(A85,Questions!$B$3:$C$256,2,FALSE)</f>
        <v>Does your application require access to location or GPS data?</v>
      </c>
      <c r="C85" s="247" t="s">
        <v>2151</v>
      </c>
      <c r="D85" s="254"/>
      <c r="E85" s="167" t="str">
        <f>IF((C85=""),VLOOKUP(A85,Questions!B:G,4,FALSE),IF(C85="Yes",VLOOKUP(A85,Questions!B:G,6,FALSE),IF(C85="No",VLOOKUP(A85,Questions!B:G,5,FALSE),"N/A")))</f>
        <v>Please indicate any future plans that would require access to this data</v>
      </c>
      <c r="F85" s="171" t="str">
        <f>VLOOKUP(A85,'Analyst Report'!$A$38:$E$287,5,FALSE)</f>
        <v xml:space="preserve"> </v>
      </c>
    </row>
    <row r="86" spans="1:256" ht="77" customHeight="1" x14ac:dyDescent="0.15">
      <c r="A86" s="12" t="s">
        <v>127</v>
      </c>
      <c r="B86" s="23" t="str">
        <f>VLOOKUP(A86,Questions!$B$3:$C$256,2,FALSE)</f>
        <v>Does your application provide separation of duties between security administration, system administration, and standard user functions?</v>
      </c>
      <c r="C86" s="247" t="s">
        <v>2144</v>
      </c>
      <c r="D86" s="256" t="s">
        <v>3339</v>
      </c>
      <c r="E86" s="167"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1" t="str">
        <f>VLOOKUP(A86,'Analyst Report'!$A$38:$E$287,5,FALSE)</f>
        <v xml:space="preserve">  </v>
      </c>
    </row>
    <row r="87" spans="1:256" ht="64.25" customHeight="1" x14ac:dyDescent="0.15">
      <c r="A87" s="12" t="s">
        <v>128</v>
      </c>
      <c r="B87" s="23" t="str">
        <f>VLOOKUP(A87,Questions!$B$3:$C$256,2,FALSE)</f>
        <v>Do you have a fully implemented policy or procedure that details how your employees obtain administrator access to institutional instance of the application?</v>
      </c>
      <c r="C87" s="247" t="s">
        <v>2144</v>
      </c>
      <c r="D87" s="256" t="s">
        <v>3340</v>
      </c>
      <c r="E87" s="167" t="str">
        <f>IF((C87=""),VLOOKUP(A87,Questions!B:G,4,FALSE),IF(C87="Yes",VLOOKUP(A87,Questions!B:G,6,FALSE),IF(C87="No",VLOOKUP(A87,Questions!B:G,5,FALSE),"N/A")))</f>
        <v>Describe or provide a reference that details how administrator access is handled (e.g. provisioning, principle of least privilege, deprovisioning, etc.)</v>
      </c>
      <c r="F87" s="171" t="str">
        <f>VLOOKUP(A87,'Analyst Report'!$A$38:$E$287,5,FALSE)</f>
        <v xml:space="preserve"> </v>
      </c>
    </row>
    <row r="88" spans="1:256" ht="33" customHeight="1" x14ac:dyDescent="0.15">
      <c r="A88" s="12" t="s">
        <v>129</v>
      </c>
      <c r="B88" s="23" t="str">
        <f>VLOOKUP(A88,Questions!$B$3:$C$256,2,FALSE)</f>
        <v>Have your developers been trained in secure coding techniques?</v>
      </c>
      <c r="C88" s="247" t="s">
        <v>2144</v>
      </c>
      <c r="D88" s="256" t="s">
        <v>3341</v>
      </c>
      <c r="E88" s="167" t="str">
        <f>IF((C88=""),VLOOKUP(A88,Questions!B:G,4,FALSE),IF(C88="Yes",VLOOKUP(A88,Questions!B:G,6,FALSE),IF(C88="No",VLOOKUP(A88,Questions!B:G,5,FALSE),"N/A")))</f>
        <v>Summarize your secure coding training.</v>
      </c>
      <c r="F88" s="171" t="str">
        <f>VLOOKUP(A88,'Analyst Report'!$A$38:$E$287,5,FALSE)</f>
        <v xml:space="preserve"> </v>
      </c>
    </row>
    <row r="89" spans="1:256" ht="39" customHeight="1" x14ac:dyDescent="0.15">
      <c r="A89" s="12" t="s">
        <v>130</v>
      </c>
      <c r="B89" s="23" t="str">
        <f>VLOOKUP(A89,Questions!$B$3:$C$256,2,FALSE)</f>
        <v>Was your application developed using secure coding techniques?</v>
      </c>
      <c r="C89" s="247" t="s">
        <v>2144</v>
      </c>
      <c r="D89" s="256" t="s">
        <v>3342</v>
      </c>
      <c r="E89" s="167" t="str">
        <f>IF((C89=""),VLOOKUP(A89,Questions!B:G,4,FALSE),IF(C89="Yes",VLOOKUP(A89,Questions!B:G,6,FALSE),IF(C89="No",VLOOKUP(A89,Questions!B:G,5,FALSE),"N/A")))</f>
        <v>Summarize your secure coding practices.</v>
      </c>
      <c r="F89" s="171" t="str">
        <f>VLOOKUP(A89,'Analyst Report'!$A$38:$E$287,5,FALSE)</f>
        <v xml:space="preserve"> </v>
      </c>
    </row>
    <row r="90" spans="1:256" ht="41" customHeight="1" x14ac:dyDescent="0.15">
      <c r="A90" s="12" t="s">
        <v>131</v>
      </c>
      <c r="B90" s="23" t="str">
        <f>VLOOKUP(A90,Questions!$B$3:$C$256,2,FALSE)</f>
        <v>Do you subject your code to static code analysis and/or static application security testing prior to release?</v>
      </c>
      <c r="C90" s="247" t="s">
        <v>2144</v>
      </c>
      <c r="D90" s="256" t="s">
        <v>3343</v>
      </c>
      <c r="E90" s="167" t="str">
        <f>IF((C90=""),VLOOKUP(A90,Questions!B:G,4,FALSE),IF(C90="Yes",VLOOKUP(A90,Questions!B:G,6,FALSE),IF(C90="No",VLOOKUP(A90,Questions!B:G,5,FALSE),"N/A")))</f>
        <v xml:space="preserve"> Provide a list of all tools utilized during static code analysis or static application security testing.</v>
      </c>
      <c r="F90" s="171" t="str">
        <f>VLOOKUP(A90,'Analyst Report'!$A$38:$E$287,5,FALSE)</f>
        <v xml:space="preserve"> </v>
      </c>
    </row>
    <row r="91" spans="1:256" ht="40.25" customHeight="1" x14ac:dyDescent="0.15">
      <c r="A91" s="12" t="s">
        <v>132</v>
      </c>
      <c r="B91" s="23" t="str">
        <f>VLOOKUP(A91,Questions!$B$3:$C$256,2,FALSE)</f>
        <v>Do you have software testing processes (dynamic or static) that are established and followed?</v>
      </c>
      <c r="C91" s="247" t="s">
        <v>2144</v>
      </c>
      <c r="D91" s="256" t="s">
        <v>3344</v>
      </c>
      <c r="E91" s="167"/>
      <c r="F91" s="171" t="str">
        <f>VLOOKUP(A91,'Analyst Report'!$A$38:$E$287,5,FALSE)</f>
        <v xml:space="preserve"> </v>
      </c>
    </row>
    <row r="92" spans="1:256" ht="36" customHeight="1" x14ac:dyDescent="0.15">
      <c r="A92" s="287" t="s">
        <v>133</v>
      </c>
      <c r="B92" s="287"/>
      <c r="C92" s="20" t="s">
        <v>65</v>
      </c>
      <c r="D92" s="20" t="s">
        <v>66</v>
      </c>
      <c r="E92" s="166" t="s">
        <v>67</v>
      </c>
      <c r="F92" s="170" t="s">
        <v>68</v>
      </c>
    </row>
    <row r="93" spans="1:256" ht="84" customHeight="1" x14ac:dyDescent="0.15">
      <c r="A93" s="12" t="s">
        <v>134</v>
      </c>
      <c r="B93" s="23" t="str">
        <f>VLOOKUP(A93,Questions!$B$3:$C$256,2,FALSE)</f>
        <v>Does your solution support single sign-on (SSO) protocols for user and administrator authentication?</v>
      </c>
      <c r="C93" s="247" t="s">
        <v>3043</v>
      </c>
      <c r="D93" s="267" t="s">
        <v>3345</v>
      </c>
      <c r="E93" s="167" t="str">
        <f>IF((C93=""),VLOOKUP(A93,Questions!B:G,4,FALSE),IF(C93="1) Yes",VLOOKUP(A93,Questions!B:G,6,FALSE),IF(C93="2) No",VLOOKUP(A93,Questions!B:G,5,FALSE),"N/A")))</f>
        <v>Describe how strong authentication is enforced (e.g., complex passwords, multifactor tokens, certificates, biometrics, aging requirements, re-use policy).</v>
      </c>
      <c r="F93" s="171" t="str">
        <f>VLOOKUP(A93,'Analyst Report'!$A$38:$E$287,5,FALSE)</f>
        <v xml:space="preserve"> </v>
      </c>
    </row>
    <row r="94" spans="1:256" ht="48" customHeight="1" x14ac:dyDescent="0.15">
      <c r="A94" s="12" t="s">
        <v>135</v>
      </c>
      <c r="B94" s="23" t="str">
        <f>VLOOKUP(A94,Questions!$B$3:$C$256,2,FALSE)</f>
        <v>Does your solution support local authentication protocols for user and administrator authentication?</v>
      </c>
      <c r="C94" s="247" t="s">
        <v>3046</v>
      </c>
      <c r="D94" s="267" t="s">
        <v>3346</v>
      </c>
      <c r="E94" s="167" t="str">
        <f>IF((C94=""),VLOOKUP(A94,Questions!B:G,4,FALSE),IF(C94="1) Yes",VLOOKUP(A94,Questions!B:G,6,FALSE),IF(C94="2) No",VLOOKUP(A94,Questions!B:G,5,FALSE),"Answer relevant questions below")))</f>
        <v>Answer relevant questions below</v>
      </c>
      <c r="F94" s="171" t="str">
        <f>VLOOKUP(A94,'Analyst Report'!$A$38:$E$287,5,FALSE)</f>
        <v xml:space="preserve"> </v>
      </c>
    </row>
    <row r="95" spans="1:256" ht="48" customHeight="1" x14ac:dyDescent="0.15">
      <c r="A95" s="12" t="s">
        <v>136</v>
      </c>
      <c r="B95" s="23" t="str">
        <f>VLOOKUP(A95,Questions!$B$3:$C$256,2,FALSE)</f>
        <v>Can you enforce password/passphrase aging requirements?</v>
      </c>
      <c r="C95" s="247" t="s">
        <v>2151</v>
      </c>
      <c r="D95" s="268" t="s">
        <v>3347</v>
      </c>
      <c r="E95" s="167" t="str">
        <f>IF((C95=""),VLOOKUP(A95,Questions!B:G,4,FALSE),IF(C95="Yes",VLOOKUP(A95,Questions!B:G,6,FALSE),IF(C95="No",VLOOKUP(A95,Questions!B:G,5,FALSE),"N/A")))</f>
        <v>Describe plans to support password/passphrase aging requirements.</v>
      </c>
      <c r="F95" s="171" t="str">
        <f>VLOOKUP(A95,'Analyst Report'!$A$38:$E$287,5,FALSE)</f>
        <v xml:space="preserve"> </v>
      </c>
    </row>
    <row r="96" spans="1:256" ht="65" customHeight="1" x14ac:dyDescent="0.15">
      <c r="A96" s="12" t="s">
        <v>137</v>
      </c>
      <c r="B96" s="23" t="str">
        <f>VLOOKUP(A96,Questions!$B$3:$C$256,2,FALSE)</f>
        <v>Can you enforce password/passphrase complexity requirements [provided by the institution]?</v>
      </c>
      <c r="C96" s="247" t="s">
        <v>2151</v>
      </c>
      <c r="D96" s="268" t="s">
        <v>3348</v>
      </c>
      <c r="E96" s="167" t="str">
        <f>IF((C96=""),VLOOKUP(A96,Questions!B:G,4,FALSE),IF(C96="Yes",VLOOKUP(A96,Questions!B:G,6,FALSE),IF(C96="No",VLOOKUP(A96,Questions!B:G,5,FALSE),"N/A")))</f>
        <v>Describe plans to support password/passphrase complexity requirements.</v>
      </c>
      <c r="F96" s="171" t="str">
        <f>VLOOKUP(A96,'Analyst Report'!$A$38:$E$287,5,FALSE)</f>
        <v xml:space="preserve"> </v>
      </c>
    </row>
    <row r="97" spans="1:6" ht="47" customHeight="1" x14ac:dyDescent="0.15">
      <c r="A97" s="12" t="s">
        <v>138</v>
      </c>
      <c r="B97" s="23" t="str">
        <f>VLOOKUP(A97,Questions!$B$3:$C$256,2,FALSE)</f>
        <v>Does the system have password complexity or length limitations and/or restrictions?</v>
      </c>
      <c r="C97" s="247" t="s">
        <v>2144</v>
      </c>
      <c r="D97" s="261" t="s">
        <v>3349</v>
      </c>
      <c r="E97" s="167" t="str">
        <f>IF((C97=""),VLOOKUP(A97,Questions!B:G,4,FALSE),IF(C97="Yes",VLOOKUP(A97,Questions!B:G,6,FALSE),IF(C97="No",VLOOKUP(A97,Questions!B:G,5,FALSE),"N/A")))</f>
        <v>Describe these limitations and/or restrictions and state what lengths and complexities are supported.</v>
      </c>
      <c r="F97" s="171" t="str">
        <f>VLOOKUP(A97,'Analyst Report'!$A$38:$E$287,5,FALSE)</f>
        <v xml:space="preserve"> </v>
      </c>
    </row>
    <row r="98" spans="1:6" ht="55.25" customHeight="1" x14ac:dyDescent="0.15">
      <c r="A98" s="12" t="s">
        <v>139</v>
      </c>
      <c r="B98" s="23" t="str">
        <f>VLOOKUP(A98,Questions!$B$3:$C$256,2,FALSE)</f>
        <v>Do you have documented password/passphrase reset procedures that are currently implemented in the system and/or customer support?</v>
      </c>
      <c r="C98" s="247" t="s">
        <v>2144</v>
      </c>
      <c r="D98" s="264" t="s">
        <v>3350</v>
      </c>
      <c r="E98" s="167" t="str">
        <f>IF((C98=""),VLOOKUP(A98,Questions!B:G,4,FALSE),IF(C98="Yes",VLOOKUP(A98,Questions!B:G,6,FALSE),IF(C98="No",VLOOKUP(A98,Questions!B:G,5,FALSE),"N/A")))</f>
        <v xml:space="preserve"> Describe your documented password/passphrase reset procedures that are currently implemented in the system and/or customer support.</v>
      </c>
      <c r="F98" s="171" t="str">
        <f>VLOOKUP(A98,'Analyst Report'!$A$38:$E$287,5,FALSE)</f>
        <v xml:space="preserve"> </v>
      </c>
    </row>
    <row r="99" spans="1:6" ht="48" customHeight="1" x14ac:dyDescent="0.15">
      <c r="A99" s="12" t="s">
        <v>140</v>
      </c>
      <c r="B99" s="23" t="str">
        <f>VLOOKUP(A99,Questions!$B$3:$C$256,2,FALSE)</f>
        <v>Does your organization participate in InCommon or another eduGAIN affiliated trust federation?</v>
      </c>
      <c r="C99" s="247" t="s">
        <v>2144</v>
      </c>
      <c r="D99" s="264" t="s">
        <v>3351</v>
      </c>
      <c r="E99" s="167" t="str">
        <f>IF((C99=""),VLOOKUP(A99,Questions!B:G,4,FALSE),IF(C99="Yes",VLOOKUP(A99,Questions!B:G,6,FALSE),IF(C99="No",VLOOKUP(A99,Questions!B:G,5,FALSE),"N/A")))</f>
        <v>List the entityIds registered in the Additional Information column.</v>
      </c>
      <c r="F99" s="171" t="str">
        <f>VLOOKUP(A99,'Analyst Report'!$A$38:$E$287,5,FALSE)</f>
        <v xml:space="preserve"> </v>
      </c>
    </row>
    <row r="100" spans="1:6" ht="66.5" customHeight="1" x14ac:dyDescent="0.15">
      <c r="A100" s="12" t="s">
        <v>141</v>
      </c>
      <c r="B100" s="23" t="str">
        <f>VLOOKUP(A100,Questions!$B$3:$C$256,2,FALSE)</f>
        <v>Does your application support integration with other authentication and authorization systems?</v>
      </c>
      <c r="C100" s="247" t="s">
        <v>2144</v>
      </c>
      <c r="D100" s="264" t="s">
        <v>41</v>
      </c>
      <c r="E100" s="167" t="str">
        <f>IF((C100=""),VLOOKUP(A100,Questions!B:G,4,FALSE),IF(C100="Yes",VLOOKUP(A100,Questions!B:G,6,FALSE),IF(C100="No",VLOOKUP(A100,Questions!B:G,5,FALSE),"N/A")))</f>
        <v>List which systems and versions supported (such as Active Directory, Kerberos, or other LDAP compatible directory) in Additional Info.</v>
      </c>
      <c r="F100" s="171" t="str">
        <f>VLOOKUP(A100,'Analyst Report'!$A$38:$E$287,5,FALSE)</f>
        <v xml:space="preserve"> </v>
      </c>
    </row>
    <row r="101" spans="1:6" ht="74.75" customHeight="1" x14ac:dyDescent="0.15">
      <c r="A101" s="12" t="s">
        <v>142</v>
      </c>
      <c r="B101" s="23" t="str">
        <f>VLOOKUP(A101,Questions!$B$3:$C$256,2,FALSE)</f>
        <v>Does your solution support any of the following Web SSO standards? [e.g., SAML2 (with redirect flow), OIDC, CAS, or other]</v>
      </c>
      <c r="C101" s="247" t="s">
        <v>2144</v>
      </c>
      <c r="D101" s="267" t="s">
        <v>3212</v>
      </c>
      <c r="E101" s="167"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1" t="str">
        <f>VLOOKUP(A101,'Analyst Report'!$A$38:$E$287,5,FALSE)</f>
        <v xml:space="preserve"> </v>
      </c>
    </row>
    <row r="102" spans="1:6" ht="53" customHeight="1" x14ac:dyDescent="0.15">
      <c r="A102" s="12" t="s">
        <v>143</v>
      </c>
      <c r="B102" s="23" t="str">
        <f>VLOOKUP(A102,Questions!$B$3:$C$256,2,FALSE)</f>
        <v>Do you support differentiation between email address and user identifier?</v>
      </c>
      <c r="C102" s="247" t="s">
        <v>2144</v>
      </c>
      <c r="D102" s="267" t="s">
        <v>3213</v>
      </c>
      <c r="E102" s="167" t="str">
        <f>IF((C102=""),VLOOKUP(A102,Questions!B:G,4,FALSE),IF(C102="Yes",VLOOKUP(A102,Questions!B:G,6,FALSE),IF(C102="No",VLOOKUP(A102,Questions!B:G,5,FALSE),"N/A")))</f>
        <v xml:space="preserve"> </v>
      </c>
      <c r="F102" s="171" t="str">
        <f>VLOOKUP(A102,'Analyst Report'!$A$38:$E$287,5,FALSE)</f>
        <v xml:space="preserve"> </v>
      </c>
    </row>
    <row r="103" spans="1:6" ht="47" customHeight="1" x14ac:dyDescent="0.15">
      <c r="A103" s="12" t="s">
        <v>144</v>
      </c>
      <c r="B103" s="23" t="str">
        <f>VLOOKUP(A103,Questions!$B$3:$C$256,2,FALSE)</f>
        <v>Do you allow the customer to specify attribute mappings for any needed information beyond a user identifier? [e.g., Reference eduPerson, ePPA/ePPN/ePE ]</v>
      </c>
      <c r="C103" s="248" t="s">
        <v>2144</v>
      </c>
      <c r="D103" s="264" t="s">
        <v>3214</v>
      </c>
      <c r="E103" s="167" t="str">
        <f>IF((C103=""),VLOOKUP(A103,Questions!B:G,4,FALSE),IF(C103="Yes",VLOOKUP(A103,Questions!B:G,6,FALSE),IF(C103="No",VLOOKUP(A103,Questions!B:G,5,FALSE),"N/A")))</f>
        <v xml:space="preserve"> </v>
      </c>
      <c r="F103" s="171" t="str">
        <f>VLOOKUP(A103,'Analyst Report'!$A$38:$E$287,5,FALSE)</f>
        <v xml:space="preserve"> </v>
      </c>
    </row>
    <row r="104" spans="1:6" ht="54" customHeight="1" x14ac:dyDescent="0.15">
      <c r="A104" s="12" t="s">
        <v>145</v>
      </c>
      <c r="B104" s="23" t="str">
        <f>VLOOKUP(A104,Questions!$B$3:$C$256,2,FALSE)</f>
        <v>If you don't support SSO, does your application and/or user-frontend/portal support multi-factor authentication? (e.g. Duo, Google Authenticator, OTP, etc.)</v>
      </c>
      <c r="C104" s="247" t="s">
        <v>2144</v>
      </c>
      <c r="D104" s="264" t="s">
        <v>3215</v>
      </c>
      <c r="E104" s="167" t="str">
        <f>IF((C104=""),VLOOKUP(A104,Questions!B:G,4,FALSE),IF(C104="Yes",VLOOKUP(A104,Questions!B:G,6,FALSE),IF(C104="No",VLOOKUP(A104,Questions!B:G,5,FALSE),"N/A")))</f>
        <v>List all supported multi-factor authentication methods, technologies, and/or products and provide a brief summary of each.</v>
      </c>
      <c r="F104" s="171" t="str">
        <f>VLOOKUP(A104,'Analyst Report'!$A$38:$E$287,5,FALSE)</f>
        <v xml:space="preserve"> </v>
      </c>
    </row>
    <row r="105" spans="1:6" ht="54" customHeight="1" x14ac:dyDescent="0.15">
      <c r="A105" s="12" t="s">
        <v>146</v>
      </c>
      <c r="B105" s="23" t="str">
        <f>VLOOKUP(A105,Questions!$B$3:$C$256,2,FALSE)</f>
        <v>Does your application automatically lock the session or log-out an account after a period of inactivity?</v>
      </c>
      <c r="C105" s="248" t="s">
        <v>2144</v>
      </c>
      <c r="D105" s="267" t="s">
        <v>3216</v>
      </c>
      <c r="E105" s="167" t="str">
        <f>IF((C105=""),VLOOKUP(A105,Questions!B:G,4,FALSE),IF(C105="Yes",VLOOKUP(A105,Questions!B:G,6,FALSE),IF(C105="No",VLOOKUP(A105,Questions!B:G,5,FALSE),"N/A")))</f>
        <v>Describe the default behavior of this capability.</v>
      </c>
      <c r="F105" s="171" t="str">
        <f>VLOOKUP(A105,'Analyst Report'!$A$38:$E$287,5,FALSE)</f>
        <v xml:space="preserve"> </v>
      </c>
    </row>
    <row r="106" spans="1:6" ht="47" customHeight="1" x14ac:dyDescent="0.15">
      <c r="A106" s="12" t="s">
        <v>147</v>
      </c>
      <c r="B106" s="23" t="str">
        <f>VLOOKUP(A106,Questions!$B$3:$C$256,2,FALSE)</f>
        <v>Are there any passwords/passphrases hard coded into your systems or products?</v>
      </c>
      <c r="C106" s="248" t="s">
        <v>2151</v>
      </c>
      <c r="D106" s="265"/>
      <c r="E106" s="167" t="str">
        <f>IF((C106=""),VLOOKUP(A106,Questions!B:G,4,FALSE),IF(C106="Yes",VLOOKUP(A106,Questions!B:G,6,FALSE),IF(C106="No",VLOOKUP(A106,Questions!B:G,5,FALSE),"N/A")))</f>
        <v xml:space="preserve"> </v>
      </c>
      <c r="F106" s="171" t="str">
        <f>VLOOKUP(A106,'Analyst Report'!$A$38:$E$287,5,FALSE)</f>
        <v xml:space="preserve"> </v>
      </c>
    </row>
    <row r="107" spans="1:6" ht="36" customHeight="1" x14ac:dyDescent="0.15">
      <c r="A107" s="12" t="s">
        <v>148</v>
      </c>
      <c r="B107" s="23" t="str">
        <f>VLOOKUP(A107,Questions!$B$3:$C$256,2,FALSE)</f>
        <v>Are you storing any passwords in plaintext?</v>
      </c>
      <c r="C107" s="248" t="s">
        <v>2151</v>
      </c>
      <c r="D107" s="256" t="s">
        <v>3217</v>
      </c>
      <c r="E107" s="167" t="str">
        <f>IF((C107=""),VLOOKUP(A107,Questions!B:G,4,FALSE),IF(C107="Yes",VLOOKUP(A107,Questions!B:G,6,FALSE),IF(C107="No",VLOOKUP(A107,Questions!B:G,5,FALSE),"N/A")))</f>
        <v xml:space="preserve"> </v>
      </c>
      <c r="F107" s="171" t="str">
        <f>VLOOKUP(A107,'Analyst Report'!$A$38:$E$287,5,FALSE)</f>
        <v xml:space="preserve"> </v>
      </c>
    </row>
    <row r="108" spans="1:6" ht="38" customHeight="1" x14ac:dyDescent="0.15">
      <c r="A108" s="12" t="s">
        <v>149</v>
      </c>
      <c r="B108" s="23" t="str">
        <f>VLOOKUP(A108,Questions!$B$3:$C$256,2,FALSE)</f>
        <v>Does your application support directory integration for user accounts?</v>
      </c>
      <c r="C108" s="248" t="s">
        <v>2144</v>
      </c>
      <c r="D108" s="255" t="s">
        <v>3218</v>
      </c>
      <c r="E108" s="167" t="str">
        <f>IF((C108=""),VLOOKUP(A108,Questions!B:G,4,FALSE),IF(C108="Yes",VLOOKUP(A108,Questions!B:G,6,FALSE),IF(C108="No",VLOOKUP(A108,Questions!B:G,5,FALSE),"N/A")))</f>
        <v xml:space="preserve"> Describe all authentication services supported by the system.</v>
      </c>
      <c r="F108" s="171" t="str">
        <f>VLOOKUP(A108,'Analyst Report'!$A$38:$E$287,5,FALSE)</f>
        <v xml:space="preserve"> </v>
      </c>
    </row>
    <row r="109" spans="1:6" ht="48" customHeight="1" x14ac:dyDescent="0.15">
      <c r="A109" s="12" t="s">
        <v>150</v>
      </c>
      <c r="B109" s="23" t="str">
        <f>VLOOKUP(A109,Questions!$B$3:$C$256,2,FALSE)</f>
        <v>Are audit logs available that include AT LEAST all of the following; login, logout, actions performed, and source IP address?</v>
      </c>
      <c r="C109" s="247" t="s">
        <v>2144</v>
      </c>
      <c r="D109" s="255" t="s">
        <v>3219</v>
      </c>
      <c r="E109" s="167" t="str">
        <f>IF((C109=""),VLOOKUP(A109,Questions!B:G,4,FALSE),IF(C109="Yes",VLOOKUP(A109,Questions!B:G,6,FALSE),IF(C109="No",VLOOKUP(A109,Questions!B:G,5,FALSE),"N/A")))</f>
        <v xml:space="preserve"> </v>
      </c>
      <c r="F109" s="171" t="str">
        <f>VLOOKUP(A109,'Analyst Report'!$A$38:$E$287,5,FALSE)</f>
        <v xml:space="preserve"> </v>
      </c>
    </row>
    <row r="110" spans="1:6" ht="96" customHeight="1" x14ac:dyDescent="0.15">
      <c r="A110" s="12" t="s">
        <v>151</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288" t="s">
        <v>3207</v>
      </c>
      <c r="D110" s="289"/>
      <c r="E110" s="167" t="str">
        <f>IF((C110=""),VLOOKUP(A110,Questions!B:G,4,FALSE),IF(C110="Yes",VLOOKUP(A110,Questions!B:G,6,FALSE),IF(C110="No",VLOOKUP(A110,Questions!B:G,5,FALSE),"N/A")))</f>
        <v>N/A</v>
      </c>
      <c r="F110" s="171" t="str">
        <f>VLOOKUP(A110,'Analyst Report'!$A$38:$E$287,5,FALSE)</f>
        <v xml:space="preserve"> </v>
      </c>
    </row>
    <row r="111" spans="1:6" ht="96" customHeight="1" x14ac:dyDescent="0.15">
      <c r="A111" s="12" t="s">
        <v>152</v>
      </c>
      <c r="B111" s="23" t="str">
        <f>VLOOKUP(A111,Questions!$B$3:$C$256,2,FALSE)</f>
        <v>Describe or provide a reference to the retention period for those logs, how logs are protected, and whether they are accessible to the customer (and if so, how).</v>
      </c>
      <c r="C111" s="288" t="s">
        <v>3208</v>
      </c>
      <c r="D111" s="289"/>
      <c r="E111" s="167" t="str">
        <f>IF((C111=""),VLOOKUP(A111,Questions!B:G,4,FALSE),IF(C111="Yes",VLOOKUP(A111,Questions!B:G,6,FALSE),IF(C111="No",VLOOKUP(A111,Questions!B:G,5,FALSE),"N/A")))</f>
        <v>N/A</v>
      </c>
      <c r="F111" s="171" t="str">
        <f>VLOOKUP(A111,'Analyst Report'!$A$38:$E$287,5,FALSE)</f>
        <v xml:space="preserve"> </v>
      </c>
    </row>
    <row r="112" spans="1:6" ht="36" customHeight="1" x14ac:dyDescent="0.15">
      <c r="A112" s="287" t="str">
        <f>IF(OR($C$28="No",$C$28="Yes"),"BCP - Respond to as many questions below as possible.","Business Continuity Plan")</f>
        <v>BCP - Respond to as many questions below as possible.</v>
      </c>
      <c r="B112" s="287"/>
      <c r="C112" s="20" t="s">
        <v>65</v>
      </c>
      <c r="D112" s="20" t="s">
        <v>66</v>
      </c>
      <c r="E112" s="166" t="s">
        <v>67</v>
      </c>
      <c r="F112" s="170" t="s">
        <v>68</v>
      </c>
    </row>
    <row r="113" spans="1:6" ht="48" customHeight="1" x14ac:dyDescent="0.15">
      <c r="A113" s="12" t="s">
        <v>153</v>
      </c>
      <c r="B113" s="23" t="str">
        <f>VLOOKUP(A113,Questions!$B$3:$C$256,2,FALSE)</f>
        <v>Is an owner assigned who is responsible for the maintenance and review of the Business Continuity Plan?</v>
      </c>
      <c r="C113" s="247" t="s">
        <v>2144</v>
      </c>
      <c r="D113" s="256" t="s">
        <v>3220</v>
      </c>
      <c r="E113" s="167" t="str">
        <f>IF((C113=""),VLOOKUP(A113,Questions!B:G,4,FALSE),IF(C113="Yes",VLOOKUP(A113,Questions!B:G,6,FALSE),IF(C113="No",VLOOKUP(A113,Questions!B:G,5,FALSE),"N/A")))</f>
        <v>Provide additional details, as needed.</v>
      </c>
      <c r="F113" s="171" t="str">
        <f>VLOOKUP(A113,'Analyst Report'!$A$38:$E$287,5,FALSE)</f>
        <v xml:space="preserve"> </v>
      </c>
    </row>
    <row r="114" spans="1:6" ht="47" customHeight="1" x14ac:dyDescent="0.15">
      <c r="A114" s="12" t="s">
        <v>154</v>
      </c>
      <c r="B114" s="23" t="str">
        <f>VLOOKUP(A114,Questions!$B$3:$C$256,2,FALSE)</f>
        <v>Is there a defined problem/issue escalation plan in your BCP for impacted clients?</v>
      </c>
      <c r="C114" s="247" t="s">
        <v>2144</v>
      </c>
      <c r="D114" s="256" t="s">
        <v>3221</v>
      </c>
      <c r="E114" s="167" t="str">
        <f>IF((C114=""),VLOOKUP(A114,Questions!B:G,4,FALSE),IF(C114="Yes",VLOOKUP(A114,Questions!B:G,6,FALSE),IF(C114="No",VLOOKUP(A114,Questions!B:G,5,FALSE),"N/A")))</f>
        <v xml:space="preserve"> Summarize your defined problem/issue escalation plan contained in your BCP.</v>
      </c>
      <c r="F114" s="171" t="str">
        <f>VLOOKUP(A114,'Analyst Report'!$A$38:$E$287,5,FALSE)</f>
        <v xml:space="preserve"> </v>
      </c>
    </row>
    <row r="115" spans="1:6" ht="47" customHeight="1" x14ac:dyDescent="0.15">
      <c r="A115" s="12" t="s">
        <v>155</v>
      </c>
      <c r="B115" s="23" t="str">
        <f>VLOOKUP(A115,Questions!$B$3:$C$256,2,FALSE)</f>
        <v>Is there a documented communication plan in your BCP for impacted clients?</v>
      </c>
      <c r="C115" s="247" t="s">
        <v>2144</v>
      </c>
      <c r="D115" s="256" t="s">
        <v>3222</v>
      </c>
      <c r="E115" s="167" t="str">
        <f>IF((C115=""),VLOOKUP(A115,Questions!B:G,4,FALSE),IF(C115="Yes",VLOOKUP(A115,Questions!B:G,6,FALSE),IF(C115="No",VLOOKUP(A115,Questions!B:G,5,FALSE),"N/A")))</f>
        <v xml:space="preserve"> Summarize your documented communication plan contained in your BCP.</v>
      </c>
      <c r="F115" s="171" t="str">
        <f>VLOOKUP(A115,'Analyst Report'!$A$38:$E$287,5,FALSE)</f>
        <v xml:space="preserve"> </v>
      </c>
    </row>
    <row r="116" spans="1:6" ht="47" customHeight="1" x14ac:dyDescent="0.15">
      <c r="A116" s="12" t="s">
        <v>156</v>
      </c>
      <c r="B116" s="23" t="str">
        <f>VLOOKUP(A116,Questions!$B$3:$C$256,2,FALSE)</f>
        <v>Are all components of the BCP reviewed at least annually and updated as needed to reflect change?</v>
      </c>
      <c r="C116" s="247" t="s">
        <v>2144</v>
      </c>
      <c r="D116" s="255" t="s">
        <v>3223</v>
      </c>
      <c r="E116" s="167" t="str">
        <f>IF((C116=""),VLOOKUP(A116,Questions!B:G,4,FALSE),IF(C116="Yes",VLOOKUP(A116,Questions!B:G,6,FALSE),IF(C116="No",VLOOKUP(A116,Questions!B:G,5,FALSE),"N/A")))</f>
        <v xml:space="preserve"> Describe your BCP component review strategy.</v>
      </c>
      <c r="F116" s="171" t="str">
        <f>VLOOKUP(A116,'Analyst Report'!$A$38:$E$287,5,FALSE)</f>
        <v xml:space="preserve"> </v>
      </c>
    </row>
    <row r="117" spans="1:6" ht="47" customHeight="1" x14ac:dyDescent="0.15">
      <c r="A117" s="12" t="s">
        <v>157</v>
      </c>
      <c r="B117" s="23" t="str">
        <f>VLOOKUP(A117,Questions!$B$3:$C$256,2,FALSE)</f>
        <v>Are specific crisis management roles and responsibilities defined and documented?</v>
      </c>
      <c r="C117" s="247" t="s">
        <v>2144</v>
      </c>
      <c r="D117" s="256" t="s">
        <v>3224</v>
      </c>
      <c r="E117" s="167" t="str">
        <f>IF((C117=""),VLOOKUP(A117,Questions!B:G,4,FALSE),IF(C117="Yes",VLOOKUP(A117,Questions!B:G,6,FALSE),IF(C117="No",VLOOKUP(A117,Questions!B:G,5,FALSE),"N/A")))</f>
        <v xml:space="preserve"> Summarize these crisis management roles and responsibilities.</v>
      </c>
      <c r="F117" s="171" t="str">
        <f>VLOOKUP(A117,'Analyst Report'!$A$38:$E$287,5,FALSE)</f>
        <v xml:space="preserve"> </v>
      </c>
    </row>
    <row r="118" spans="1:6" ht="48" customHeight="1" x14ac:dyDescent="0.15">
      <c r="A118" s="12" t="s">
        <v>158</v>
      </c>
      <c r="B118" s="23" t="str">
        <f>VLOOKUP(A118,Questions!$B$3:$C$256,2,FALSE)</f>
        <v>Does your organization conduct training and awareness activities to validate its employees understanding of their roles and responsibilities during a crisis?</v>
      </c>
      <c r="C118" s="247" t="s">
        <v>2144</v>
      </c>
      <c r="D118" s="256" t="s">
        <v>3225</v>
      </c>
      <c r="E118" s="167" t="str">
        <f>IF((C118=""),VLOOKUP(A118,Questions!B:G,4,FALSE),IF(C118="Yes",VLOOKUP(A118,Questions!B:G,6,FALSE),IF(C118="No",VLOOKUP(A118,Questions!B:G,5,FALSE),"N/A")))</f>
        <v xml:space="preserve"> Describe your training and awareness activities.</v>
      </c>
      <c r="F118" s="171" t="str">
        <f>VLOOKUP(A118,'Analyst Report'!$A$38:$E$287,5,FALSE)</f>
        <v xml:space="preserve"> </v>
      </c>
    </row>
    <row r="119" spans="1:6" ht="48" customHeight="1" x14ac:dyDescent="0.15">
      <c r="A119" s="12" t="s">
        <v>159</v>
      </c>
      <c r="B119" s="23" t="str">
        <f>VLOOKUP(A119,Questions!$B$3:$C$256,2,FALSE)</f>
        <v>Does your organization have an alternative business site or a contracted Business Recovery provider?</v>
      </c>
      <c r="C119" s="247" t="s">
        <v>2144</v>
      </c>
      <c r="D119" s="256" t="s">
        <v>3226</v>
      </c>
      <c r="E119" s="167" t="str">
        <f>IF((C119=""),VLOOKUP(A119,Questions!B:G,4,FALSE),IF(C119="Yes",VLOOKUP(A119,Questions!B:G,6,FALSE),IF(C119="No",VLOOKUP(A119,Questions!B:G,5,FALSE),"N/A")))</f>
        <v>Provide the distance (in miles) between the primary and secondary locations.</v>
      </c>
      <c r="F119" s="171" t="str">
        <f>VLOOKUP(A119,'Analyst Report'!$A$38:$E$287,5,FALSE)</f>
        <v xml:space="preserve"> </v>
      </c>
    </row>
    <row r="120" spans="1:6" ht="47" customHeight="1" x14ac:dyDescent="0.15">
      <c r="A120" s="12" t="s">
        <v>160</v>
      </c>
      <c r="B120" s="23" t="str">
        <f>VLOOKUP(A120,Questions!$B$3:$C$256,2,FALSE)</f>
        <v>Does your organization conduct an annual test of relocating to an alternate site for business recovery purposes?</v>
      </c>
      <c r="C120" s="247" t="s">
        <v>2144</v>
      </c>
      <c r="D120" s="256" t="s">
        <v>3227</v>
      </c>
      <c r="E120" s="167" t="str">
        <f>IF((C120=""),VLOOKUP(A120,Questions!B:G,4,FALSE),IF(C120="Yes",VLOOKUP(A120,Questions!B:G,6,FALSE),IF(C120="No",VLOOKUP(A120,Questions!B:G,5,FALSE),"N/A")))</f>
        <v xml:space="preserve"> State the date of your last alternate site relocation test.</v>
      </c>
      <c r="F120" s="171" t="str">
        <f>VLOOKUP(A120,'Analyst Report'!$A$38:$E$287,5,FALSE)</f>
        <v xml:space="preserve"> </v>
      </c>
    </row>
    <row r="121" spans="1:6" ht="47" customHeight="1" x14ac:dyDescent="0.15">
      <c r="A121" s="12" t="s">
        <v>161</v>
      </c>
      <c r="B121" s="23" t="str">
        <f>VLOOKUP(A121,Questions!$B$3:$C$256,2,FALSE)</f>
        <v>Is this product a core service of your organization, and as such, the top priority during business continuity planning?</v>
      </c>
      <c r="C121" s="247" t="s">
        <v>2144</v>
      </c>
      <c r="D121" s="256" t="s">
        <v>3228</v>
      </c>
      <c r="E121" s="167" t="str">
        <f>IF((C121=""),VLOOKUP(A121,Questions!B:G,4,FALSE),IF(C121="Yes",VLOOKUP(A121,Questions!B:G,6,FALSE),IF(C121="No",VLOOKUP(A121,Questions!B:G,5,FALSE),"N/A")))</f>
        <v xml:space="preserve"> Provide a brief summary to support your selection.</v>
      </c>
      <c r="F121" s="171" t="str">
        <f>VLOOKUP(A121,'Analyst Report'!$A$38:$E$287,5,FALSE)</f>
        <v xml:space="preserve"> </v>
      </c>
    </row>
    <row r="122" spans="1:6" ht="47" customHeight="1" x14ac:dyDescent="0.15">
      <c r="A122" s="12" t="s">
        <v>162</v>
      </c>
      <c r="B122" s="23" t="str">
        <f>VLOOKUP(A122,Questions!$B$3:$C$256,2,FALSE)</f>
        <v>Are all services that support your product fully redundant?</v>
      </c>
      <c r="C122" s="247" t="s">
        <v>2144</v>
      </c>
      <c r="D122" s="256" t="s">
        <v>3229</v>
      </c>
      <c r="E122" s="167" t="str">
        <f>IF((C122=""),VLOOKUP(A122,Questions!B:G,4,FALSE),IF(C122="Yes",VLOOKUP(A122,Questions!B:G,6,FALSE),IF(C122="No",VLOOKUP(A122,Questions!B:G,5,FALSE),"N/A")))</f>
        <v>Describe or provide references explaining how tertiary services are redundant (i.e. DNS, ISP, etc.).</v>
      </c>
      <c r="F122" s="171" t="str">
        <f>VLOOKUP(A122,'Analyst Report'!$A$38:$E$287,5,FALSE)</f>
        <v xml:space="preserve"> </v>
      </c>
    </row>
    <row r="123" spans="1:6" ht="36" customHeight="1" x14ac:dyDescent="0.15">
      <c r="A123" s="287" t="s">
        <v>163</v>
      </c>
      <c r="B123" s="287"/>
      <c r="C123" s="20" t="s">
        <v>65</v>
      </c>
      <c r="D123" s="20" t="s">
        <v>66</v>
      </c>
      <c r="E123" s="166" t="s">
        <v>67</v>
      </c>
      <c r="F123" s="170" t="s">
        <v>68</v>
      </c>
    </row>
    <row r="124" spans="1:6" ht="48" customHeight="1" x14ac:dyDescent="0.15">
      <c r="A124" s="12" t="s">
        <v>164</v>
      </c>
      <c r="B124" s="23" t="str">
        <f>VLOOKUP(A124,Questions!$B$3:$C$256,2,FALSE)</f>
        <v>Does your Change Management process minimally include authorization, impact analysis, testing, and validation before moving changes to production?</v>
      </c>
      <c r="C124" s="247" t="s">
        <v>2144</v>
      </c>
      <c r="D124" s="256" t="s">
        <v>3230</v>
      </c>
      <c r="E124" s="167"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1" t="str">
        <f>VLOOKUP(A124,'Analyst Report'!$A$38:$E$287,5,FALSE)</f>
        <v xml:space="preserve"> </v>
      </c>
    </row>
    <row r="125" spans="1:6" ht="80" customHeight="1" x14ac:dyDescent="0.15">
      <c r="A125" s="12" t="s">
        <v>165</v>
      </c>
      <c r="B125" s="23" t="str">
        <f>VLOOKUP(A125,Questions!$B$3:$C$256,2,FALSE)</f>
        <v>Does your Change Management process also verify that all required third party libraries and dependencies are still supported with each major change?</v>
      </c>
      <c r="C125" s="247" t="s">
        <v>2144</v>
      </c>
      <c r="D125" s="261" t="s">
        <v>3231</v>
      </c>
      <c r="E125" s="167" t="str">
        <f>IF((C125=""),VLOOKUP(A125,Questions!B:G,4,FALSE),IF(C125="Yes",VLOOKUP(A125,Questions!B:G,6,FALSE),IF(C125="No",VLOOKUP(A125,Questions!B:G,5,FALSE),"N/A")))</f>
        <v>Please describe your program to track these dependancies.</v>
      </c>
      <c r="F125" s="171" t="str">
        <f>VLOOKUP(A125,'Analyst Report'!$A$38:$E$287,5,FALSE)</f>
        <v xml:space="preserve"> </v>
      </c>
    </row>
    <row r="126" spans="1:6" ht="64.25" customHeight="1" x14ac:dyDescent="0.15">
      <c r="A126" s="12" t="s">
        <v>166</v>
      </c>
      <c r="B126" s="23" t="str">
        <f>VLOOKUP(A126,Questions!$B$3:$C$256,2,FALSE)</f>
        <v>Will the institution be notified of major changes to your environment that could impact the institution's security posture?</v>
      </c>
      <c r="C126" s="247" t="s">
        <v>2144</v>
      </c>
      <c r="D126" s="262" t="s">
        <v>3232</v>
      </c>
      <c r="E126" s="167" t="str">
        <f>IF((C126=""),VLOOKUP(A126,Questions!B:G,4,FALSE),IF(C126="Yes",VLOOKUP(A126,Questions!B:G,6,FALSE),IF(C126="No",VLOOKUP(A126,Questions!B:G,5,FALSE),"N/A")))</f>
        <v>State how and when the institution will be notified of major changes to your environment.</v>
      </c>
      <c r="F126" s="171" t="str">
        <f>VLOOKUP(A126,'Analyst Report'!$A$38:$E$287,5,FALSE)</f>
        <v xml:space="preserve"> </v>
      </c>
    </row>
    <row r="127" spans="1:6" ht="64.25" customHeight="1" x14ac:dyDescent="0.15">
      <c r="A127" s="12" t="s">
        <v>167</v>
      </c>
      <c r="B127" s="23" t="str">
        <f>VLOOKUP(A127,Questions!$B$3:$C$256,2,FALSE)</f>
        <v>Do clients have the option to not participate in or postpone an upgrade to a new release?</v>
      </c>
      <c r="C127" s="247" t="s">
        <v>2144</v>
      </c>
      <c r="D127" s="262" t="s">
        <v>3233</v>
      </c>
      <c r="E127" s="167" t="str">
        <f>IF((C127=""),VLOOKUP(A127,Questions!B:G,4,FALSE),IF(C127="Yes",VLOOKUP(A127,Questions!B:G,6,FALSE),IF(C127="No",VLOOKUP(A127,Questions!B:G,5,FALSE),"N/A")))</f>
        <v>Provide reference the the process/procedure to manage releases.</v>
      </c>
      <c r="F127" s="171" t="str">
        <f>VLOOKUP(A127,'Analyst Report'!$A$38:$E$287,5,FALSE)</f>
        <v xml:space="preserve"> </v>
      </c>
    </row>
    <row r="128" spans="1:6" ht="64.25" customHeight="1" x14ac:dyDescent="0.15">
      <c r="A128" s="12" t="s">
        <v>168</v>
      </c>
      <c r="B128" s="23" t="str">
        <f>VLOOKUP(A128,Questions!$B$3:$C$256,2,FALSE)</f>
        <v>Do you have a fully implemented solution support strategy that defines how many concurrent versions you support?</v>
      </c>
      <c r="C128" s="247" t="s">
        <v>2144</v>
      </c>
      <c r="D128" s="262" t="s">
        <v>3234</v>
      </c>
      <c r="E128" s="167"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1" t="str">
        <f>VLOOKUP(A128,'Analyst Report'!$A$38:$E$287,5,FALSE)</f>
        <v xml:space="preserve"> </v>
      </c>
    </row>
    <row r="129" spans="1:256" ht="64.25" customHeight="1" x14ac:dyDescent="0.15">
      <c r="A129" s="12" t="s">
        <v>169</v>
      </c>
      <c r="B129" s="23" t="str">
        <f>VLOOKUP(A129,Questions!$B$3:$C$256,2,FALSE)</f>
        <v>Does the system support client customizations from one release to another?</v>
      </c>
      <c r="C129" s="247" t="s">
        <v>2144</v>
      </c>
      <c r="D129" s="262" t="s">
        <v>3235</v>
      </c>
      <c r="E129" s="167"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1" t="str">
        <f>VLOOKUP(A129,'Analyst Report'!$A$38:$E$287,5,FALSE)</f>
        <v xml:space="preserve"> </v>
      </c>
    </row>
    <row r="130" spans="1:256" ht="64.25" customHeight="1" x14ac:dyDescent="0.15">
      <c r="A130" s="12" t="s">
        <v>170</v>
      </c>
      <c r="B130" s="23" t="str">
        <f>VLOOKUP(A130,Questions!$B$3:$C$256,2,FALSE)</f>
        <v>Do you have a release schedule for product updates?</v>
      </c>
      <c r="C130" s="247" t="s">
        <v>2144</v>
      </c>
      <c r="D130" s="262" t="s">
        <v>3236</v>
      </c>
      <c r="E130" s="167" t="str">
        <f>IF((C130=""),VLOOKUP(A130,Questions!B:G,4,FALSE),IF(C130="Yes",VLOOKUP(A130,Questions!B:G,6,FALSE),IF(C130="No",VLOOKUP(A130,Questions!B:G,5,FALSE),"N/A")))</f>
        <v xml:space="preserve"> Provide a reference to this product's release schedule.</v>
      </c>
      <c r="F130" s="171" t="str">
        <f>VLOOKUP(A130,'Analyst Report'!$A$38:$E$287,5,FALSE)</f>
        <v xml:space="preserve"> </v>
      </c>
    </row>
    <row r="131" spans="1:256" ht="64.25" customHeight="1" x14ac:dyDescent="0.15">
      <c r="A131" s="12" t="s">
        <v>171</v>
      </c>
      <c r="B131" s="23" t="str">
        <f>VLOOKUP(A131,Questions!$B$3:$C$256,2,FALSE)</f>
        <v>Do you have a technology roadmap, for at least the next 2 years, for enhancements and bug fixes for the product/service being assessed?</v>
      </c>
      <c r="C131" s="247" t="s">
        <v>2144</v>
      </c>
      <c r="D131" s="262" t="s">
        <v>3237</v>
      </c>
      <c r="E131" s="167" t="str">
        <f>IF((C131=""),VLOOKUP(A131,Questions!B:G,4,FALSE),IF(C131="Yes",VLOOKUP(A131,Questions!B:G,6,FALSE),IF(C131="No",VLOOKUP(A131,Questions!B:G,5,FALSE),"N/A")))</f>
        <v xml:space="preserve"> Provide a reference to your technology roadmap.</v>
      </c>
      <c r="F131" s="171" t="str">
        <f>VLOOKUP(A131,'Analyst Report'!$A$38:$E$287,5,FALSE)</f>
        <v xml:space="preserve"> </v>
      </c>
    </row>
    <row r="132" spans="1:256" ht="64.25" customHeight="1" x14ac:dyDescent="0.15">
      <c r="A132" s="12" t="s">
        <v>172</v>
      </c>
      <c r="B132" s="23" t="str">
        <f>VLOOKUP(A132,Questions!$B$3:$C$256,2,FALSE)</f>
        <v>Is Institution involvement (i.e. technically or organizationally) required during product updates?</v>
      </c>
      <c r="C132" s="247" t="s">
        <v>2151</v>
      </c>
      <c r="D132" s="262" t="s">
        <v>3238</v>
      </c>
      <c r="E132" s="167" t="str">
        <f>IF((C132=""),VLOOKUP(A132,Questions!B:G,4,FALSE),IF(C132="Yes",VLOOKUP(A132,Questions!B:G,6,FALSE),IF(C132="No",VLOOKUP(A132,Questions!B:G,5,FALSE),"N/A")))</f>
        <v xml:space="preserve"> </v>
      </c>
      <c r="F132" s="171" t="str">
        <f>VLOOKUP(A132,'Analyst Report'!$A$38:$E$287,5,FALSE)</f>
        <v xml:space="preserve"> </v>
      </c>
    </row>
    <row r="133" spans="1:256" ht="64.25" customHeight="1" x14ac:dyDescent="0.15">
      <c r="A133" s="12" t="s">
        <v>173</v>
      </c>
      <c r="B133" s="23" t="str">
        <f>VLOOKUP(A133,Questions!$B$3:$C$256,2,FALSE)</f>
        <v>Do you have policy and procedure, currently implemented, managing how critical patches are applied to all systems and applications?</v>
      </c>
      <c r="C133" s="247" t="s">
        <v>2144</v>
      </c>
      <c r="D133" s="262" t="s">
        <v>3239</v>
      </c>
      <c r="E133" s="167" t="str">
        <f>IF((C133=""),VLOOKUP(A133,Questions!B:G,4,FALSE),IF(C133="Yes",VLOOKUP(A133,Questions!B:G,6,FALSE),IF(C133="No",VLOOKUP(A133,Questions!B:G,5,FALSE),"N/A")))</f>
        <v xml:space="preserve"> Summarize the policy and procedure(s) managing how critical patches are applied to systems and applications.</v>
      </c>
      <c r="F133" s="171" t="str">
        <f>VLOOKUP(A133,'Analyst Report'!$A$38:$E$287,5,FALSE)</f>
        <v xml:space="preserve"> </v>
      </c>
    </row>
    <row r="134" spans="1:256" ht="64.25" customHeight="1" x14ac:dyDescent="0.15">
      <c r="A134" s="12" t="s">
        <v>174</v>
      </c>
      <c r="B134" s="23" t="str">
        <f>VLOOKUP(A134,Questions!$B$3:$C$256,2,FALSE)</f>
        <v>Do you have policy and procedure, currently implemented, guiding how security risks are mitigated until patches can be applied?</v>
      </c>
      <c r="C134" s="247" t="s">
        <v>2144</v>
      </c>
      <c r="D134" s="262" t="s">
        <v>3240</v>
      </c>
      <c r="E134" s="167" t="str">
        <f>IF((C134=""),VLOOKUP(A134,Questions!B:G,4,FALSE),IF(C134="Yes",VLOOKUP(A134,Questions!B:G,6,FALSE),IF(C134="No",VLOOKUP(A134,Questions!B:G,5,FALSE),"N/A")))</f>
        <v>Summarize the policy and procedure(s) guiding risk mitigation practices before critical patches can be applied.</v>
      </c>
      <c r="F134" s="171" t="str">
        <f>VLOOKUP(A134,'Analyst Report'!$A$38:$E$287,5,FALSE)</f>
        <v xml:space="preserve"> </v>
      </c>
    </row>
    <row r="135" spans="1:256" ht="64.25" customHeight="1" x14ac:dyDescent="0.15">
      <c r="A135" s="12" t="s">
        <v>175</v>
      </c>
      <c r="B135" s="23" t="str">
        <f>VLOOKUP(A135,Questions!$B$3:$C$256,2,FALSE)</f>
        <v>Are upgrades or system changes installed during off-peak hours or in a manner that does not impact the customer?</v>
      </c>
      <c r="C135" s="247" t="s">
        <v>2144</v>
      </c>
      <c r="D135" s="262" t="s">
        <v>3241</v>
      </c>
      <c r="E135" s="167" t="str">
        <f>IF((C135=""),VLOOKUP(A135,Questions!B:G,4,FALSE),IF(C135="Yes",VLOOKUP(A135,Questions!B:G,6,FALSE),IF(C135="No",VLOOKUP(A135,Questions!B:G,5,FALSE),"N/A")))</f>
        <v xml:space="preserve"> Define current off-peak hours, including time zones as necessary.</v>
      </c>
      <c r="F135" s="171" t="str">
        <f>VLOOKUP(A135,'Analyst Report'!$A$38:$E$287,5,FALSE)</f>
        <v xml:space="preserve"> </v>
      </c>
    </row>
    <row r="136" spans="1:256" ht="64.25" customHeight="1" x14ac:dyDescent="0.15">
      <c r="A136" s="12" t="s">
        <v>176</v>
      </c>
      <c r="B136" s="23" t="str">
        <f>VLOOKUP(A136,Questions!$B$3:$C$256,2,FALSE)</f>
        <v>Do procedures exist to provide that emergency changes are documented and authorized (including after the fact approval)?</v>
      </c>
      <c r="C136" s="247" t="s">
        <v>2144</v>
      </c>
      <c r="D136" s="262" t="s">
        <v>3242</v>
      </c>
      <c r="E136" s="167" t="str">
        <f>IF((C136=""),VLOOKUP(A136,Questions!B:G,4,FALSE),IF(C136="Yes",VLOOKUP(A136,Questions!B:G,6,FALSE),IF(C136="No",VLOOKUP(A136,Questions!B:G,5,FALSE),"N/A")))</f>
        <v xml:space="preserve"> Summarize implemented procedures ensuring that emergency changes are documented and authorized.</v>
      </c>
      <c r="F136" s="171" t="str">
        <f>VLOOKUP(A136,'Analyst Report'!$A$38:$E$287,5,FALSE)</f>
        <v xml:space="preserve"> </v>
      </c>
    </row>
    <row r="137" spans="1:256" ht="64.25" customHeight="1" x14ac:dyDescent="0.15">
      <c r="A137" s="12" t="s">
        <v>177</v>
      </c>
      <c r="B137" s="23" t="str">
        <f>VLOOKUP(A137,Questions!$B$3:$C$256,2,FALSE)</f>
        <v>Do you have an implemented system configuration management process? (e.g. secure "gold" images, etc.)</v>
      </c>
      <c r="C137" s="247" t="s">
        <v>2144</v>
      </c>
      <c r="D137" s="262" t="s">
        <v>3243</v>
      </c>
      <c r="E137" s="167" t="str">
        <f>IF((C137=""),VLOOKUP(A137,Questions!B:G,4,FALSE),IF(C137="Yes",VLOOKUP(A137,Questions!B:G,6,FALSE),IF(C137="No",VLOOKUP(A137,Questions!B:G,5,FALSE),"N/A")))</f>
        <v>Summarize your implemented system configuration management precess.</v>
      </c>
      <c r="F137" s="171" t="str">
        <f>VLOOKUP(A137,'Analyst Report'!$A$38:$E$287,5,FALSE)</f>
        <v xml:space="preserve"> </v>
      </c>
    </row>
    <row r="138" spans="1:256" ht="64.25" customHeight="1" x14ac:dyDescent="0.15">
      <c r="A138" s="12" t="s">
        <v>178</v>
      </c>
      <c r="B138" s="23" t="str">
        <f>VLOOKUP(A138,Questions!$B$3:$C$256,2,FALSE)</f>
        <v>Do you have a systems management and configuration strategy that encompasses servers, appliances, cloud services, applications, and mobile devices (company and employee owned)?</v>
      </c>
      <c r="C138" s="247" t="s">
        <v>2144</v>
      </c>
      <c r="D138" s="262" t="s">
        <v>3244</v>
      </c>
      <c r="E138" s="167" t="str">
        <f>IF((C138=""),VLOOKUP(A138,Questions!B:G,4,FALSE),IF(C138="Yes",VLOOKUP(A138,Questions!B:G,6,FALSE),IF(C138="No",VLOOKUP(A138,Questions!B:G,5,FALSE),"N/A")))</f>
        <v>Summarize your systems management and configuration strategy.</v>
      </c>
      <c r="F138" s="171" t="str">
        <f>VLOOKUP(A138,'Analyst Report'!$A$38:$E$287,5,FALSE)</f>
        <v xml:space="preserve"> </v>
      </c>
    </row>
    <row r="139" spans="1:256" ht="36" customHeight="1" x14ac:dyDescent="0.2">
      <c r="A139" s="287" t="s">
        <v>179</v>
      </c>
      <c r="B139" s="287"/>
      <c r="C139" s="20" t="s">
        <v>65</v>
      </c>
      <c r="D139" s="20" t="s">
        <v>66</v>
      </c>
      <c r="E139" s="166" t="s">
        <v>67</v>
      </c>
      <c r="F139" s="170" t="s">
        <v>68</v>
      </c>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48" customHeight="1" x14ac:dyDescent="0.15">
      <c r="A140" s="12" t="s">
        <v>180</v>
      </c>
      <c r="B140" s="23" t="str">
        <f>VLOOKUP(A140,Questions!$B$3:$C$256,2,FALSE)</f>
        <v>Does the environment provide for dedicated single-tenant capabilities? If not, describe how your product or environment separates data from different customers (e.g., logically, physically, single tenancy, multi-tenancy).</v>
      </c>
      <c r="C140" s="247" t="s">
        <v>2151</v>
      </c>
      <c r="D140" s="255" t="s">
        <v>3245</v>
      </c>
      <c r="E140" s="167" t="str">
        <f>IF((C140=""),VLOOKUP(A140,Questions!B:G,4,FALSE),IF(C140="Yes",VLOOKUP(A140,Questions!B:G,6,FALSE),IF(C140="No",VLOOKUP(A140,Questions!B:G,5,FALSE),"N/A")))</f>
        <v>Describe your plan to separate institution data from other customers.</v>
      </c>
      <c r="F140" s="171" t="str">
        <f>VLOOKUP(A140,'Analyst Report'!$A$38:$E$287,5,FALSE)</f>
        <v xml:space="preserve"> </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2" t="s">
        <v>181</v>
      </c>
      <c r="B141" s="23" t="str">
        <f>VLOOKUP(A141,Questions!$B$3:$C$256,2,FALSE)</f>
        <v>Will Institution's data be stored on any devices (database servers, file servers, SAN, NAS, …) configured with non-RFC 1918/4193 (i.e. publicly routable) IP addresses?</v>
      </c>
      <c r="C141" s="247" t="s">
        <v>2151</v>
      </c>
      <c r="D141" s="255" t="s">
        <v>3246</v>
      </c>
      <c r="E141" s="167" t="str">
        <f>IF((C141=""),VLOOKUP(A141,Questions!B:G,4,FALSE),IF(C141="Yes",VLOOKUP(A141,Questions!B:G,6,FALSE),IF(C141="No",VLOOKUP(A141,Questions!B:G,5,FALSE),"N/A")))</f>
        <v xml:space="preserve"> </v>
      </c>
      <c r="F141" s="171" t="str">
        <f>VLOOKUP(A141,'Analyst Report'!$A$38:$E$287,5,FALSE)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12" t="s">
        <v>182</v>
      </c>
      <c r="B142" s="23" t="str">
        <f>VLOOKUP(A142,Questions!$B$3:$C$256,2,FALSE)</f>
        <v>Is sensitive data encrypted, using secure protocols/algorithms, in transport? (e.g. system-to-client)</v>
      </c>
      <c r="C142" s="247" t="s">
        <v>2144</v>
      </c>
      <c r="D142" s="255" t="s">
        <v>3247</v>
      </c>
      <c r="E142" s="167" t="str">
        <f>IF((C142=""),VLOOKUP(A142,Questions!B:G,4,FALSE),IF(C142="Yes",VLOOKUP(A142,Questions!B:G,6,FALSE),IF(C142="No",VLOOKUP(A142,Questions!B:G,5,FALSE),"N/A")))</f>
        <v>Summarize your transport encryption strategy</v>
      </c>
      <c r="F142" s="171" t="str">
        <f>VLOOKUP(A142,'Analyst Report'!$A$38:$E$287,5,FALSE)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ht="48" customHeight="1" x14ac:dyDescent="0.15">
      <c r="A143" s="12" t="s">
        <v>183</v>
      </c>
      <c r="B143" s="23" t="str">
        <f>VLOOKUP(A143,Questions!$B$3:$C$256,2,FALSE)</f>
        <v>Is sensitive data encrypted, using secure protocols/algorithms, in storage? (e.g. disk encryption, at-rest, files, and within a running database)</v>
      </c>
      <c r="C143" s="247" t="s">
        <v>2144</v>
      </c>
      <c r="D143" s="255" t="s">
        <v>3248</v>
      </c>
      <c r="E143" s="167" t="str">
        <f>IF((C143=""),VLOOKUP(A143,Questions!B:G,4,FALSE),IF(C143="Yes",VLOOKUP(A143,Questions!B:G,6,FALSE),IF(C143="No",VLOOKUP(A143,Questions!B:G,5,FALSE),"N/A")))</f>
        <v>Summarize your data encryption strategy and state what encryption options are available.</v>
      </c>
      <c r="F143" s="171" t="str">
        <f>VLOOKUP(A143,'Analyst Report'!$A$38:$E$287,5,FALSE)</f>
        <v xml:space="preserve"> </v>
      </c>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ht="48" customHeight="1" x14ac:dyDescent="0.15">
      <c r="A144" s="12" t="s">
        <v>184</v>
      </c>
      <c r="B144" s="23" t="str">
        <f>VLOOKUP(A144,Questions!$B$3:$C$256,2,FALSE)</f>
        <v>Do all cryptographic modules in use in your product conform to the Federal Information Processing Standards (FIPS PUB 140-3)?</v>
      </c>
      <c r="C144" s="247" t="s">
        <v>2144</v>
      </c>
      <c r="D144" s="255" t="s">
        <v>3249</v>
      </c>
      <c r="E144" s="167" t="str">
        <f>IF((C144=""),VLOOKUP(A144,Questions!B:G,4,FALSE),IF(C144="Yes",VLOOKUP(A144,Questions!B:G,6,FALSE),IF(C144="No",VLOOKUP(A144,Questions!B:G,5,FALSE),"N/A")))</f>
        <v xml:space="preserve">Provide reference to FIPS 140-3 validation certificates. </v>
      </c>
      <c r="F144" s="171" t="str">
        <f>VLOOKUP(A144,'Analyst Report'!$A$38:$E$287,5,FALSE)</f>
        <v xml:space="preserve"> </v>
      </c>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ht="65" customHeight="1" x14ac:dyDescent="0.15">
      <c r="A145" s="12" t="s">
        <v>185</v>
      </c>
      <c r="B145" s="23" t="str">
        <f>VLOOKUP(A145,Questions!$B$3:$C$256,2,FALSE)</f>
        <v>At the completion of this contract, will data be returned to the institution and deleted from all your systems and archives?</v>
      </c>
      <c r="C145" s="247" t="s">
        <v>2144</v>
      </c>
      <c r="D145" s="255" t="s">
        <v>3250</v>
      </c>
      <c r="E145" s="167" t="str">
        <f>IF((C145=""),VLOOKUP(A145,Questions!B:G,4,FALSE),IF(C145="Yes",VLOOKUP(A145,Questions!B:G,6,FALSE),IF(C145="No",VLOOKUP(A145,Questions!B:G,5,FALSE),"N/A")))</f>
        <v>State the length of time that Institution's data will be available in the system at the completion of the contract.</v>
      </c>
      <c r="F145" s="171" t="str">
        <f>VLOOKUP(A145,'Analyst Report'!$A$38:$E$287,5,FALSE)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ht="60" customHeight="1" x14ac:dyDescent="0.15">
      <c r="A146" s="12" t="s">
        <v>186</v>
      </c>
      <c r="B146" s="23" t="str">
        <f>VLOOKUP(A146,Questions!$B$3:$C$256,2,FALSE)</f>
        <v>Will the institution's data be available within the system for a period of time at the completion of this contract?</v>
      </c>
      <c r="C146" s="247" t="s">
        <v>2144</v>
      </c>
      <c r="D146" s="255" t="s">
        <v>3251</v>
      </c>
      <c r="E146" s="167" t="str">
        <f>IF((C146=""),VLOOKUP(A146,Questions!B:G,4,FALSE),IF(C146="Yes",VLOOKUP(A146,Questions!B:G,6,FALSE),IF(C146="No",VLOOKUP(A146,Questions!B:G,5,FALSE),"N/A")))</f>
        <v>State the length of time that Institution's data will be available in the system at the completion of the contract</v>
      </c>
      <c r="F146" s="171" t="str">
        <f>VLOOKUP(A146,'Analyst Report'!$A$38:$E$287,5,FALSE)</f>
        <v xml:space="preserve"> </v>
      </c>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48" customHeight="1" x14ac:dyDescent="0.15">
      <c r="A147" s="12" t="s">
        <v>187</v>
      </c>
      <c r="B147" s="23" t="str">
        <f>VLOOKUP(A147,Questions!$B$3:$C$256,2,FALSE)</f>
        <v>Can the Institution extract a full or partial backup of data?</v>
      </c>
      <c r="C147" s="247" t="s">
        <v>2144</v>
      </c>
      <c r="D147" s="255" t="s">
        <v>3252</v>
      </c>
      <c r="E147" s="167" t="str">
        <f>IF((C147=""),VLOOKUP(A147,Questions!B:G,4,FALSE),IF(C147="Yes",VLOOKUP(A147,Questions!B:G,6,FALSE),IF(C147="No",VLOOKUP(A147,Questions!B:G,5,FALSE),"N/A")))</f>
        <v>Provide a general summary of how full and partial backups of data can be extracted.</v>
      </c>
      <c r="F147" s="171" t="str">
        <f>VLOOKUP(A147,'Analyst Report'!$A$38:$E$287,5,FALSE)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12" t="s">
        <v>188</v>
      </c>
      <c r="B148" s="23" t="str">
        <f>VLOOKUP(A148,Questions!$B$3:$C$256,2,FALSE)</f>
        <v>Are ownership rights to all data, inputs, outputs, and metadata retained by the institution?</v>
      </c>
      <c r="C148" s="247" t="s">
        <v>2144</v>
      </c>
      <c r="D148" s="255" t="s">
        <v>3253</v>
      </c>
      <c r="E148" s="167" t="str">
        <f>IF((C148=""),VLOOKUP(A148,Questions!B:G,4,FALSE),IF(C148="Yes",VLOOKUP(A148,Questions!B:G,6,FALSE),IF(C148="No",VLOOKUP(A148,Questions!B:G,5,FALSE),"N/A")))</f>
        <v>Provide reference to your data ownership documention.</v>
      </c>
      <c r="F148" s="171" t="str">
        <f>VLOOKUP(A148,'Analyst Report'!$A$38:$E$287,5,FALSE)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12" t="s">
        <v>189</v>
      </c>
      <c r="B149" s="23" t="str">
        <f>VLOOKUP(A149,Questions!$B$3:$C$256,2,FALSE)</f>
        <v>Are these rights retained even through a provider acquisition or bankruptcy event?</v>
      </c>
      <c r="C149" s="247" t="s">
        <v>2144</v>
      </c>
      <c r="D149" s="255" t="s">
        <v>3254</v>
      </c>
      <c r="E149" s="167" t="str">
        <f>IF((C149=""),VLOOKUP(A149,Questions!B:G,4,FALSE),IF(C149="Yes",VLOOKUP(A149,Questions!B:G,6,FALSE),IF(C149="No",VLOOKUP(A149,Questions!B:G,5,FALSE),"N/A")))</f>
        <v xml:space="preserve"> Provide references, as needed.</v>
      </c>
      <c r="F149" s="171" t="str">
        <f>VLOOKUP(A149,'Analyst Report'!$A$38:$E$287,5,FALSE)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48" customHeight="1" x14ac:dyDescent="0.15">
      <c r="A150" s="12" t="s">
        <v>190</v>
      </c>
      <c r="B150" s="23" t="str">
        <f>VLOOKUP(A150,Questions!$B$3:$C$256,2,FALSE)</f>
        <v>In the event of imminent bankruptcy, closing of business, or retirement of service, will you provide 90 days for customers to get their data out of the system and migrate applications?</v>
      </c>
      <c r="C150" s="247" t="s">
        <v>2144</v>
      </c>
      <c r="D150" s="255" t="s">
        <v>3255</v>
      </c>
      <c r="E150" s="167" t="str">
        <f>IF((C150=""),VLOOKUP(A150,Questions!B:G,4,FALSE),IF(C150="Yes",VLOOKUP(A150,Questions!B:G,6,FALSE),IF(C150="No",VLOOKUP(A150,Questions!B:G,5,FALSE),"N/A")))</f>
        <v>State how the institution will be notified of imminent termination</v>
      </c>
      <c r="F150" s="171" t="str">
        <f>VLOOKUP(A150,'Analyst Report'!$A$38:$E$287,5,FALSE)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12" t="s">
        <v>191</v>
      </c>
      <c r="B151" s="23" t="str">
        <f>VLOOKUP(A151,Questions!$B$3:$C$256,2,FALSE)</f>
        <v>Are involatile backup copies made according to pre-defined schedules and securely stored and protected?</v>
      </c>
      <c r="C151" s="247" t="s">
        <v>2144</v>
      </c>
      <c r="D151" s="255" t="s">
        <v>3256</v>
      </c>
      <c r="E151" s="167" t="str">
        <f>IF((C151=""),VLOOKUP(A151,Questions!B:G,4,FALSE),IF(C151="Yes",VLOOKUP(A151,Questions!B:G,6,FALSE),IF(C151="No",VLOOKUP(A151,Questions!B:G,5,FALSE),"N/A")))</f>
        <v>If your strategy uses different processes for services and data, ensure that all strategies are clearly stated and supported.</v>
      </c>
      <c r="F151" s="171" t="str">
        <f>VLOOKUP(A151,'Analyst Report'!$A$38:$E$287,5,FALSE)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54" customHeight="1" x14ac:dyDescent="0.15">
      <c r="A152" s="12" t="s">
        <v>192</v>
      </c>
      <c r="B152" s="23" t="str">
        <f>VLOOKUP(A152,Questions!$B$3:$C$256,2,FALSE)</f>
        <v>Do current backups include all operating system software, utilities, security software, application software, and data files necessary for recovery?</v>
      </c>
      <c r="C152" s="247" t="s">
        <v>2144</v>
      </c>
      <c r="D152" s="255" t="s">
        <v>3381</v>
      </c>
      <c r="E152" s="167" t="str">
        <f>IF((C152=""),VLOOKUP(A152,Questions!B:G,4,FALSE),IF(C152="Yes",VLOOKUP(A152,Questions!B:G,6,FALSE),IF(C152="No",VLOOKUP(A152,Questions!B:G,5,FALSE),"N/A")))</f>
        <v>Decribe your overall strategy to accomplish these elements.</v>
      </c>
      <c r="F152" s="171" t="str">
        <f>VLOOKUP(A152,'Analyst Report'!$A$38:$E$287,5,FALSE)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48" customHeight="1" x14ac:dyDescent="0.15">
      <c r="A153" s="12" t="s">
        <v>193</v>
      </c>
      <c r="B153" s="23" t="str">
        <f>VLOOKUP(A153,Questions!$B$3:$C$256,2,FALSE)</f>
        <v>Are you performing off site backups? (i.e. digitally moved off site)</v>
      </c>
      <c r="C153" s="247" t="s">
        <v>2144</v>
      </c>
      <c r="D153" s="255" t="s">
        <v>3257</v>
      </c>
      <c r="E153" s="167" t="str">
        <f>IF((C153=""),VLOOKUP(A153,Questions!B:G,4,FALSE),IF(C153="Yes",VLOOKUP(A153,Questions!B:G,6,FALSE),IF(C153="No",VLOOKUP(A153,Questions!B:G,5,FALSE),"N/A")))</f>
        <v>Summarize your off site backup strategy.</v>
      </c>
      <c r="F153" s="171" t="str">
        <f>VLOOKUP(A153,'Analyst Report'!$A$38:$E$287,5,FALSE)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2" t="s">
        <v>194</v>
      </c>
      <c r="B154" s="23" t="str">
        <f>VLOOKUP(A154,Questions!$B$3:$C$256,2,FALSE)</f>
        <v>Are physical backups taken off site? (i.e. physically moved off site)</v>
      </c>
      <c r="C154" s="247" t="s">
        <v>2151</v>
      </c>
      <c r="D154" s="269"/>
      <c r="E154" s="167" t="str">
        <f>IF((C154=""),VLOOKUP(A154,Questions!B:G,4,FALSE),IF(C154="Yes",VLOOKUP(A154,Questions!B:G,6,FALSE),IF(C154="No",VLOOKUP(A154,Questions!B:G,5,FALSE),"N/A")))</f>
        <v>State any plans to implement off site physical backups in your environment.</v>
      </c>
      <c r="F154" s="171" t="str">
        <f>VLOOKUP(A154,'Analyst Report'!$A$38:$E$287,5,FALSE)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2" t="s">
        <v>195</v>
      </c>
      <c r="B155" s="23" t="str">
        <f>VLOOKUP(A155,Questions!$B$3:$C$256,2,FALSE)</f>
        <v>Do backups containing the institution's data ever leave the Institution's Data Zone either physically or via network routing?</v>
      </c>
      <c r="C155" s="247" t="s">
        <v>2151</v>
      </c>
      <c r="D155" s="269"/>
      <c r="E155" s="167" t="str">
        <f>IF((C155=""),VLOOKUP(A155,Questions!B:G,4,FALSE),IF(C155="Yes",VLOOKUP(A155,Questions!B:G,6,FALSE),IF(C155="No",VLOOKUP(A155,Questions!B:G,5,FALSE),"N/A")))</f>
        <v xml:space="preserve"> </v>
      </c>
      <c r="F155" s="171" t="str">
        <f>VLOOKUP(A155,'Analyst Report'!$A$38:$E$287,5,FALSE)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2" t="s">
        <v>196</v>
      </c>
      <c r="B156" s="23" t="str">
        <f>VLOOKUP(A156,Questions!$B$3:$C$256,2,FALSE)</f>
        <v>Are data backups encrypted?</v>
      </c>
      <c r="C156" s="247" t="s">
        <v>2144</v>
      </c>
      <c r="D156" s="255" t="s">
        <v>3258</v>
      </c>
      <c r="E156" s="167" t="str">
        <f>IF((C156=""),VLOOKUP(A156,Questions!B:G,4,FALSE),IF(C156="Yes",VLOOKUP(A156,Questions!B:G,6,FALSE),IF(C156="No",VLOOKUP(A156,Questions!B:G,5,FALSE),"N/A")))</f>
        <v>Summarize the encryption algorithm/strategy you are using to secure backups.</v>
      </c>
      <c r="F156" s="171" t="str">
        <f>VLOOKUP(A156,'Analyst Report'!$A$38:$E$287,5,FALSE)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72" customHeight="1" x14ac:dyDescent="0.15">
      <c r="A157" s="12" t="s">
        <v>197</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47" t="s">
        <v>2144</v>
      </c>
      <c r="D157" s="262" t="s">
        <v>3259</v>
      </c>
      <c r="E157" s="167" t="str">
        <f>IF((C157=""),VLOOKUP(A157,Questions!B:G,4,FALSE),IF(C157="Yes",VLOOKUP(A157,Questions!B:G,6,FALSE),IF(C157="No",VLOOKUP(A157,Questions!B:G,5,FALSE),"N/A")))</f>
        <v>Summarize your cryptographic key management process.</v>
      </c>
      <c r="F157" s="171" t="str">
        <f>VLOOKUP(A157,'Analyst Report'!$A$38:$E$287,5,FALSE)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48" customHeight="1" x14ac:dyDescent="0.15">
      <c r="A158" s="12" t="s">
        <v>198</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47" t="s">
        <v>2144</v>
      </c>
      <c r="D158" s="255" t="s">
        <v>3260</v>
      </c>
      <c r="E158" s="167" t="str">
        <f>IF((C158=""),VLOOKUP(A158,Questions!B:G,4,FALSE),IF(C158="Yes",VLOOKUP(A158,Questions!B:G,6,FALSE),IF(C158="No",VLOOKUP(A158,Questions!B:G,5,FALSE),"N/A")))</f>
        <v>Provide documented details of this process (link or attached).</v>
      </c>
      <c r="F158" s="171" t="str">
        <f>VLOOKUP(A158,'Analyst Report'!$A$38:$E$287,5,FALSE)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12" t="s">
        <v>199</v>
      </c>
      <c r="B159" s="23" t="str">
        <f>VLOOKUP(A159,Questions!$B$3:$C$256,2,FALSE)</f>
        <v>Does the process described in DATA-19 adhere to DoD 5220.22-M and/or NIST SP 800-88 standards?</v>
      </c>
      <c r="C159" s="247" t="s">
        <v>2144</v>
      </c>
      <c r="D159" s="255" t="s">
        <v>3261</v>
      </c>
      <c r="E159" s="167">
        <f>IF((C159=""),VLOOKUP(A159,Questions!B:G,4,FALSE),IF(C159="Yes",VLOOKUP(A159,Questions!B:G,6,FALSE),IF(C159="No",VLOOKUP(A159,Questions!B:G,5,FALSE),"N/A")))</f>
        <v>0</v>
      </c>
      <c r="F159" s="171" t="str">
        <f>VLOOKUP(A159,'Analyst Report'!$A$38:$E$287,5,FALSE)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12" t="s">
        <v>200</v>
      </c>
      <c r="B160" s="23" t="str">
        <f>VLOOKUP(A160,Questions!$B$3:$C$256,2,FALSE)</f>
        <v>Is media used for long-term retention of business data and archival purposes stored in a secure, environmentally protected area?</v>
      </c>
      <c r="C160" s="247" t="s">
        <v>2144</v>
      </c>
      <c r="D160" s="255" t="s">
        <v>3262</v>
      </c>
      <c r="E160" s="167" t="str">
        <f>IF((C160=""),VLOOKUP(A160,Questions!B:G,4,FALSE),IF(C160="Yes",VLOOKUP(A160,Questions!B:G,6,FALSE),IF(C160="No",VLOOKUP(A160,Questions!B:G,5,FALSE),"N/A")))</f>
        <v>Provide a general summary of your archival environment.</v>
      </c>
      <c r="F160" s="171" t="str">
        <f>VLOOKUP(A160,'Analyst Report'!$A$38:$E$287,5,FALSE)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12" t="s">
        <v>201</v>
      </c>
      <c r="B161" s="23" t="str">
        <f>VLOOKUP(A161,Questions!$B$3:$C$256,2,FALSE)</f>
        <v>Will you handle data in a FERPA compliant manner?</v>
      </c>
      <c r="C161" s="247" t="s">
        <v>2144</v>
      </c>
      <c r="D161" s="255" t="s">
        <v>3263</v>
      </c>
      <c r="E161" s="167" t="str">
        <f>IF((C161=""),VLOOKUP(A161,Questions!B:G,4,FALSE),IF(C161="Yes",VLOOKUP(A161,Questions!B:G,6,FALSE),IF(C161="No",VLOOKUP(A161,Questions!B:G,5,FALSE),"N/A")))</f>
        <v>Describe how FERPA compliance is integrated into your process and procedures.</v>
      </c>
      <c r="F161" s="171" t="str">
        <f>VLOOKUP(A161,'Analyst Report'!$A$38:$E$287,5,FALSE)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73.25" customHeight="1" x14ac:dyDescent="0.15">
      <c r="A162" s="12" t="s">
        <v>202</v>
      </c>
      <c r="B162" s="23" t="str">
        <f>VLOOKUP(A162,Questions!$B$3:$C$256,2,FALSE)</f>
        <v>Does your staff (or third party) have access to Institutional data (e.g., financial, PHI or other sensitive information) through any means?</v>
      </c>
      <c r="C162" s="247" t="s">
        <v>2144</v>
      </c>
      <c r="D162" s="270" t="s">
        <v>3264</v>
      </c>
      <c r="E162" s="167" t="str">
        <f>IF((C162=""),VLOOKUP(A162,Questions!B:G,4,FALSE),IF(C162="Yes",VLOOKUP(A162,Questions!B:G,6,FALSE),IF(C162="No",VLOOKUP(A162,Questions!B:G,5,FALSE),"N/A")))</f>
        <v>Summarize what access staff (or third parties) have to institutional data.</v>
      </c>
      <c r="F162" s="171" t="str">
        <f>VLOOKUP(A162,'Analyst Report'!$A$38:$E$287,5,FALSE)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48" customHeight="1" x14ac:dyDescent="0.15">
      <c r="A163" s="12" t="s">
        <v>203</v>
      </c>
      <c r="B163" s="23" t="str">
        <f>VLOOKUP(A163,Questions!$B$3:$C$256,2,FALSE)</f>
        <v>Do you have a documented and currently implemented strategy for securing employee workstations when they work remotely? (i.e. not in a trusted computing environment)</v>
      </c>
      <c r="C163" s="247" t="s">
        <v>2144</v>
      </c>
      <c r="D163" s="255" t="s">
        <v>3265</v>
      </c>
      <c r="E163" s="167" t="str">
        <f>IF((C163=""),VLOOKUP(A163,Questions!B:G,4,FALSE),IF(C163="Yes",VLOOKUP(A163,Questions!B:G,6,FALSE),IF(C163="No",VLOOKUP(A163,Questions!B:G,5,FALSE),"N/A")))</f>
        <v>Provide a detailed summary outlining the security controls implemented to protect the Institution's data.</v>
      </c>
      <c r="F163" s="171" t="str">
        <f>VLOOKUP(A163,'Analyst Report'!$A$38:$E$287,5,FALSE)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36" customHeight="1" x14ac:dyDescent="0.2">
      <c r="A164" s="287" t="s">
        <v>204</v>
      </c>
      <c r="B164" s="287"/>
      <c r="C164" s="20" t="s">
        <v>65</v>
      </c>
      <c r="D164" s="20" t="s">
        <v>66</v>
      </c>
      <c r="E164" s="166" t="s">
        <v>67</v>
      </c>
      <c r="F164" s="170" t="s">
        <v>68</v>
      </c>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49.25" customHeight="1" x14ac:dyDescent="0.15">
      <c r="A165" s="12" t="s">
        <v>205</v>
      </c>
      <c r="B165" s="23" t="str">
        <f>VLOOKUP(A165,Questions!$B$3:$C$256,2,FALSE)</f>
        <v>Does the hosting provider have a SOC 2 Type 2 report available?</v>
      </c>
      <c r="C165" s="9"/>
      <c r="D165" s="254"/>
      <c r="E165" s="167" t="str">
        <f>IF((C165=""),VLOOKUP(A165,Questions!B:G,4,FALSE),IF(C165="Yes",VLOOKUP(A165,Questions!B:G,6,FALSE),IF(C165="No",VLOOKUP(A165,Questions!B:G,5,FALSE),"N/A")))</f>
        <v xml:space="preserve"> </v>
      </c>
      <c r="F165" s="171" t="str">
        <f>VLOOKUP(A165,'Analyst Report'!$A$38:$E$287,5,FALSE)</f>
        <v xml:space="preserve"> </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8" customHeight="1" x14ac:dyDescent="0.15">
      <c r="A166" s="12" t="s">
        <v>206</v>
      </c>
      <c r="B166" s="23" t="str">
        <f>VLOOKUP(A166,Questions!$B$3:$C$256,2,FALSE)</f>
        <v>Are you generally able to accommodate storing each institution's data within their geographic region?</v>
      </c>
      <c r="C166" s="247" t="s">
        <v>2144</v>
      </c>
      <c r="D166" s="256" t="s">
        <v>3266</v>
      </c>
      <c r="E166" s="167">
        <f>IF((C166=""),VLOOKUP(A166,Questions!B:G,4,FALSE),IF(C166="Yes",VLOOKUP(A166,Questions!B:G,6,FALSE),IF(C166="No",VLOOKUP(A166,Questions!B:G,5,FALSE),"N/A")))</f>
        <v>0</v>
      </c>
      <c r="F166" s="171" t="str">
        <f>VLOOKUP(A166,'Analyst Report'!$A$38:$E$287,5,FALSE)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12" t="s">
        <v>207</v>
      </c>
      <c r="B167" s="23" t="str">
        <f>VLOOKUP(A167,Questions!$B$3:$C$256,2,FALSE)</f>
        <v>Are the data centers staffed 24 hours a day, seven days a week (i.e., 24x7x365)?</v>
      </c>
      <c r="C167" s="9"/>
      <c r="D167" s="254"/>
      <c r="E167" s="167" t="str">
        <f>IF((C167=""),VLOOKUP(A167,Questions!B:G,4,FALSE),IF(C167="Yes",VLOOKUP(A167,Questions!B:G,6,FALSE),IF(C167="No",VLOOKUP(A167,Questions!B:G,5,FALSE),"N/A")))</f>
        <v xml:space="preserve"> </v>
      </c>
      <c r="F167" s="171" t="str">
        <f>VLOOKUP(A167,'Analyst Report'!$A$38:$E$287,5,FALSE)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7" customHeight="1" x14ac:dyDescent="0.15">
      <c r="A168" s="12" t="s">
        <v>208</v>
      </c>
      <c r="B168" s="23" t="str">
        <f>VLOOKUP(A168,Questions!$B$3:$C$256,2,FALSE)</f>
        <v>Are your servers separated from other companies via a physical barrier, such as a cage or hardened walls?</v>
      </c>
      <c r="C168" s="9"/>
      <c r="D168" s="254"/>
      <c r="E168" s="167" t="str">
        <f>IF((C168=""),VLOOKUP(A168,Questions!B:G,4,FALSE),IF(C168="Yes",VLOOKUP(A168,Questions!B:G,6,FALSE),IF(C168="No",VLOOKUP(A168,Questions!B:G,5,FALSE),"N/A")))</f>
        <v xml:space="preserve"> </v>
      </c>
      <c r="F168" s="171" t="str">
        <f>VLOOKUP(A168,'Analyst Report'!$A$38:$E$287,5,FALSE)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2" t="s">
        <v>209</v>
      </c>
      <c r="B169" s="23" t="str">
        <f>VLOOKUP(A169,Questions!$B$3:$C$256,2,FALSE)</f>
        <v>Does a physical barrier fully enclose the physical space preventing unauthorized physical contact with any of your devices?</v>
      </c>
      <c r="C169" s="9"/>
      <c r="D169" s="254"/>
      <c r="E169" s="167" t="str">
        <f>IF((C169=""),VLOOKUP(A169,Questions!B:G,4,FALSE),IF(C169="Yes",VLOOKUP(A169,Questions!B:G,6,FALSE),IF(C169="No",VLOOKUP(A169,Questions!B:G,5,FALSE),"N/A")))</f>
        <v xml:space="preserve"> </v>
      </c>
      <c r="F169" s="171" t="str">
        <f>VLOOKUP(A169,'Analyst Report'!$A$38:$E$287,5,FALSE)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8" customHeight="1" x14ac:dyDescent="0.15">
      <c r="A170" s="12" t="s">
        <v>210</v>
      </c>
      <c r="B170" s="23" t="str">
        <f>VLOOKUP(A170,Questions!$B$3:$C$256,2,FALSE)</f>
        <v>Are your primary and secondary data centers geographically diverse?</v>
      </c>
      <c r="C170" s="247" t="s">
        <v>2144</v>
      </c>
      <c r="D170" s="256" t="s">
        <v>3267</v>
      </c>
      <c r="E170" s="167" t="str">
        <f>IF((C170=""),VLOOKUP(A170,Questions!B:G,4,FALSE),IF(C170="Yes",VLOOKUP(A170,Questions!B:G,6,FALSE),IF(C170="No",VLOOKUP(A170,Questions!B:G,5,FALSE),"N/A")))</f>
        <v>State your primary and secondary data center locations. For cloud infrastructures, state the primary and secondary zones.</v>
      </c>
      <c r="F170" s="171" t="str">
        <f>VLOOKUP(A170,'Analyst Report'!$A$38:$E$287,5,FALSE)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7" customHeight="1" x14ac:dyDescent="0.15">
      <c r="A171" s="12" t="s">
        <v>211</v>
      </c>
      <c r="B171" s="23" t="str">
        <f>VLOOKUP(A171,Questions!$B$3:$C$256,2,FALSE)</f>
        <v>If outsourced or co-located, is there a contract in place to prevent data from leaving the Institution's Data Zone?</v>
      </c>
      <c r="C171" s="247" t="s">
        <v>2144</v>
      </c>
      <c r="D171" s="256" t="s">
        <v>3268</v>
      </c>
      <c r="E171" s="167" t="str">
        <f>IF((C171=""),VLOOKUP(A171,Questions!B:G,4,FALSE),IF(C171="Yes",VLOOKUP(A171,Questions!B:G,6,FALSE),IF(C171="No",VLOOKUP(A171,Questions!B:G,5,FALSE),"N/A")))</f>
        <v>Summarize the strategy for removing Institution's data from its Data Zone.</v>
      </c>
      <c r="F171" s="171" t="str">
        <f>VLOOKUP(A171,'Analyst Report'!$A$38:$E$287,5,FALSE)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8" customHeight="1" x14ac:dyDescent="0.15">
      <c r="A172" s="12" t="s">
        <v>212</v>
      </c>
      <c r="B172" s="23" t="str">
        <f>VLOOKUP(A172,Questions!$B$3:$C$256,2,FALSE)</f>
        <v>What Tier Level is your data center (per levels defined by the Uptime Institute)?</v>
      </c>
      <c r="C172" s="9"/>
      <c r="D172" s="254"/>
      <c r="E172" s="167" t="str">
        <f>IF((C172=""),VLOOKUP(A172,Questions!B:G,4,FALSE),IF(C172="Yes",VLOOKUP(A172,Questions!B:G,6,FALSE),IF(C172="No",VLOOKUP(A172,Questions!B:G,5,FALSE),"N/A")))</f>
        <v>Review the Uptime Institute's level/tier direction provided on their website if you need addition information</v>
      </c>
      <c r="F172" s="171" t="str">
        <f>VLOOKUP(A172,'Analyst Report'!$A$38:$E$287,5,FALSE)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12" t="s">
        <v>213</v>
      </c>
      <c r="B173" s="23" t="str">
        <f>VLOOKUP(A173,Questions!$B$3:$C$256,2,FALSE)</f>
        <v>Is the service hosted in a high availability environment?</v>
      </c>
      <c r="C173" s="247" t="s">
        <v>2144</v>
      </c>
      <c r="D173" s="256" t="s">
        <v>3269</v>
      </c>
      <c r="E173" s="167" t="str">
        <f>IF((C173=""),VLOOKUP(A173,Questions!B:G,4,FALSE),IF(C173="Yes",VLOOKUP(A173,Questions!B:G,6,FALSE),IF(C173="No",VLOOKUP(A173,Questions!B:G,5,FALSE),"N/A")))</f>
        <v>Provide a summary to support your response selection.</v>
      </c>
      <c r="F173" s="171" t="str">
        <f>VLOOKUP(A173,'Analyst Report'!$A$38:$E$287,5,FALSE)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64.25" customHeight="1" x14ac:dyDescent="0.15">
      <c r="A174" s="12" t="s">
        <v>214</v>
      </c>
      <c r="B174" s="23" t="str">
        <f>VLOOKUP(A174,Questions!$B$3:$C$256,2,FALSE)</f>
        <v xml:space="preserve">Is redundant power available for all datacenters where institution data will reside? </v>
      </c>
      <c r="C174" s="9"/>
      <c r="D174" s="254"/>
      <c r="E174" s="167" t="str">
        <f>IF((C174=""),VLOOKUP(A174,Questions!B:G,4,FALSE),IF(C174="Yes",VLOOKUP(A174,Questions!B:G,6,FALSE),IF(C174="No",VLOOKUP(A174,Questions!B:G,5,FALSE),"N/A")))</f>
        <v xml:space="preserve"> </v>
      </c>
      <c r="F174" s="171" t="str">
        <f>VLOOKUP(A174,'Analyst Report'!$A$38:$E$287,5,FALSE)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54" customHeight="1" x14ac:dyDescent="0.15">
      <c r="A175" s="12" t="s">
        <v>215</v>
      </c>
      <c r="B175" s="23" t="str">
        <f>VLOOKUP(A175,Questions!$B$3:$C$256,2,FALSE)</f>
        <v>Are redundant power strategies tested?</v>
      </c>
      <c r="C175" s="9"/>
      <c r="D175" s="254"/>
      <c r="E175" s="167" t="str">
        <f>IF((C175=""),VLOOKUP(A175,Questions!B:G,4,FALSE),IF(C175="Yes",VLOOKUP(A175,Questions!B:G,6,FALSE),IF(C175="No",VLOOKUP(A175,Questions!B:G,5,FALSE),"N/A")))</f>
        <v xml:space="preserve"> </v>
      </c>
      <c r="F175" s="171" t="str">
        <f>VLOOKUP(A175,'Analyst Report'!$A$38:$E$287,5,FALSE)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48" customHeight="1" x14ac:dyDescent="0.15">
      <c r="A176" s="12" t="s">
        <v>216</v>
      </c>
      <c r="B176" s="23" t="str">
        <f>VLOOKUP(A176,Questions!$B$3:$C$256,2,FALSE)</f>
        <v>Describe or provide a reference to the availability of cooling and fire suppression systems in all datacenters where institution data will reside.</v>
      </c>
      <c r="C176" s="290"/>
      <c r="D176" s="290"/>
      <c r="E176" s="167" t="str">
        <f>IF((C176=""),VLOOKUP(A176,Questions!B:G,4,FALSE),IF(C176="Yes",VLOOKUP(A176,Questions!B:G,6,FALSE),IF(C176="No",VLOOKUP(A176,Questions!B:G,5,FALSE),"N/A")))</f>
        <v>Ensure that all parts of DCTR-12 are clearly stated in your response.</v>
      </c>
      <c r="F176" s="171" t="str">
        <f>VLOOKUP(A176,'Analyst Report'!$A$38:$E$287,5,FALSE)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64.25" customHeight="1" x14ac:dyDescent="0.15">
      <c r="A177" s="12" t="s">
        <v>217</v>
      </c>
      <c r="B177" s="23" t="str">
        <f>VLOOKUP(A177,Questions!$B$3:$C$256,2,FALSE)</f>
        <v>Do you have Internet Service Provider (ISP) Redundancy?</v>
      </c>
      <c r="C177" s="9"/>
      <c r="D177" s="25"/>
      <c r="E177" s="167" t="str">
        <f>IF((C177=""),VLOOKUP(A177,Questions!B:G,4,FALSE),IF(C177="Yes",VLOOKUP(A177,Questions!B:G,6,FALSE),IF(C177="No",VLOOKUP(A177,Questions!B:G,5,FALSE),"N/A")))</f>
        <v>State the ISP provider(s) in addition to the number of ISPs that provide connectivity.</v>
      </c>
      <c r="F177" s="171" t="str">
        <f>VLOOKUP(A177,'Analyst Report'!$A$38:$E$287,5,FALSE)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2" t="s">
        <v>218</v>
      </c>
      <c r="B178" s="23" t="str">
        <f>VLOOKUP(A178,Questions!$B$3:$C$256,2,FALSE)</f>
        <v>Does every datacenter where the Institution's data will reside have multiple telephone company or network provider entrances to the facility?</v>
      </c>
      <c r="C178" s="9"/>
      <c r="D178" s="25"/>
      <c r="E178" s="167" t="str">
        <f>IF((C178=""),VLOOKUP(A178,Questions!B:G,4,FALSE),IF(C178="Yes",VLOOKUP(A178,Questions!B:G,6,FALSE),IF(C178="No",VLOOKUP(A178,Questions!B:G,5,FALSE),"N/A")))</f>
        <v xml:space="preserve"> </v>
      </c>
      <c r="F178" s="171" t="str">
        <f>VLOOKUP(A178,'Analyst Report'!$A$38:$E$287,5,FALSE)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2" t="s">
        <v>219</v>
      </c>
      <c r="B179" s="23" t="str">
        <f>VLOOKUP(A179,Questions!$B$3:$C$256,2,FALSE)</f>
        <v>Are you requiring multi-factor authentication for administrators of your cloud environment?</v>
      </c>
      <c r="C179" s="247" t="s">
        <v>2144</v>
      </c>
      <c r="D179" s="262" t="s">
        <v>3270</v>
      </c>
      <c r="E179" s="167" t="str">
        <f>IF((C179=""),VLOOKUP(A179,Questions!B:G,4,FALSE),IF(C179="Yes",VLOOKUP(A179,Questions!B:G,6,FALSE),IF(C179="No",VLOOKUP(A179,Questions!B:G,5,FALSE),"N/A")))</f>
        <v>State which model of MFA you are using.</v>
      </c>
      <c r="F179" s="171" t="str">
        <f>VLOOKUP(A179,'Analyst Report'!$A$38:$E$287,5,FALSE)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2" t="s">
        <v>220</v>
      </c>
      <c r="B180" s="23" t="str">
        <f>VLOOKUP(A180,Questions!$B$3:$C$256,2,FALSE)</f>
        <v>Are you using your cloud providers available hardening tools or pre-hardened images?</v>
      </c>
      <c r="C180" s="247" t="s">
        <v>2144</v>
      </c>
      <c r="D180" s="262" t="s">
        <v>3271</v>
      </c>
      <c r="E180" s="167" t="str">
        <f>IF((C180=""),VLOOKUP(A180,Questions!B:G,4,FALSE),IF(C180="Yes",VLOOKUP(A180,Questions!B:G,6,FALSE),IF(C180="No",VLOOKUP(A180,Questions!B:G,5,FALSE),"N/A")))</f>
        <v xml:space="preserve"> </v>
      </c>
      <c r="F180" s="171" t="str">
        <f>VLOOKUP(A180,'Analyst Report'!$A$38:$E$287,5,FALSE)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2" customFormat="1" ht="48" customHeight="1" x14ac:dyDescent="0.15">
      <c r="A181" s="12" t="s">
        <v>221</v>
      </c>
      <c r="B181" s="23" t="str">
        <f>VLOOKUP(A181,Questions!$B$3:$C$256,2,FALSE)</f>
        <v>Does your cloud vendor have access to your encryption keys?</v>
      </c>
      <c r="C181" s="247" t="s">
        <v>2151</v>
      </c>
      <c r="D181" s="255" t="s">
        <v>3272</v>
      </c>
      <c r="E181" s="167">
        <f>IF((C181=""),VLOOKUP(A181,Questions!B:G,4,FALSE),IF(C181="Yes",VLOOKUP(A181,Questions!B:G,6,FALSE),IF(C181="No",VLOOKUP(A181,Questions!B:G,5,FALSE),"N/A")))</f>
        <v>0</v>
      </c>
      <c r="F181" s="171"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2">
      <c r="A182" s="287" t="str">
        <f>IF(OR($C$29="No",$C$29="Yes"),"DRP - Respond to as many questions below as possible.","Disaster Recovery Plan")</f>
        <v>DRP - Respond to as many questions below as possible.</v>
      </c>
      <c r="B182" s="287"/>
      <c r="C182" s="20" t="s">
        <v>65</v>
      </c>
      <c r="D182" s="20" t="s">
        <v>66</v>
      </c>
      <c r="E182" s="166" t="s">
        <v>67</v>
      </c>
      <c r="F182" s="170" t="s">
        <v>68</v>
      </c>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ht="48" customHeight="1" x14ac:dyDescent="0.15">
      <c r="A183" s="12" t="s">
        <v>222</v>
      </c>
      <c r="B183" s="23" t="str">
        <f>VLOOKUP(A183,Questions!$B$3:$C$256,2,FALSE)</f>
        <v>Describe or provide a reference to your Disaster Recovery Plan (DRP).</v>
      </c>
      <c r="C183" s="291" t="s">
        <v>58</v>
      </c>
      <c r="D183" s="292"/>
      <c r="E183" s="167" t="str">
        <f>IF((C183=""),VLOOKUP(A183,Questions!B:G,4,FALSE),IF(C183="Yes",VLOOKUP(A183,Questions!B:G,6,FALSE),IF(C183="No",VLOOKUP(A183,Questions!B:G,5,FALSE),"N/A")))</f>
        <v>N/A</v>
      </c>
      <c r="F183" s="171" t="str">
        <f>VLOOKUP(A183,'Analyst Report'!$A$38:$E$287,5,FALSE)</f>
        <v xml:space="preserve"> </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7" customHeight="1" x14ac:dyDescent="0.15">
      <c r="A184" s="12" t="s">
        <v>223</v>
      </c>
      <c r="B184" s="23" t="str">
        <f>VLOOKUP(A184,Questions!$B$3:$C$256,2,FALSE)</f>
        <v>Is an owner assigned who is responsible for the maintenance and review of the DRP?</v>
      </c>
      <c r="C184" s="247" t="s">
        <v>2144</v>
      </c>
      <c r="D184" s="255" t="s">
        <v>3273</v>
      </c>
      <c r="E184" s="167" t="str">
        <f>IF((C184=""),VLOOKUP(A184,Questions!B:G,4,FALSE),IF(C184="Yes",VLOOKUP(A184,Questions!B:G,6,FALSE),IF(C184="No",VLOOKUP(A184,Questions!B:G,5,FALSE),"N/A")))</f>
        <v>State the responsible owner, or position title.</v>
      </c>
      <c r="F184" s="171" t="str">
        <f>VLOOKUP(A184,'Analyst Report'!$A$38:$E$287,5,FALSE)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2" t="s">
        <v>224</v>
      </c>
      <c r="B185" s="23" t="str">
        <f>VLOOKUP(A185,Questions!$B$3:$C$256,2,FALSE)</f>
        <v>Can the Institution review your DRP and supporting documentation?</v>
      </c>
      <c r="C185" s="247" t="s">
        <v>2144</v>
      </c>
      <c r="D185" s="255" t="s">
        <v>3274</v>
      </c>
      <c r="E185" s="167" t="str">
        <f>IF((C185=""),VLOOKUP(A185,Questions!B:G,4,FALSE),IF(C185="Yes",VLOOKUP(A185,Questions!B:G,6,FALSE),IF(C185="No",VLOOKUP(A185,Questions!B:G,5,FALSE),"N/A")))</f>
        <v>Provide DRP with your submission of this fully-populated HECVAT</v>
      </c>
      <c r="F185" s="171" t="str">
        <f>VLOOKUP(A185,'Analyst Report'!$A$38:$E$287,5,FALSE)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12" t="s">
        <v>225</v>
      </c>
      <c r="B186" s="23" t="str">
        <f>VLOOKUP(A186,Questions!$B$3:$C$256,2,FALSE)</f>
        <v>Are any disaster recovery locations outside the Institution's geographic region?</v>
      </c>
      <c r="C186" s="247" t="s">
        <v>2151</v>
      </c>
      <c r="D186" s="256" t="s">
        <v>3275</v>
      </c>
      <c r="E186" s="167">
        <f>IF((C186=""),VLOOKUP(A186,Questions!B:G,4,FALSE),IF(C186="Yes",VLOOKUP(A186,Questions!B:G,6,FALSE),IF(C186="No",VLOOKUP(A186,Questions!B:G,5,FALSE),"N/A")))</f>
        <v>0</v>
      </c>
      <c r="F186" s="171" t="str">
        <f>VLOOKUP(A186,'Analyst Report'!$A$38:$E$287,5,FALSE)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12" t="s">
        <v>226</v>
      </c>
      <c r="B187" s="23" t="str">
        <f>VLOOKUP(A187,Questions!$B$3:$C$256,2,FALSE)</f>
        <v>Does your organization have a disaster recovery site or a contracted Disaster Recovery provider?</v>
      </c>
      <c r="C187" s="247" t="s">
        <v>2144</v>
      </c>
      <c r="D187" s="256" t="s">
        <v>3276</v>
      </c>
      <c r="E187" s="167" t="str">
        <f>IF((C187=""),VLOOKUP(A187,Questions!B:G,4,FALSE),IF(C187="Yes",VLOOKUP(A187,Questions!B:G,6,FALSE),IF(C187="No",VLOOKUP(A187,Questions!B:G,5,FALSE),"N/A")))</f>
        <v>Summarize your disaster recovery strategy including the type of availability your disaster recovery site provides.</v>
      </c>
      <c r="F187" s="171" t="str">
        <f>VLOOKUP(A187,'Analyst Report'!$A$38:$E$287,5,FALSE)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12" t="s">
        <v>227</v>
      </c>
      <c r="B188" s="23" t="str">
        <f>VLOOKUP(A188,Questions!$B$3:$C$256,2,FALSE)</f>
        <v>Does your organization conduct an annual test of relocating to this site for disaster recovery purposes?</v>
      </c>
      <c r="C188" s="247" t="s">
        <v>2144</v>
      </c>
      <c r="D188" s="256" t="s">
        <v>3277</v>
      </c>
      <c r="E188" s="167" t="str">
        <f>IF((C188=""),VLOOKUP(A188,Questions!B:G,4,FALSE),IF(C188="Yes",VLOOKUP(A188,Questions!B:G,6,FALSE),IF(C188="No",VLOOKUP(A188,Questions!B:G,5,FALSE),"N/A")))</f>
        <v>Summarize your disaster recovery relocation testing strategy.</v>
      </c>
      <c r="F188" s="171" t="str">
        <f>VLOOKUP(A188,'Analyst Report'!$A$38:$E$287,5,FALSE)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2" t="s">
        <v>228</v>
      </c>
      <c r="B189" s="23" t="str">
        <f>VLOOKUP(A189,Questions!$B$3:$C$256,2,FALSE)</f>
        <v>Is there a defined problem/issue escalation plan in your DRP for impacted clients?</v>
      </c>
      <c r="C189" s="247" t="s">
        <v>2144</v>
      </c>
      <c r="D189" s="256" t="s">
        <v>3278</v>
      </c>
      <c r="E189" s="167" t="str">
        <f>IF((C189=""),VLOOKUP(A189,Questions!B:G,4,FALSE),IF(C189="Yes",VLOOKUP(A189,Questions!B:G,6,FALSE),IF(C189="No",VLOOKUP(A189,Questions!B:G,5,FALSE),"N/A")))</f>
        <v>Summarize your problem/issue escalation plan.</v>
      </c>
      <c r="F189" s="171" t="str">
        <f>VLOOKUP(A189,'Analyst Report'!$A$38:$E$287,5,FALSE)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12" t="s">
        <v>229</v>
      </c>
      <c r="B190" s="23" t="str">
        <f>VLOOKUP(A190,Questions!$B$3:$C$256,2,FALSE)</f>
        <v>Is there a documented communication plan in your DRP for impacted clients?</v>
      </c>
      <c r="C190" s="247" t="s">
        <v>2144</v>
      </c>
      <c r="D190" s="256" t="s">
        <v>3279</v>
      </c>
      <c r="E190" s="167" t="str">
        <f>IF((C190=""),VLOOKUP(A190,Questions!B:G,4,FALSE),IF(C190="Yes",VLOOKUP(A190,Questions!B:G,6,FALSE),IF(C190="No",VLOOKUP(A190,Questions!B:G,5,FALSE),"N/A")))</f>
        <v>Summarize your documented communication plan in your DRP.</v>
      </c>
      <c r="F190" s="171" t="str">
        <f>VLOOKUP(A190,'Analyst Report'!$A$38:$E$287,5,FALSE)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12" t="s">
        <v>230</v>
      </c>
      <c r="B191" s="23" t="str">
        <f>VLOOKUP(A191,Questions!$B$3:$C$256,2,FALSE)</f>
        <v>Describe or provide a reference to how your disaster recovery plan is tested? (i.e. scope of DR tests, end-to-end testing, etc.)</v>
      </c>
      <c r="C191" s="293" t="s">
        <v>52</v>
      </c>
      <c r="D191" s="292"/>
      <c r="E191" s="167" t="str">
        <f>IF((C191=""),VLOOKUP(A191,Questions!B:G,4,FALSE),IF(C191="Yes",VLOOKUP(A191,Questions!B:G,6,FALSE),IF(C191="No",VLOOKUP(A191,Questions!B:G,5,FALSE),"N/A")))</f>
        <v>N/A</v>
      </c>
      <c r="F191" s="171" t="str">
        <f>VLOOKUP(A191,'Analyst Report'!$A$38:$E$287,5,FALSE)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64.25" customHeight="1" x14ac:dyDescent="0.15">
      <c r="A192" s="12" t="s">
        <v>231</v>
      </c>
      <c r="B192" s="23" t="str">
        <f>VLOOKUP(A192,Questions!$B$3:$C$256,2,FALSE)</f>
        <v>Has the Disaster Recovery Plan been tested in the last year?</v>
      </c>
      <c r="C192" s="247" t="s">
        <v>2144</v>
      </c>
      <c r="D192" s="255" t="s">
        <v>3280</v>
      </c>
      <c r="E192" s="167" t="str">
        <f>IF((C192=""),VLOOKUP(A192,Questions!B:G,4,FALSE),IF(C192="Yes",VLOOKUP(A192,Questions!B:G,6,FALSE),IF(C192="No",VLOOKUP(A192,Questions!B:G,5,FALSE),"N/A")))</f>
        <v>Please provide a summary of the results in Additional Information (including actual recovery time).</v>
      </c>
      <c r="F192" s="171" t="str">
        <f>VLOOKUP(A192,'Analyst Report'!$A$38:$E$287,5,FALSE)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2" t="s">
        <v>232</v>
      </c>
      <c r="B193" s="23" t="str">
        <f>VLOOKUP(A193,Questions!$B$3:$C$256,2,FALSE)</f>
        <v>Are all components of the DRP reviewed at least annually and updated as needed to reflect change?</v>
      </c>
      <c r="C193" s="247" t="s">
        <v>2144</v>
      </c>
      <c r="D193" s="255" t="s">
        <v>3281</v>
      </c>
      <c r="E193" s="167" t="str">
        <f>IF((C193=""),VLOOKUP(A193,Questions!B:G,4,FALSE),IF(C193="Yes",VLOOKUP(A193,Questions!B:G,6,FALSE),IF(C193="No",VLOOKUP(A193,Questions!B:G,5,FALSE),"N/A")))</f>
        <v>Summarize your DRP review and update processes and/or procedures.</v>
      </c>
      <c r="F193" s="171" t="str">
        <f>VLOOKUP(A193,'Analyst Report'!$A$38:$E$287,5,FALSE)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36" customHeight="1" x14ac:dyDescent="0.2">
      <c r="A194" s="287" t="s">
        <v>233</v>
      </c>
      <c r="B194" s="287"/>
      <c r="C194" s="20" t="s">
        <v>65</v>
      </c>
      <c r="D194" s="20" t="s">
        <v>66</v>
      </c>
      <c r="E194" s="166" t="s">
        <v>67</v>
      </c>
      <c r="F194" s="170" t="s">
        <v>68</v>
      </c>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48" customHeight="1" x14ac:dyDescent="0.15">
      <c r="A195" s="12" t="s">
        <v>234</v>
      </c>
      <c r="B195" s="23" t="str">
        <f>VLOOKUP(A195,Questions!$B$3:$C$309,2,FALSE)</f>
        <v>Are you utilizing a stateful packet inspection (SPI) firewall?</v>
      </c>
      <c r="C195" s="247" t="s">
        <v>2144</v>
      </c>
      <c r="D195" s="256" t="s">
        <v>3282</v>
      </c>
      <c r="E195" s="167" t="str">
        <f>IF((C195=""),VLOOKUP(A195,Questions!B:G,4,FALSE),IF(C195="Yes",VLOOKUP(A195,Questions!B:G,6,FALSE),IF(C195="No",VLOOKUP(A195,Questions!B:G,5,FALSE),"N/A")))</f>
        <v>Describe the currently implemented SPI firewall.</v>
      </c>
      <c r="F195" s="171" t="str">
        <f>VLOOKUP(A195,'Analyst Report'!$A$38:$E$287,5,FALSE)</f>
        <v xml:space="preserve"> </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12" t="s">
        <v>235</v>
      </c>
      <c r="B196" s="23" t="str">
        <f>VLOOKUP(A196,Questions!$B$3:$C$256,2,FALSE)</f>
        <v>Is authority for firewall change approval documented?  Please list approver names or titles in Additional Info</v>
      </c>
      <c r="C196" s="247" t="s">
        <v>2144</v>
      </c>
      <c r="D196" s="256" t="s">
        <v>3283</v>
      </c>
      <c r="E196" s="167" t="str">
        <f>IF((C196=""),VLOOKUP(A196,Questions!B:G,4,FALSE),IF(C196="Yes",VLOOKUP(A196,Questions!B:G,6,FALSE),IF(C196="No",VLOOKUP(A196,Questions!B:G,5,FALSE),"N/A")))</f>
        <v>List approver names or titles.</v>
      </c>
      <c r="F196" s="171" t="str">
        <f>VLOOKUP(A196,'Analyst Report'!$A$38:$E$287,5,FALSE)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2" t="s">
        <v>236</v>
      </c>
      <c r="B197" s="23" t="str">
        <f>VLOOKUP(A197,Questions!$B$3:$C$256,2,FALSE)</f>
        <v>Do you have a documented policy for firewall change requests?</v>
      </c>
      <c r="C197" s="247" t="s">
        <v>2144</v>
      </c>
      <c r="D197" s="256" t="s">
        <v>3284</v>
      </c>
      <c r="E197" s="167" t="str">
        <f>IF((C197=""),VLOOKUP(A197,Questions!B:G,4,FALSE),IF(C197="Yes",VLOOKUP(A197,Questions!B:G,6,FALSE),IF(C197="No",VLOOKUP(A197,Questions!B:G,5,FALSE),"N/A")))</f>
        <v>Describe your documented firewall change request policy.</v>
      </c>
      <c r="F197" s="171" t="str">
        <f>VLOOKUP(A197,'Analyst Report'!$A$38:$E$287,5,FALSE)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2" t="s">
        <v>237</v>
      </c>
      <c r="B198" s="23" t="str">
        <f>VLOOKUP(A198,Questions!$B$3:$C$256,2,FALSE)</f>
        <v>Have you implemented an Intrusion Detection System (network-based)?</v>
      </c>
      <c r="C198" s="247" t="s">
        <v>2144</v>
      </c>
      <c r="D198" s="256" t="s">
        <v>3285</v>
      </c>
      <c r="E198" s="167" t="str">
        <f>IF((C198=""),VLOOKUP(A198,Questions!B:G,4,FALSE),IF(C198="Yes",VLOOKUP(A198,Questions!B:G,6,FALSE),IF(C198="No",VLOOKUP(A198,Questions!B:G,5,FALSE),"N/A")))</f>
        <v>Describe the currently implemented IDS.</v>
      </c>
      <c r="F198" s="171" t="str">
        <f>VLOOKUP(A198,'Analyst Report'!$A$38:$E$287,5,FALSE)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48" customHeight="1" x14ac:dyDescent="0.15">
      <c r="A199" s="12" t="s">
        <v>238</v>
      </c>
      <c r="B199" s="23" t="str">
        <f>VLOOKUP(A199,Questions!$B$3:$C$256,2,FALSE)</f>
        <v>Have you implemented an Intrusion Prevention System (network-based)?</v>
      </c>
      <c r="C199" s="247" t="s">
        <v>2144</v>
      </c>
      <c r="D199" s="256" t="s">
        <v>3286</v>
      </c>
      <c r="E199" s="167" t="str">
        <f>IF((C199=""),VLOOKUP(A199,Questions!B:G,4,FALSE),IF(C199="Yes",VLOOKUP(A199,Questions!B:G,6,FALSE),IF(C199="No",VLOOKUP(A199,Questions!B:G,5,FALSE),"N/A")))</f>
        <v>Describe the currently implemented IPS.</v>
      </c>
      <c r="F199" s="171" t="str">
        <f>VLOOKUP(A199,'Analyst Report'!$A$38:$E$287,5,FALSE)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8" customHeight="1" x14ac:dyDescent="0.15">
      <c r="A200" s="12" t="s">
        <v>239</v>
      </c>
      <c r="B200" s="23" t="str">
        <f>VLOOKUP(A200,Questions!$B$3:$C$256,2,FALSE)</f>
        <v>Do you employ host-based intrusion detection?</v>
      </c>
      <c r="C200" s="247" t="s">
        <v>2144</v>
      </c>
      <c r="D200" s="255" t="s">
        <v>3379</v>
      </c>
      <c r="E200" s="167" t="str">
        <f>IF((C200=""),VLOOKUP(A200,Questions!B:G,4,FALSE),IF(C200="Yes",VLOOKUP(A200,Questions!B:G,6,FALSE),IF(C200="No",VLOOKUP(A200,Questions!B:G,5,FALSE),"N/A")))</f>
        <v>Describe the currently implemented host-based IDS solution(s).</v>
      </c>
      <c r="F200" s="171" t="str">
        <f>VLOOKUP(A200,'Analyst Report'!$A$38:$E$287,5,FALSE)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8" customHeight="1" x14ac:dyDescent="0.15">
      <c r="A201" s="12" t="s">
        <v>240</v>
      </c>
      <c r="B201" s="23" t="str">
        <f>VLOOKUP(A201,Questions!$B$3:$C$256,2,FALSE)</f>
        <v>Do you employ host-based intrusion prevention?</v>
      </c>
      <c r="C201" s="247" t="s">
        <v>2144</v>
      </c>
      <c r="D201" s="255" t="s">
        <v>3380</v>
      </c>
      <c r="E201" s="167" t="str">
        <f>IF((C201=""),VLOOKUP(A201,Questions!B:G,4,FALSE),IF(C201="Yes",VLOOKUP(A201,Questions!B:G,6,FALSE),IF(C201="No",VLOOKUP(A201,Questions!B:G,5,FALSE),"N/A")))</f>
        <v>Describe the currently implemented host-based IPS solution(s).</v>
      </c>
      <c r="F201" s="171" t="str">
        <f>VLOOKUP(A201,'Analyst Report'!$A$38:$E$287,5,FALSE)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8" customHeight="1" x14ac:dyDescent="0.15">
      <c r="A202" s="12" t="s">
        <v>241</v>
      </c>
      <c r="B202" s="23" t="str">
        <f>VLOOKUP(A202,Questions!$B$3:$C$256,2,FALSE)</f>
        <v>Are you employing any next-generation persistent threat (NGPT) monitoring?</v>
      </c>
      <c r="C202" s="247" t="s">
        <v>2144</v>
      </c>
      <c r="D202" s="255" t="s">
        <v>3287</v>
      </c>
      <c r="E202" s="167" t="str">
        <f>IF((C202=""),VLOOKUP(A202,Questions!B:G,4,FALSE),IF(C202="Yes",VLOOKUP(A202,Questions!B:G,6,FALSE),IF(C202="No",VLOOKUP(A202,Questions!B:G,5,FALSE),"N/A")))</f>
        <v>Describe your NGPT monitoring strategy.</v>
      </c>
      <c r="F202" s="171" t="str">
        <f>VLOOKUP(A202,'Analyst Report'!$A$38:$E$287,5,FALSE)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8" customHeight="1" x14ac:dyDescent="0.15">
      <c r="A203" s="12" t="s">
        <v>242</v>
      </c>
      <c r="B203" s="23" t="str">
        <f>VLOOKUP(A203,Questions!$B$3:$C$256,2,FALSE)</f>
        <v>Do you monitor for intrusions on a 24x7x365 basis?</v>
      </c>
      <c r="C203" s="247" t="s">
        <v>2144</v>
      </c>
      <c r="D203" s="270" t="s">
        <v>3288</v>
      </c>
      <c r="E203" s="167" t="str">
        <f>IF((C203=""),VLOOKUP(A203,Questions!B:G,4,FALSE),IF(C203="Yes",VLOOKUP(A203,Questions!B:G,6,FALSE),IF(C203="No",VLOOKUP(A203,Questions!B:G,5,FALSE),"N/A")))</f>
        <v>Provide a brief summary of this activity.</v>
      </c>
      <c r="F203" s="171" t="str">
        <f>VLOOKUP(A203,'Analyst Report'!$A$38:$E$287,5,FALSE)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2" t="s">
        <v>243</v>
      </c>
      <c r="B204" s="23" t="str">
        <f>VLOOKUP(A204,Questions!$B$3:$C$256,2,FALSE)</f>
        <v>Is intrusion monitoring performed internally or by a third-party service?</v>
      </c>
      <c r="C204" s="247" t="s">
        <v>2144</v>
      </c>
      <c r="D204" s="256" t="s">
        <v>3289</v>
      </c>
      <c r="E204" s="167">
        <f>IF((C204=""),VLOOKUP(A204,Questions!B:G,4,FALSE),IF(C204="Yes",VLOOKUP(A204,Questions!B:G,6,FALSE),IF(C204="No",VLOOKUP(A204,Questions!B:G,5,FALSE),"N/A")))</f>
        <v>0</v>
      </c>
      <c r="F204" s="171" t="str">
        <f>VLOOKUP(A204,'Analyst Report'!$A$38:$E$287,5,FALSE)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2" t="s">
        <v>244</v>
      </c>
      <c r="B205" s="23" t="str">
        <f>VLOOKUP(A205,Questions!$B$3:$C$256,2,FALSE)</f>
        <v>Are audit logs available for all changes to the network, firewall, IDS, and IPS systems?</v>
      </c>
      <c r="C205" s="247" t="s">
        <v>2144</v>
      </c>
      <c r="D205" s="256" t="s">
        <v>3290</v>
      </c>
      <c r="E205" s="167" t="str">
        <f>IF((C205=""),VLOOKUP(A205,Questions!B:G,4,FALSE),IF(C205="Yes",VLOOKUP(A205,Questions!B:G,6,FALSE),IF(C205="No",VLOOKUP(A205,Questions!B:G,5,FALSE),"N/A")))</f>
        <v>Describe your current network systems logging strategy.</v>
      </c>
      <c r="F205" s="171" t="str">
        <f>VLOOKUP(A205,'Analyst Report'!$A$38:$E$287,5,FALSE)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36" customHeight="1" x14ac:dyDescent="0.2">
      <c r="A206" s="287" t="s">
        <v>245</v>
      </c>
      <c r="B206" s="287"/>
      <c r="C206" s="20" t="s">
        <v>65</v>
      </c>
      <c r="D206" s="20" t="s">
        <v>66</v>
      </c>
      <c r="E206" s="166" t="s">
        <v>67</v>
      </c>
      <c r="F206" s="170" t="s">
        <v>68</v>
      </c>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83" customHeight="1" x14ac:dyDescent="0.15">
      <c r="A207" s="12" t="s">
        <v>246</v>
      </c>
      <c r="B207" s="23" t="str">
        <f>VLOOKUP(A207,Questions!$B$3:$C$256,2,FALSE)</f>
        <v>Can you share the organization chart, mission statement, and policies for your information security unit?</v>
      </c>
      <c r="C207" s="247" t="s">
        <v>2144</v>
      </c>
      <c r="D207" s="263" t="s">
        <v>3291</v>
      </c>
      <c r="E207" s="167" t="str">
        <f>IF((C207=""),VLOOKUP(A207,Questions!B:G,4,FALSE),IF(C207="Yes",VLOOKUP(A207,Questions!B:G,6,FALSE),IF(C207="No",VLOOKUP(A207,Questions!B:G,5,FALSE),"N/A")))</f>
        <v>Provide a links to these documents in Additional Information or attach them with your submission.</v>
      </c>
      <c r="F207" s="171" t="str">
        <f>VLOOKUP(A207,'Analyst Report'!$A$38:$E$287,5,FALSE)</f>
        <v xml:space="preserve"> </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48" customHeight="1" x14ac:dyDescent="0.15">
      <c r="A208" s="12" t="s">
        <v>247</v>
      </c>
      <c r="B208" s="23" t="str">
        <f>VLOOKUP(A208,Questions!$B$3:$C$256,2,FALSE)</f>
        <v>Do you have a documented patch management process?</v>
      </c>
      <c r="C208" s="247" t="s">
        <v>2144</v>
      </c>
      <c r="D208" s="264" t="s">
        <v>3292</v>
      </c>
      <c r="E208" s="167">
        <f>IF((C208=""),VLOOKUP(A208,Questions!B:G,4,FALSE),IF(C208="Yes",VLOOKUP(A208,Questions!B:G,6,FALSE),IF(C208="No",VLOOKUP(A208,Questions!B:G,5,FALSE),"N/A")))</f>
        <v>0</v>
      </c>
      <c r="F208" s="171" t="str">
        <f>VLOOKUP(A208,'Analyst Report'!$A$38:$E$287,5,FALSE)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8" customHeight="1" x14ac:dyDescent="0.15">
      <c r="A209" s="12" t="s">
        <v>248</v>
      </c>
      <c r="B209" s="23" t="str">
        <f>VLOOKUP(A209,Questions!$B$3:$C$256,2,FALSE)</f>
        <v>Can you accommodate encryption requirements using open standards?</v>
      </c>
      <c r="C209" s="247" t="s">
        <v>2144</v>
      </c>
      <c r="D209" s="264" t="s">
        <v>3293</v>
      </c>
      <c r="E209" s="167">
        <f>IF((C209=""),VLOOKUP(A209,Questions!B:G,4,FALSE),IF(C209="Yes",VLOOKUP(A209,Questions!B:G,6,FALSE),IF(C209="No",VLOOKUP(A209,Questions!B:G,5,FALSE),"N/A")))</f>
        <v>0</v>
      </c>
      <c r="F209" s="171" t="str">
        <f>VLOOKUP(A209,'Analyst Report'!$A$38:$E$287,5,FALSE)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12" t="s">
        <v>249</v>
      </c>
      <c r="B210" s="23" t="str">
        <f>VLOOKUP(A210,Questions!$B$3:$C$256,2,FALSE)</f>
        <v>Are information security principles designed into the product lifecycle?</v>
      </c>
      <c r="C210" s="247" t="s">
        <v>2144</v>
      </c>
      <c r="D210" s="267" t="s">
        <v>3294</v>
      </c>
      <c r="E210" s="167" t="str">
        <f>IF((C210=""),VLOOKUP(A210,Questions!B:G,4,FALSE),IF(C210="Yes",VLOOKUP(A210,Questions!B:G,6,FALSE),IF(C210="No",VLOOKUP(A210,Questions!B:G,5,FALSE),"N/A")))</f>
        <v>Summarize the information security principles designed into the product lifecycle.</v>
      </c>
      <c r="F210" s="171" t="str">
        <f>VLOOKUP(A210,'Analyst Report'!$A$38:$E$287,5,FALSE)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48" customHeight="1" x14ac:dyDescent="0.15">
      <c r="A211" s="12" t="s">
        <v>250</v>
      </c>
      <c r="B211" s="23" t="str">
        <f>VLOOKUP(A211,Questions!$B$3:$C$256,2,FALSE)</f>
        <v>Do you have a documented systems development life cycle (SDLC)?</v>
      </c>
      <c r="C211" s="247" t="s">
        <v>2144</v>
      </c>
      <c r="D211" s="264" t="s">
        <v>3295</v>
      </c>
      <c r="E211" s="167" t="str">
        <f>IF((C211=""),VLOOKUP(A211,Questions!B:G,4,FALSE),IF(C211="Yes",VLOOKUP(A211,Questions!B:G,6,FALSE),IF(C211="No",VLOOKUP(A211,Questions!B:G,5,FALSE),"N/A")))</f>
        <v>Briefly summarize your SDLC or provide a link or attacjhment.</v>
      </c>
      <c r="F211" s="171" t="str">
        <f>VLOOKUP(A211,'Analyst Report'!$A$38:$E$287,5,FALSE)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12" t="s">
        <v>251</v>
      </c>
      <c r="B212" s="23" t="str">
        <f>VLOOKUP(A212,Questions!$B$3:$C$256,2,FALSE)</f>
        <v>Will you comply with applicable breach notification laws?</v>
      </c>
      <c r="C212" s="247" t="s">
        <v>2144</v>
      </c>
      <c r="D212" s="267" t="s">
        <v>3296</v>
      </c>
      <c r="E212" s="167" t="str">
        <f>IF((C212=""),VLOOKUP(A212,Questions!B:G,4,FALSE),IF(C212="Yes",VLOOKUP(A212,Questions!B:G,6,FALSE),IF(C212="No",VLOOKUP(A212,Questions!B:G,5,FALSE),"N/A")))</f>
        <v>State how quickly the Institution will be notified of a data breach or security incident.</v>
      </c>
      <c r="F212" s="171" t="str">
        <f>VLOOKUP(A212,'Analyst Report'!$A$38:$E$287,5,FALSE)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84" customHeight="1" x14ac:dyDescent="0.15">
      <c r="A213" s="12" t="s">
        <v>252</v>
      </c>
      <c r="B213" s="23" t="str">
        <f>VLOOKUP(A213,Questions!$B$3:$C$256,2,FALSE)</f>
        <v>Will you comply with the Institution's IT policies with regards to user privacy and data protection?</v>
      </c>
      <c r="C213" s="247" t="s">
        <v>2144</v>
      </c>
      <c r="D213" s="267" t="s">
        <v>3297</v>
      </c>
      <c r="E213" s="167" t="str">
        <f>IF((C213=""),VLOOKUP(A213,Questions!B:G,4,FALSE),IF(C213="Yes",VLOOKUP(A213,Questions!B:G,6,FALSE),IF(C213="No",VLOOKUP(A213,Questions!B:G,5,FALSE),"N/A")))</f>
        <v>State that you have reviewed the Institution's IT policies with regards to user privacy and data protection.</v>
      </c>
      <c r="F213" s="171" t="str">
        <f>VLOOKUP(A213,'Analyst Report'!$A$38:$E$287,5,FALSE)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48" customHeight="1" x14ac:dyDescent="0.15">
      <c r="A214" s="12" t="s">
        <v>253</v>
      </c>
      <c r="B214" s="23" t="str">
        <f>VLOOKUP(A214,Questions!$B$3:$C$256,2,FALSE)</f>
        <v>Is your company subject to Institution's geographic region's laws and regulations?</v>
      </c>
      <c r="C214" s="247" t="s">
        <v>2144</v>
      </c>
      <c r="D214" s="265"/>
      <c r="E214" s="167">
        <f>IF((C214=""),VLOOKUP(A214,Questions!B:G,4,FALSE),IF(C214="Yes",VLOOKUP(A214,Questions!B:G,6,FALSE),IF(C214="No",VLOOKUP(A214,Questions!B:G,5,FALSE),"N/A")))</f>
        <v>0</v>
      </c>
      <c r="F214" s="171" t="str">
        <f>VLOOKUP(A214,'Analyst Report'!$A$38:$E$287,5,FALSE)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96" customHeight="1" x14ac:dyDescent="0.15">
      <c r="A215" s="12" t="s">
        <v>254</v>
      </c>
      <c r="B215" s="23" t="str">
        <f>VLOOKUP(A215,Questions!$B$3:$C$256,2,FALSE)</f>
        <v>Do you perform background screenings or multi-state background checks on all employees prior to their first day of work?</v>
      </c>
      <c r="C215" s="247" t="s">
        <v>2144</v>
      </c>
      <c r="D215" s="264" t="s">
        <v>3298</v>
      </c>
      <c r="E215" s="167" t="str">
        <f>IF((C215=""),VLOOKUP(A215,Questions!B:G,4,FALSE),IF(C215="Yes",VLOOKUP(A215,Questions!B:G,6,FALSE),IF(C215="No",VLOOKUP(A215,Questions!B:G,5,FALSE),"N/A")))</f>
        <v>Summarize your background check practices.</v>
      </c>
      <c r="F215" s="171" t="str">
        <f>VLOOKUP(A215,'Analyst Report'!$A$38:$E$287,5,FALSE)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48" customHeight="1" x14ac:dyDescent="0.15">
      <c r="A216" s="12" t="s">
        <v>255</v>
      </c>
      <c r="B216" s="23" t="str">
        <f>VLOOKUP(A216,Questions!$B$3:$C$256,2,FALSE)</f>
        <v>Do you require new employees to fill out agreements and review policies?</v>
      </c>
      <c r="C216" s="247" t="s">
        <v>2144</v>
      </c>
      <c r="D216" s="264" t="s">
        <v>3299</v>
      </c>
      <c r="E216" s="167" t="str">
        <f>IF((C216=""),VLOOKUP(A216,Questions!B:G,4,FALSE),IF(C216="Yes",VLOOKUP(A216,Questions!B:G,6,FALSE),IF(C216="No",VLOOKUP(A216,Questions!B:G,5,FALSE),"N/A")))</f>
        <v>Summarize the required agreements and reviewed policies.</v>
      </c>
      <c r="F216" s="171" t="str">
        <f>VLOOKUP(A216,'Analyst Report'!$A$38:$E$287,5,FALSE)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48" customHeight="1" x14ac:dyDescent="0.15">
      <c r="A217" s="12" t="s">
        <v>256</v>
      </c>
      <c r="B217" s="23" t="str">
        <f>VLOOKUP(A217,Questions!$B$3:$C$256,2,FALSE)</f>
        <v>Do you have a documented information security policy?</v>
      </c>
      <c r="C217" s="247" t="s">
        <v>2144</v>
      </c>
      <c r="D217" s="267" t="s">
        <v>3300</v>
      </c>
      <c r="E217" s="167" t="str">
        <f>IF((C217=""),VLOOKUP(A217,Questions!B:G,4,FALSE),IF(C217="Yes",VLOOKUP(A217,Questions!B:G,6,FALSE),IF(C217="No",VLOOKUP(A217,Questions!B:G,5,FALSE),"N/A")))</f>
        <v>Provide a reference to your information security policy or submit documentation with this fully-populated HECVAT-Lite.</v>
      </c>
      <c r="F217" s="171" t="str">
        <f>VLOOKUP(A217,'Analyst Report'!$A$38:$E$287,5,FALSE)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8" customHeight="1" x14ac:dyDescent="0.15">
      <c r="A218" s="12" t="s">
        <v>257</v>
      </c>
      <c r="B218" s="23" t="str">
        <f>VLOOKUP(A218,Questions!$B$3:$C$256,2,FALSE)</f>
        <v>Do you have an information security awareness program?</v>
      </c>
      <c r="C218" s="247" t="s">
        <v>2144</v>
      </c>
      <c r="D218" s="264" t="s">
        <v>3301</v>
      </c>
      <c r="E218" s="167" t="str">
        <f>IF((C218=""),VLOOKUP(A218,Questions!B:G,4,FALSE),IF(C218="Yes",VLOOKUP(A218,Questions!B:G,6,FALSE),IF(C218="No",VLOOKUP(A218,Questions!B:G,5,FALSE),"N/A")))</f>
        <v>Summarize your information security awareness program.</v>
      </c>
      <c r="F218" s="171" t="str">
        <f>VLOOKUP(A218,'Analyst Report'!$A$38:$E$287,5,FALSE)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48" customHeight="1" x14ac:dyDescent="0.15">
      <c r="A219" s="12" t="s">
        <v>258</v>
      </c>
      <c r="B219" s="23" t="str">
        <f>VLOOKUP(A219,Questions!$B$3:$C$256,2,FALSE)</f>
        <v>Is security awareness training mandatory for all employees?</v>
      </c>
      <c r="C219" s="247" t="s">
        <v>2144</v>
      </c>
      <c r="D219" s="267" t="s">
        <v>3302</v>
      </c>
      <c r="E219" s="167" t="str">
        <f>IF((C219=""),VLOOKUP(A219,Questions!B:G,4,FALSE),IF(C219="Yes",VLOOKUP(A219,Questions!B:G,6,FALSE),IF(C219="No",VLOOKUP(A219,Questions!B:G,5,FALSE),"N/A")))</f>
        <v>Summarize your security awareness training content and state how frequently employees are required to undergo security awareness training.</v>
      </c>
      <c r="F219" s="171" t="str">
        <f>VLOOKUP(A219,'Analyst Report'!$A$38:$E$287,5,FALSE)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48" customHeight="1" x14ac:dyDescent="0.15">
      <c r="A220" s="12" t="s">
        <v>259</v>
      </c>
      <c r="B220" s="23" t="str">
        <f>VLOOKUP(A220,Questions!$B$3:$C$256,2,FALSE)</f>
        <v>Do you have process and procedure(s) documented, and currently followed, that require a review and update of the access-list(s) for privileged accounts?</v>
      </c>
      <c r="C220" s="247" t="s">
        <v>2144</v>
      </c>
      <c r="D220" s="264" t="s">
        <v>3303</v>
      </c>
      <c r="E220" s="167" t="str">
        <f>IF((C220=""),VLOOKUP(A220,Questions!B:G,4,FALSE),IF(C220="Yes",VLOOKUP(A220,Questions!B:G,6,FALSE),IF(C220="No",VLOOKUP(A220,Questions!B:G,5,FALSE),"N/A")))</f>
        <v>Provide a brief summary and the implement review interval.</v>
      </c>
      <c r="F220" s="171" t="str">
        <f>VLOOKUP(A220,'Analyst Report'!$A$38:$E$287,5,FALSE)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65" customHeight="1" x14ac:dyDescent="0.15">
      <c r="A221" s="12" t="s">
        <v>260</v>
      </c>
      <c r="B221" s="23" t="str">
        <f>VLOOKUP(A221,Questions!$B$3:$C$256,2,FALSE)</f>
        <v>Do you have documented, and currently implemented, internal audit processes and procedures?</v>
      </c>
      <c r="C221" s="247" t="s">
        <v>2144</v>
      </c>
      <c r="D221" s="264" t="s">
        <v>3304</v>
      </c>
      <c r="E221" s="167" t="str">
        <f>IF((C221=""),VLOOKUP(A221,Questions!B:G,4,FALSE),IF(C221="Yes",VLOOKUP(A221,Questions!B:G,6,FALSE),IF(C221="No",VLOOKUP(A221,Questions!B:G,5,FALSE),"N/A")))</f>
        <v>Summarize your internal audit processes and procedures.</v>
      </c>
      <c r="F221" s="171" t="str">
        <f>VLOOKUP(A221,'Analyst Report'!$A$38:$E$287,5,FALSE)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48" customHeight="1" x14ac:dyDescent="0.15">
      <c r="A222" s="12" t="s">
        <v>261</v>
      </c>
      <c r="B222" s="23" t="str">
        <f>VLOOKUP(A222,Questions!$B$3:$C$256,2,FALSE)</f>
        <v>Does your organization have physical security controls and policies in place?</v>
      </c>
      <c r="C222" s="247" t="s">
        <v>2144</v>
      </c>
      <c r="D222" s="264" t="s">
        <v>3305</v>
      </c>
      <c r="E222" s="167" t="str">
        <f>IF((C222=""),VLOOKUP(A222,Questions!B:G,4,FALSE),IF(C222="Yes",VLOOKUP(A222,Questions!B:G,6,FALSE),IF(C222="No",VLOOKUP(A222,Questions!B:G,5,FALSE),"N/A")))</f>
        <v>Provide a copy of your physical security controls and policies along with this document (link or attached).</v>
      </c>
      <c r="F222" s="171" t="str">
        <f>VLOOKUP(A222,'Analyst Report'!$A$38:$E$287,5,FALSE)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36" customHeight="1" x14ac:dyDescent="0.2">
      <c r="A223" s="287" t="s">
        <v>262</v>
      </c>
      <c r="B223" s="287"/>
      <c r="C223" s="20" t="s">
        <v>65</v>
      </c>
      <c r="D223" s="20" t="s">
        <v>66</v>
      </c>
      <c r="E223" s="166" t="s">
        <v>67</v>
      </c>
      <c r="F223" s="170" t="s">
        <v>68</v>
      </c>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48" customHeight="1" x14ac:dyDescent="0.15">
      <c r="A224" s="12" t="s">
        <v>263</v>
      </c>
      <c r="B224" s="23" t="str">
        <f>VLOOKUP(A224,Questions!$B$3:$C$256,2,FALSE)</f>
        <v>Do you have a formal incident response plan?</v>
      </c>
      <c r="C224" s="247" t="s">
        <v>2144</v>
      </c>
      <c r="D224" s="255" t="s">
        <v>3306</v>
      </c>
      <c r="E224" s="167" t="str">
        <f>IF((C224=""),VLOOKUP(A224,Questions!B:G,4,FALSE),IF(C224="Yes",VLOOKUP(A224,Questions!B:G,6,FALSE),IF(C224="No",VLOOKUP(A224,Questions!B:G,5,FALSE),"N/A")))</f>
        <v>Summarize or provide a link to your formal incident response plan.</v>
      </c>
      <c r="F224" s="171" t="str">
        <f>VLOOKUP(A224,'Analyst Report'!$A$38:$E$287,5,FALSE)</f>
        <v xml:space="preserve"> </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12" t="s">
        <v>264</v>
      </c>
      <c r="B225" s="23" t="str">
        <f>VLOOKUP(A225,Questions!$B$3:$C$256,2,FALSE)</f>
        <v>Do you have either an internal incident response team or retain an external team?</v>
      </c>
      <c r="C225" s="247" t="s">
        <v>2144</v>
      </c>
      <c r="D225" s="255" t="s">
        <v>3307</v>
      </c>
      <c r="E225" s="167" t="str">
        <f>IF((C225=""),VLOOKUP(A225,Questions!B:G,4,FALSE),IF(C225="Yes",VLOOKUP(A225,Questions!B:G,6,FALSE),IF(C225="No",VLOOKUP(A225,Questions!B:G,5,FALSE),"N/A")))</f>
        <v>Summarize your incident response and reporting processes.</v>
      </c>
      <c r="F225" s="171" t="str">
        <f>VLOOKUP(A225,'Analyst Report'!$A$38:$E$287,5,FALSE)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12" t="s">
        <v>265</v>
      </c>
      <c r="B226" s="23" t="str">
        <f>VLOOKUP(A226,Questions!$B$3:$C$256,2,FALSE)</f>
        <v>Do you have the capability to respond to incidents on a 24x7x365 basis?</v>
      </c>
      <c r="C226" s="247" t="s">
        <v>2144</v>
      </c>
      <c r="D226" s="255" t="s">
        <v>3308</v>
      </c>
      <c r="E226" s="167" t="str">
        <f>IF((C226=""),VLOOKUP(A226,Questions!B:G,4,FALSE),IF(C226="Yes",VLOOKUP(A226,Questions!B:G,6,FALSE),IF(C226="No",VLOOKUP(A226,Questions!B:G,5,FALSE),"N/A")))</f>
        <v>Summarize your internal approach or reference your third party contractor.</v>
      </c>
      <c r="F226" s="171" t="str">
        <f>VLOOKUP(A226,'Analyst Report'!$A$38:$E$287,5,FALSE)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12" t="s">
        <v>266</v>
      </c>
      <c r="B227" s="23" t="str">
        <f>VLOOKUP(A227,Questions!$B$3:$C$256,2,FALSE)</f>
        <v>Do you carry cyber-risk insurance to protect against unforeseen service outages, data that is lost or stolen, and security incidents?</v>
      </c>
      <c r="C227" s="247" t="s">
        <v>2144</v>
      </c>
      <c r="D227" s="255" t="s">
        <v>3309</v>
      </c>
      <c r="E227" s="167" t="str">
        <f>IF((C227=""),VLOOKUP(A227,Questions!B:G,4,FALSE),IF(C227="Yes",VLOOKUP(A227,Questions!B:G,6,FALSE),IF(C227="No",VLOOKUP(A227,Questions!B:G,5,FALSE),"N/A")))</f>
        <v>Describe the coverage in place for this product</v>
      </c>
      <c r="F227" s="171" t="str">
        <f>VLOOKUP(A227,'Analyst Report'!$A$38:$E$287,5,FALSE)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36" customHeight="1" x14ac:dyDescent="0.2">
      <c r="A228" s="287" t="s">
        <v>267</v>
      </c>
      <c r="B228" s="287"/>
      <c r="C228" s="20" t="s">
        <v>65</v>
      </c>
      <c r="D228" s="20" t="s">
        <v>66</v>
      </c>
      <c r="E228" s="166" t="s">
        <v>67</v>
      </c>
      <c r="F228" s="170" t="s">
        <v>68</v>
      </c>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48" customHeight="1" x14ac:dyDescent="0.15">
      <c r="A229" s="12" t="s">
        <v>268</v>
      </c>
      <c r="B229" s="23" t="str">
        <f>VLOOKUP(A229,Questions!$B$3:$C$256,2,FALSE)</f>
        <v>Do you have a documented and currently implemented Quality Assurance program?</v>
      </c>
      <c r="C229" s="247" t="s">
        <v>2144</v>
      </c>
      <c r="D229" s="264" t="s">
        <v>3310</v>
      </c>
      <c r="E229" s="167">
        <f>IF((C229=""),VLOOKUP(A229,Questions!B:G,4,FALSE),IF(C229="Yes",VLOOKUP(A229,Questions!B:G,6,FALSE),IF(C229="No",VLOOKUP(A229,Questions!B:G,5,FALSE),"N/A")))</f>
        <v>0</v>
      </c>
      <c r="F229" s="171" t="str">
        <f>VLOOKUP(A229,'Analyst Report'!$A$38:$E$287,5,FALSE)</f>
        <v xml:space="preserve"> </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2" t="s">
        <v>269</v>
      </c>
      <c r="B230" s="23" t="str">
        <f>VLOOKUP(A230,Questions!$B$3:$C$256,2,FALSE)</f>
        <v>Do you comply with ISO 9001?</v>
      </c>
      <c r="C230" s="247" t="s">
        <v>2151</v>
      </c>
      <c r="D230" s="264" t="s">
        <v>3311</v>
      </c>
      <c r="E230" s="167" t="str">
        <f>IF((C230=""),VLOOKUP(A230,Questions!B:G,4,FALSE),IF(C230="Yes",VLOOKUP(A230,Questions!B:G,6,FALSE),IF(C230="No",VLOOKUP(A230,Questions!B:G,5,FALSE),"N/A")))</f>
        <v>Describe plans and/or efforts towards certification.</v>
      </c>
      <c r="F230" s="171" t="str">
        <f>VLOOKUP(A230,'Analyst Report'!$A$38:$E$287,5,FALSE)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53" customHeight="1" x14ac:dyDescent="0.15">
      <c r="A231" s="12" t="s">
        <v>270</v>
      </c>
      <c r="B231" s="23" t="str">
        <f>VLOOKUP(A231,Questions!$B$3:$C$256,2,FALSE)</f>
        <v>Will your company provide quality and performance metrics in relation to the scope of services and performance expectations for the services you are offering?</v>
      </c>
      <c r="C231" s="247" t="s">
        <v>2144</v>
      </c>
      <c r="D231" s="264" t="s">
        <v>3312</v>
      </c>
      <c r="E231" s="167" t="str">
        <f>IF((C231=""),VLOOKUP(A231,Questions!B:G,4,FALSE),IF(C231="Yes",VLOOKUP(A231,Questions!B:G,6,FALSE),IF(C231="No",VLOOKUP(A231,Questions!B:G,5,FALSE),"N/A")))</f>
        <v>Provide references to quality and performance metrics documentation.</v>
      </c>
      <c r="F231" s="171" t="str">
        <f>VLOOKUP(A231,'Analyst Report'!$A$38:$E$287,5,FALSE)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12" t="s">
        <v>271</v>
      </c>
      <c r="B232" s="23" t="str">
        <f>VLOOKUP(A232,Questions!$B$3:$C$256,2,FALSE)</f>
        <v>Do you incorporate customer feedback into security feature requests?</v>
      </c>
      <c r="C232" s="247" t="s">
        <v>2144</v>
      </c>
      <c r="D232" s="264" t="s">
        <v>3313</v>
      </c>
      <c r="E232" s="167" t="str">
        <f>IF((C232=""),VLOOKUP(A232,Questions!B:G,4,FALSE),IF(C232="Yes",VLOOKUP(A232,Questions!B:G,6,FALSE),IF(C232="No",VLOOKUP(A232,Questions!B:G,5,FALSE),"N/A")))</f>
        <v>Provide a list of higher ed references or a route for campuses to request references</v>
      </c>
      <c r="F232" s="171" t="str">
        <f>VLOOKUP(A232,'Analyst Report'!$A$38:$E$287,5,FALSE)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48" customHeight="1" x14ac:dyDescent="0.15">
      <c r="A233" s="12" t="s">
        <v>272</v>
      </c>
      <c r="B233" s="23" t="str">
        <f>VLOOKUP(A233,Questions!$B$3:$C$256,2,FALSE)</f>
        <v>Can you provide an evaluation site to the institution for testing?</v>
      </c>
      <c r="C233" s="247" t="s">
        <v>2144</v>
      </c>
      <c r="D233" s="264" t="s">
        <v>3314</v>
      </c>
      <c r="E233" s="167" t="str">
        <f>IF((C233=""),VLOOKUP(A233,Questions!B:G,4,FALSE),IF(C233="Yes",VLOOKUP(A233,Questions!B:G,6,FALSE),IF(C233="No",VLOOKUP(A233,Questions!B:G,5,FALSE),"N/A")))</f>
        <v>Summarize your evaluation site or provide a link.</v>
      </c>
      <c r="F233" s="171" t="str">
        <f>VLOOKUP(A233,'Analyst Report'!$A$38:$E$287,5,FALSE)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36" customHeight="1" x14ac:dyDescent="0.2">
      <c r="A234" s="287" t="s">
        <v>273</v>
      </c>
      <c r="B234" s="287"/>
      <c r="C234" s="20" t="s">
        <v>65</v>
      </c>
      <c r="D234" s="20" t="s">
        <v>66</v>
      </c>
      <c r="E234" s="166" t="s">
        <v>67</v>
      </c>
      <c r="F234" s="170" t="s">
        <v>68</v>
      </c>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48" customHeight="1" x14ac:dyDescent="0.15">
      <c r="A235" s="12" t="s">
        <v>274</v>
      </c>
      <c r="B235" s="23" t="str">
        <f>VLOOKUP(A235,Questions!$B$3:$C$256,2,FALSE)</f>
        <v>Are your systems and applications regularly scanned externally for vulnerabilities?</v>
      </c>
      <c r="C235" s="247" t="s">
        <v>2144</v>
      </c>
      <c r="D235" s="256" t="s">
        <v>3315</v>
      </c>
      <c r="E235" s="167" t="str">
        <f>IF((C235=""),VLOOKUP(A235,Questions!B:G,4,FALSE),IF(C235="Yes",VLOOKUP(A235,Questions!B:G,6,FALSE),IF(C235="No",VLOOKUP(A235,Questions!B:G,5,FALSE),"N/A")))</f>
        <v>Decribe your external application vulnerability scanning strategy.</v>
      </c>
      <c r="F235" s="171" t="str">
        <f>VLOOKUP(A235,'Analyst Report'!$A$38:$E$287,5,FALSE)</f>
        <v xml:space="preserve"> </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12" t="s">
        <v>275</v>
      </c>
      <c r="B236" s="23" t="str">
        <f>VLOOKUP(A236,Questions!$B$3:$C$256,2,FALSE)</f>
        <v>Have your systems and applications had a third party security assessment completed in the last year?</v>
      </c>
      <c r="C236" s="247" t="s">
        <v>2144</v>
      </c>
      <c r="D236" s="255" t="s">
        <v>3316</v>
      </c>
      <c r="E236" s="167" t="str">
        <f>IF((C236=""),VLOOKUP(A236,Questions!B:G,4,FALSE),IF(C236="Yes",VLOOKUP(A236,Questions!B:G,6,FALSE),IF(C236="No",VLOOKUP(A236,Questions!B:G,5,FALSE),"N/A")))</f>
        <v>Provide the results with this document (link or attached), if possible. State the date of the last completed third party security assessment.</v>
      </c>
      <c r="F236" s="171" t="str">
        <f>VLOOKUP(A236,'Analyst Report'!$A$38:$E$287,5,FALSE)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65" customHeight="1" x14ac:dyDescent="0.15">
      <c r="A237" s="12" t="s">
        <v>276</v>
      </c>
      <c r="B237" s="23" t="str">
        <f>VLOOKUP(A237,Questions!$B$3:$C$256,2,FALSE)</f>
        <v>Are your systems and applications scanned with an authenticated user account for vulnerabilities [that are remediated] prior to new releases?</v>
      </c>
      <c r="C237" s="247" t="s">
        <v>2144</v>
      </c>
      <c r="D237" s="256" t="s">
        <v>3317</v>
      </c>
      <c r="E237" s="167" t="str">
        <f>IF((C237=""),VLOOKUP(A237,Questions!B:G,4,FALSE),IF(C237="Yes",VLOOKUP(A237,Questions!B:G,6,FALSE),IF(C237="No",VLOOKUP(A237,Questions!B:G,5,FALSE),"N/A")))</f>
        <v>Provide a brief description.</v>
      </c>
      <c r="F237" s="171" t="str">
        <f>VLOOKUP(A237,'Analyst Report'!$A$38:$E$287,5,FALSE)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49.25" customHeight="1" x14ac:dyDescent="0.15">
      <c r="A238" s="12" t="s">
        <v>277</v>
      </c>
      <c r="B238" s="23" t="str">
        <f>VLOOKUP(A238,Questions!$B$3:$C$256,2,FALSE)</f>
        <v>Will you provide results of application and system vulnerability scans to the Institution?</v>
      </c>
      <c r="C238" s="247" t="s">
        <v>2144</v>
      </c>
      <c r="D238" s="255" t="s">
        <v>3318</v>
      </c>
      <c r="E238" s="167" t="str">
        <f>IF((C238=""),VLOOKUP(A238,Questions!B:G,4,FALSE),IF(C238="Yes",VLOOKUP(A238,Questions!B:G,6,FALSE),IF(C238="No",VLOOKUP(A238,Questions!B:G,5,FALSE),"N/A")))</f>
        <v>Provide a reference to security scan documentation.</v>
      </c>
      <c r="F238" s="171" t="str">
        <f>VLOOKUP(A238,'Analyst Report'!$A$38:$E$287,5,FALSE)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8" customHeight="1" x14ac:dyDescent="0.15">
      <c r="A239" s="12" t="s">
        <v>278</v>
      </c>
      <c r="B239" s="23" t="str">
        <f>VLOOKUP(A239,Questions!$B$3:$C$256,2,FALSE)</f>
        <v>Describe or provide a reference to how you monitor for and protect against common web application security vulnerabilities (e.g. SQL injection, XSS, XSRF, etc.).</v>
      </c>
      <c r="C239" s="247" t="s">
        <v>2144</v>
      </c>
      <c r="D239" s="256" t="s">
        <v>3319</v>
      </c>
      <c r="E239" s="167">
        <f>IF((C239=""),VLOOKUP(A239,Questions!B:G,4,FALSE),IF(C239="Yes",VLOOKUP(A239,Questions!B:G,6,FALSE),IF(C239="No",VLOOKUP(A239,Questions!B:G,5,FALSE),"N/A")))</f>
        <v>0</v>
      </c>
      <c r="F239" s="171" t="str">
        <f>VLOOKUP(A239,'Analyst Report'!$A$38:$E$287,5,FALSE)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65" customHeight="1" x14ac:dyDescent="0.15">
      <c r="A240" s="12" t="s">
        <v>279</v>
      </c>
      <c r="B240" s="23" t="str">
        <f>VLOOKUP(A240,Questions!$B$3:$C$256,2,FALSE)</f>
        <v>Will you allow the institution to perform its own vulnerability testing and/or scanning of your systems and/or application provided that testing is performed at a mutually agreed upon time and date?</v>
      </c>
      <c r="C240" s="247" t="s">
        <v>2144</v>
      </c>
      <c r="D240" s="256" t="s">
        <v>3320</v>
      </c>
      <c r="E240" s="167" t="str">
        <f>IF((C240=""),VLOOKUP(A240,Questions!B:G,4,FALSE),IF(C240="Yes",VLOOKUP(A240,Questions!B:G,6,FALSE),IF(C240="No",VLOOKUP(A240,Questions!B:G,5,FALSE),"N/A")))</f>
        <v>Provide reference to the process or procedure to setup security testing times and scopes.</v>
      </c>
      <c r="F240" s="171" t="str">
        <f>VLOOKUP(A240,'Analyst Report'!$A$38:$E$287,5,FALSE)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36" customHeight="1" x14ac:dyDescent="0.2">
      <c r="A241" s="287" t="str">
        <f>IF(OR($C$26="No",$C$26="Yes"),"HIPAA - Optional based on QUALIFIER response.","HIPAA")</f>
        <v>HIPAA - Optional based on QUALIFIER response.</v>
      </c>
      <c r="B241" s="287"/>
      <c r="C241" s="20" t="s">
        <v>65</v>
      </c>
      <c r="D241" s="20" t="s">
        <v>66</v>
      </c>
      <c r="E241" s="166" t="s">
        <v>67</v>
      </c>
      <c r="F241" s="170" t="s">
        <v>68</v>
      </c>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65" customHeight="1" x14ac:dyDescent="0.15">
      <c r="A242" s="12" t="s">
        <v>280</v>
      </c>
      <c r="B242" s="23" t="str">
        <f>VLOOKUP(A242,Questions!$B$3:$C$256,2,FALSE)</f>
        <v>Do your workforce members receive regular training related to the HIPAA Privacy and Security Rules and the HITECH Act?</v>
      </c>
      <c r="C242" s="9"/>
      <c r="D242" s="10"/>
      <c r="E242" s="168" t="s">
        <v>281</v>
      </c>
      <c r="F242" s="171" t="str">
        <f>VLOOKUP(A242,'Analyst Report'!$A$38:$E$287,5,FALSE)</f>
        <v xml:space="preserve"> </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48" customHeight="1" x14ac:dyDescent="0.15">
      <c r="A243" s="12" t="s">
        <v>282</v>
      </c>
      <c r="B243" s="23" t="str">
        <f>VLOOKUP(A243,Questions!$B$3:$C$256,2,FALSE)</f>
        <v>Do you monitor or receive information regarding changes in HIPAA regulations?</v>
      </c>
      <c r="C243" s="9"/>
      <c r="D243" s="10"/>
      <c r="E243" s="168" t="s">
        <v>281</v>
      </c>
      <c r="F243" s="171" t="str">
        <f>VLOOKUP(A243,'Analyst Report'!$A$38:$E$287,5,FALSE)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2" t="s">
        <v>283</v>
      </c>
      <c r="B244" s="23" t="str">
        <f>VLOOKUP(A244,Questions!$B$3:$C$256,2,FALSE)</f>
        <v>Has your organization designated HIPAA Privacy and Security officers as required by the Rules?</v>
      </c>
      <c r="C244" s="9"/>
      <c r="D244" s="10"/>
      <c r="E244" s="168" t="s">
        <v>281</v>
      </c>
      <c r="F244" s="171" t="str">
        <f>VLOOKUP(A244,'Analyst Report'!$A$38:$E$287,5,FALSE)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2" t="s">
        <v>284</v>
      </c>
      <c r="B245" s="23" t="str">
        <f>VLOOKUP(A245,Questions!$B$3:$C$256,2,FALSE)</f>
        <v>Do you comply with the requirements of the Health Information Technology for Economic and Clinical Health Act (HITECH)?</v>
      </c>
      <c r="C245" s="9"/>
      <c r="D245" s="10"/>
      <c r="E245" s="168" t="s">
        <v>281</v>
      </c>
      <c r="F245" s="171" t="str">
        <f>VLOOKUP(A245,'Analyst Report'!$A$38:$E$287,5,FALSE)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2" t="s">
        <v>285</v>
      </c>
      <c r="B246" s="23" t="str">
        <f>VLOOKUP(A246,Questions!$B$3:$C$256,2,FALSE)</f>
        <v>Have you conducted a risk analysis as required under the Security Rule?</v>
      </c>
      <c r="C246" s="9"/>
      <c r="D246" s="10"/>
      <c r="E246" s="168" t="s">
        <v>281</v>
      </c>
      <c r="F246" s="171" t="str">
        <f>VLOOKUP(A246,'Analyst Report'!$A$38:$E$287,5,FALSE)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2" t="s">
        <v>286</v>
      </c>
      <c r="B247" s="23" t="str">
        <f>VLOOKUP(A247,Questions!$B$3:$C$256,2,FALSE)</f>
        <v>Have you identified areas of risks?</v>
      </c>
      <c r="C247" s="9"/>
      <c r="D247" s="10"/>
      <c r="E247" s="168" t="s">
        <v>281</v>
      </c>
      <c r="F247" s="171" t="str">
        <f>VLOOKUP(A247,'Analyst Report'!$A$38:$E$287,5,FALSE)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2" t="s">
        <v>287</v>
      </c>
      <c r="B248" s="23" t="str">
        <f>VLOOKUP(A248,Questions!$B$3:$C$256,2,FALSE)</f>
        <v>Have you taken actions to mitigate the identified risks?</v>
      </c>
      <c r="C248" s="9"/>
      <c r="D248" s="10"/>
      <c r="E248" s="168" t="s">
        <v>281</v>
      </c>
      <c r="F248" s="171" t="str">
        <f>VLOOKUP(A248,'Analyst Report'!$A$38:$E$287,5,FALSE)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2" t="s">
        <v>288</v>
      </c>
      <c r="B249" s="23" t="str">
        <f>VLOOKUP(A249,Questions!$B$3:$C$256,2,FALSE)</f>
        <v>Does your application require user and system administrator password changes at a frequency no greater than 90 days?</v>
      </c>
      <c r="C249" s="9"/>
      <c r="D249" s="10"/>
      <c r="E249" s="168" t="s">
        <v>281</v>
      </c>
      <c r="F249" s="171" t="str">
        <f>VLOOKUP(A249,'Analyst Report'!$A$38:$E$287,5,FALSE)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2" t="s">
        <v>289</v>
      </c>
      <c r="B250" s="23" t="str">
        <f>VLOOKUP(A250,Questions!$B$3:$C$256,2,FALSE)</f>
        <v>Does your application require a user to set their own password after an administrator reset or on first use of the account?</v>
      </c>
      <c r="C250" s="9"/>
      <c r="D250" s="10"/>
      <c r="E250" s="168" t="s">
        <v>281</v>
      </c>
      <c r="F250" s="171" t="str">
        <f>VLOOKUP(A250,'Analyst Report'!$A$38:$E$287,5,FALSE)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2" t="s">
        <v>290</v>
      </c>
      <c r="B251" s="23" t="str">
        <f>VLOOKUP(A251,Questions!$B$3:$C$256,2,FALSE)</f>
        <v xml:space="preserve">Does your application lock-out an account after a number of failed login attempts? </v>
      </c>
      <c r="C251" s="9"/>
      <c r="D251" s="10"/>
      <c r="E251" s="168" t="s">
        <v>281</v>
      </c>
      <c r="F251" s="171" t="str">
        <f>VLOOKUP(A251,'Analyst Report'!$A$38:$E$287,5,FALSE)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2" t="s">
        <v>291</v>
      </c>
      <c r="B252" s="23" t="str">
        <f>VLOOKUP(A252,Questions!$B$3:$C$256,2,FALSE)</f>
        <v>Does your application automatically lock or log-out an account after a period of inactivity?</v>
      </c>
      <c r="C252" s="9"/>
      <c r="D252" s="10"/>
      <c r="E252" s="168" t="s">
        <v>281</v>
      </c>
      <c r="F252" s="171" t="str">
        <f>VLOOKUP(A252,'Analyst Report'!$A$38:$E$287,5,FALSE)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2" t="s">
        <v>292</v>
      </c>
      <c r="B253" s="23" t="str">
        <f>VLOOKUP(A253,Questions!$B$3:$C$256,2,FALSE)</f>
        <v>Are passwords visible in plain text, whether when stored or entered, including service level accounts (i.e. database accounts, etc.)?</v>
      </c>
      <c r="C253" s="9"/>
      <c r="D253" s="10"/>
      <c r="E253" s="168" t="s">
        <v>281</v>
      </c>
      <c r="F253" s="171" t="str">
        <f>VLOOKUP(A253,'Analyst Report'!$A$38:$E$287,5,FALSE)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2" t="s">
        <v>293</v>
      </c>
      <c r="B254" s="23" t="str">
        <f>VLOOKUP(A254,Questions!$B$3:$C$256,2,FALSE)</f>
        <v>If the application is institution-hosted, can all service level and administrative account passwords be changed by the institution?</v>
      </c>
      <c r="C254" s="9"/>
      <c r="D254" s="10"/>
      <c r="E254" s="168" t="s">
        <v>281</v>
      </c>
      <c r="F254" s="171" t="str">
        <f>VLOOKUP(A254,'Analyst Report'!$A$38:$E$287,5,FALSE)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2" t="s">
        <v>294</v>
      </c>
      <c r="B255" s="23" t="str">
        <f>VLOOKUP(A255,Questions!$B$3:$C$256,2,FALSE)</f>
        <v>Does your application provide the ability to define user access levels?</v>
      </c>
      <c r="C255" s="9"/>
      <c r="D255" s="10"/>
      <c r="E255" s="168" t="s">
        <v>281</v>
      </c>
      <c r="F255" s="171" t="str">
        <f>VLOOKUP(A255,'Analyst Report'!$A$38:$E$287,5,FALSE)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2" t="s">
        <v>295</v>
      </c>
      <c r="B256" s="23" t="str">
        <f>VLOOKUP(A256,Questions!$B$3:$C$256,2,FALSE)</f>
        <v>Does your application support varying levels of access to administrative tasks defined individually per user?</v>
      </c>
      <c r="C256" s="9"/>
      <c r="D256" s="10"/>
      <c r="E256" s="168" t="s">
        <v>281</v>
      </c>
      <c r="F256" s="171" t="str">
        <f>VLOOKUP(A256,'Analyst Report'!$A$38:$E$287,5,FALSE)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2" t="s">
        <v>296</v>
      </c>
      <c r="B257" s="23" t="str">
        <f>VLOOKUP(A257,Questions!$B$3:$C$256,2,FALSE)</f>
        <v>Does your application support varying levels of access to records based on user ID?</v>
      </c>
      <c r="C257" s="9"/>
      <c r="D257" s="10"/>
      <c r="E257" s="168" t="s">
        <v>281</v>
      </c>
      <c r="F257" s="171" t="str">
        <f>VLOOKUP(A257,'Analyst Report'!$A$38:$E$287,5,FALSE)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2" t="s">
        <v>297</v>
      </c>
      <c r="B258" s="23" t="str">
        <f>VLOOKUP(A258,Questions!$B$3:$C$256,2,FALSE)</f>
        <v>Is there a limit to the number of groups a user can be assigned?</v>
      </c>
      <c r="C258" s="9"/>
      <c r="D258" s="10"/>
      <c r="E258" s="168" t="s">
        <v>281</v>
      </c>
      <c r="F258" s="171" t="str">
        <f>VLOOKUP(A258,'Analyst Report'!$A$38:$E$287,5,FALSE)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2" t="s">
        <v>298</v>
      </c>
      <c r="B259" s="23" t="str">
        <f>VLOOKUP(A259,Questions!$B$3:$C$256,2,FALSE)</f>
        <v>Do accounts used for vendor supplied remote support abide by the same authentication policies and access logging as the rest of the system?</v>
      </c>
      <c r="C259" s="9"/>
      <c r="D259" s="10"/>
      <c r="E259" s="168" t="s">
        <v>281</v>
      </c>
      <c r="F259" s="171" t="str">
        <f>VLOOKUP(A259,'Analyst Report'!$A$38:$E$287,5,FALSE)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7" customHeight="1" x14ac:dyDescent="0.15">
      <c r="A260" s="12" t="s">
        <v>299</v>
      </c>
      <c r="B260" s="23" t="str">
        <f>VLOOKUP(A260,Questions!$B$3:$C$256,2,FALSE)</f>
        <v xml:space="preserve">Does the application log record access including specific user, date/time of access, and originating IP or device? </v>
      </c>
      <c r="C260" s="9"/>
      <c r="D260" s="10"/>
      <c r="E260" s="168" t="s">
        <v>281</v>
      </c>
      <c r="F260" s="171" t="str">
        <f>VLOOKUP(A260,'Analyst Report'!$A$38:$E$287,5,FALSE)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2" t="s">
        <v>300</v>
      </c>
      <c r="B261" s="23" t="str">
        <f>VLOOKUP(A261,Questions!$B$3:$C$256,2,FALSE)</f>
        <v>Does the application log administrative activity, such user account access changes and password changes, including specific user, date/time of changes, and originating IP or device?</v>
      </c>
      <c r="C261" s="9"/>
      <c r="D261" s="10"/>
      <c r="E261" s="168" t="s">
        <v>281</v>
      </c>
      <c r="F261" s="171" t="str">
        <f>VLOOKUP(A261,'Analyst Report'!$A$38:$E$287,5,FALSE)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8" customHeight="1" x14ac:dyDescent="0.15">
      <c r="A262" s="12" t="s">
        <v>301</v>
      </c>
      <c r="B262" s="23" t="str">
        <f>VLOOKUP(A262,Questions!$B$3:$C$256,2,FALSE)</f>
        <v>How long does the application keep access/change logs?</v>
      </c>
      <c r="C262" s="9"/>
      <c r="D262" s="10"/>
      <c r="E262" s="168" t="s">
        <v>281</v>
      </c>
      <c r="F262" s="171" t="str">
        <f>VLOOKUP(A262,'Analyst Report'!$A$38:$E$287,5,FALSE)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65" customHeight="1" x14ac:dyDescent="0.15">
      <c r="A263" s="12" t="s">
        <v>302</v>
      </c>
      <c r="B263" s="23" t="str">
        <f>VLOOKUP(A263,Questions!$B$3:$C$256,2,FALSE)</f>
        <v xml:space="preserve">Can the application logs be archived? </v>
      </c>
      <c r="C263" s="9"/>
      <c r="D263" s="10"/>
      <c r="E263" s="168" t="s">
        <v>281</v>
      </c>
      <c r="F263" s="171" t="str">
        <f>VLOOKUP(A263,'Analyst Report'!$A$38:$E$287,5,FALSE)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48" customHeight="1" x14ac:dyDescent="0.15">
      <c r="A264" s="12" t="s">
        <v>303</v>
      </c>
      <c r="B264" s="23" t="str">
        <f>VLOOKUP(A264,Questions!$B$3:$C$256,2,FALSE)</f>
        <v xml:space="preserve">Can the application logs be saved externally? </v>
      </c>
      <c r="C264" s="9"/>
      <c r="D264" s="10"/>
      <c r="E264" s="168" t="s">
        <v>281</v>
      </c>
      <c r="F264" s="171" t="str">
        <f>VLOOKUP(A264,'Analyst Report'!$A$38:$E$287,5,FALSE)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2" t="s">
        <v>304</v>
      </c>
      <c r="B265" s="23" t="str">
        <f>VLOOKUP(A265,Questions!$B$3:$C$256,2,FALSE)</f>
        <v>Does your data backup and retention policies and practices meet HIPAA requirements?</v>
      </c>
      <c r="C265" s="9"/>
      <c r="D265" s="10"/>
      <c r="E265" s="168" t="s">
        <v>281</v>
      </c>
      <c r="F265" s="171" t="str">
        <f>VLOOKUP(A265,'Analyst Report'!$A$38:$E$287,5,FALSE)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2" t="s">
        <v>305</v>
      </c>
      <c r="B266" s="23" t="str">
        <f>VLOOKUP(A266,Questions!$B$3:$C$256,2,FALSE)</f>
        <v>Do you have a disaster recovery plan and emergency mode operation plan?</v>
      </c>
      <c r="C266" s="9"/>
      <c r="D266" s="10"/>
      <c r="E266" s="168" t="s">
        <v>281</v>
      </c>
      <c r="F266" s="171" t="str">
        <f>VLOOKUP(A266,'Analyst Report'!$A$38:$E$287,5,FALSE)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2" t="s">
        <v>306</v>
      </c>
      <c r="B267" s="23" t="str">
        <f>VLOOKUP(A267,Questions!$B$3:$C$256,2,FALSE)</f>
        <v>Have the policies/plans mentioned above been tested?</v>
      </c>
      <c r="C267" s="9"/>
      <c r="D267" s="10"/>
      <c r="E267" s="168" t="s">
        <v>281</v>
      </c>
      <c r="F267" s="171" t="str">
        <f>VLOOKUP(A267,'Analyst Report'!$A$38:$E$287,5,FALSE)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2" t="s">
        <v>307</v>
      </c>
      <c r="B268" s="23" t="str">
        <f>VLOOKUP(A268,Questions!$B$3:$C$256,2,FALSE)</f>
        <v>Can you provide a HIPAA compliance attestation document?</v>
      </c>
      <c r="C268" s="9"/>
      <c r="D268" s="10"/>
      <c r="E268" s="168" t="s">
        <v>281</v>
      </c>
      <c r="F268" s="171" t="str">
        <f>VLOOKUP(A268,'Analyst Report'!$A$38:$E$287,5,FALSE)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2" t="s">
        <v>308</v>
      </c>
      <c r="B269" s="23" t="str">
        <f>VLOOKUP(A269,Questions!$B$3:$C$256,2,FALSE)</f>
        <v>Are you willing to enter into a Business Associate Agreement (BAA)?</v>
      </c>
      <c r="C269" s="9"/>
      <c r="D269" s="10"/>
      <c r="E269" s="168" t="s">
        <v>281</v>
      </c>
      <c r="F269" s="171" t="str">
        <f>VLOOKUP(A269,'Analyst Report'!$A$38:$E$287,5,FALSE)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2" t="s">
        <v>309</v>
      </c>
      <c r="B270" s="23" t="str">
        <f>VLOOKUP(A270,Questions!$B$3:$C$256,2,FALSE)</f>
        <v>Have you entered into a BAA with all subcontractors who may have access to protected health information (PHI)?</v>
      </c>
      <c r="C270" s="9"/>
      <c r="D270" s="10"/>
      <c r="E270" s="168" t="s">
        <v>281</v>
      </c>
      <c r="F270" s="171" t="str">
        <f>VLOOKUP(A270,'Analyst Report'!$A$38:$E$287,5,FALSE)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36" customHeight="1" x14ac:dyDescent="0.2">
      <c r="A271" s="287" t="str">
        <f>IF(OR($C$30="Yes"),"PCI DSS - Optional based on QUALIFIER response.","PCI DSS")</f>
        <v>PCI DSS</v>
      </c>
      <c r="B271" s="287"/>
      <c r="C271" s="20" t="s">
        <v>65</v>
      </c>
      <c r="D271" s="20" t="s">
        <v>66</v>
      </c>
      <c r="E271" s="166" t="s">
        <v>67</v>
      </c>
      <c r="F271" s="170" t="s">
        <v>68</v>
      </c>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48" customHeight="1" x14ac:dyDescent="0.15">
      <c r="A272" s="12" t="s">
        <v>310</v>
      </c>
      <c r="B272" s="23" t="str">
        <f>VLOOKUP(A272,Questions!$B$3:$C$256,2,FALSE)</f>
        <v>Do your systems or products store, process, or transmit cardholder (payment/credit/debt card) data?</v>
      </c>
      <c r="C272" s="9"/>
      <c r="D272" s="10"/>
      <c r="E272" s="167" t="str">
        <f>IF((C272=""),VLOOKUP(A272,Questions!B:G,4,FALSE),IF(C272="Yes",VLOOKUP(A272,Questions!B:G,6,FALSE),IF(C272="No",VLOOKUP(A272,Questions!B:G,5,FALSE),"N/A")))</f>
        <v>Refer to PCI DSS Security Standards for supplemental guidance in this section</v>
      </c>
      <c r="F272" s="171" t="str">
        <f>VLOOKUP(A272,'Analyst Report'!$A$38:$E$287,5,FALSE)</f>
        <v xml:space="preserve"> </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2" t="s">
        <v>311</v>
      </c>
      <c r="B273" s="23" t="str">
        <f>VLOOKUP(A273,Questions!$B$3:$C$256,2,FALSE)</f>
        <v>Are you compliant with the Payment Card Industry Data Security Standard (PCI DSS)?</v>
      </c>
      <c r="C273" s="9"/>
      <c r="D273" s="10"/>
      <c r="E273" s="167" t="str">
        <f>IF((C273=""),VLOOKUP(A273,Questions!B:G,4,FALSE),IF(C273="Yes",VLOOKUP(A273,Questions!B:G,6,FALSE),IF(C273="No",VLOOKUP(A273,Questions!B:G,5,FALSE),"N/A")))</f>
        <v>Refer to PCI DSS Security Standards for supplemental guidance in this section</v>
      </c>
      <c r="F273" s="171" t="str">
        <f>VLOOKUP(A273,'Analyst Report'!$A$38:$E$287,5,FALSE)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2" t="s">
        <v>312</v>
      </c>
      <c r="B274" s="23" t="str">
        <f>VLOOKUP(A274,Questions!$B$3:$C$256,2,FALSE)</f>
        <v>Do you have a current, executed within the past year, Attestation of Compliance (AoC) or Report on Compliance (RoC)?</v>
      </c>
      <c r="C274" s="9"/>
      <c r="D274" s="10"/>
      <c r="E274" s="167" t="str">
        <f>IF((C274=""),VLOOKUP(A274,Questions!B:G,4,FALSE),IF(C274="Yes",VLOOKUP(A274,Questions!B:G,6,FALSE),IF(C274="No",VLOOKUP(A274,Questions!B:G,5,FALSE),"N/A")))</f>
        <v>Refer to PCI DSS Security Standards for supplemental guidance in this section</v>
      </c>
      <c r="F274" s="171" t="str">
        <f>VLOOKUP(A274,'Analyst Report'!$A$38:$E$287,5,FALSE)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2" t="s">
        <v>313</v>
      </c>
      <c r="B275" s="23" t="str">
        <f>VLOOKUP(A275,Questions!$B$3:$C$256,2,FALSE)</f>
        <v>Are you classified as a service provider?</v>
      </c>
      <c r="C275" s="9"/>
      <c r="D275" s="10"/>
      <c r="E275" s="167" t="str">
        <f>IF((C275=""),VLOOKUP(A275,Questions!B:G,4,FALSE),IF(C275="Yes",VLOOKUP(A275,Questions!B:G,6,FALSE),IF(C275="No",VLOOKUP(A275,Questions!B:G,5,FALSE),"N/A")))</f>
        <v>Refer to PCI DSS Security Standards for supplemental guidance in this section</v>
      </c>
      <c r="F275" s="171" t="str">
        <f>VLOOKUP(A275,'Analyst Report'!$A$38:$E$287,5,FALSE)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2" t="s">
        <v>314</v>
      </c>
      <c r="B276" s="23" t="str">
        <f>VLOOKUP(A276,Questions!$B$3:$C$256,2,FALSE)</f>
        <v xml:space="preserve">Are you on the list of VISA approved service providers? </v>
      </c>
      <c r="C276" s="9"/>
      <c r="D276" s="10"/>
      <c r="E276" s="167" t="str">
        <f>IF((C276=""),VLOOKUP(A276,Questions!B:G,4,FALSE),IF(C276="Yes",VLOOKUP(A276,Questions!B:G,6,FALSE),IF(C276="No",VLOOKUP(A276,Questions!B:G,5,FALSE),"N/A")))</f>
        <v>Refer to PCI DSS Security Standards for supplemental guidance in this section</v>
      </c>
      <c r="F276" s="171" t="str">
        <f>VLOOKUP(A276,'Analyst Report'!$A$38:$E$287,5,FALSE)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2" t="s">
        <v>315</v>
      </c>
      <c r="B277" s="23" t="str">
        <f>VLOOKUP(A277,Questions!$B$3:$C$256,2,FALSE)</f>
        <v>Are you classified as a merchant?  If so, what level (1, 2, 3, 4)?</v>
      </c>
      <c r="C277" s="9"/>
      <c r="D277" s="10"/>
      <c r="E277" s="167" t="str">
        <f>IF((C277=""),VLOOKUP(A277,Questions!B:G,4,FALSE),IF(C277="Yes",VLOOKUP(A277,Questions!B:G,6,FALSE),IF(C277="No",VLOOKUP(A277,Questions!B:G,5,FALSE),"N/A")))</f>
        <v>Refer to PCI DSS Security Standards for supplemental guidance in this section</v>
      </c>
      <c r="F277" s="171" t="str">
        <f>VLOOKUP(A277,'Analyst Report'!$A$38:$E$287,5,FALSE)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64.25" customHeight="1" x14ac:dyDescent="0.15">
      <c r="A278" s="12" t="s">
        <v>316</v>
      </c>
      <c r="B278" s="23" t="str">
        <f>VLOOKUP(A278,Questions!$B$3:$C$256,2,FALSE)</f>
        <v>Describe the architecture employed by the system to verify and authorize credit card transactions.</v>
      </c>
      <c r="C278" s="290"/>
      <c r="D278" s="290"/>
      <c r="E278" s="167" t="str">
        <f>IF((C278=""),VLOOKUP(A278,Questions!B:G,4,FALSE),IF(C278="Yes",VLOOKUP(A278,Questions!B:G,6,FALSE),IF(C278="No",VLOOKUP(A278,Questions!B:G,5,FALSE),"N/A")))</f>
        <v>Refer to PCI DSS Security Standards for supplemental guidance in this section</v>
      </c>
      <c r="F278" s="171" t="str">
        <f>VLOOKUP(A278,'Analyst Report'!$A$38:$E$287,5,FALSE)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2" t="s">
        <v>317</v>
      </c>
      <c r="B279" s="23" t="str">
        <f>VLOOKUP(A279,Questions!$B$3:$C$256,2,FALSE)</f>
        <v xml:space="preserve">What payment processors/gateways does the system support? </v>
      </c>
      <c r="C279" s="290"/>
      <c r="D279" s="290"/>
      <c r="E279" s="167" t="str">
        <f>IF((C279=""),VLOOKUP(A279,Questions!B:G,4,FALSE),IF(C279="Yes",VLOOKUP(A279,Questions!B:G,6,FALSE),IF(C279="No",VLOOKUP(A279,Questions!B:G,5,FALSE),"N/A")))</f>
        <v>Refer to PCI DSS Security Standards for supplemental guidance in this section</v>
      </c>
      <c r="F279" s="171" t="str">
        <f>VLOOKUP(A279,'Analyst Report'!$A$38:$E$287,5,FALSE)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48" customHeight="1" x14ac:dyDescent="0.15">
      <c r="A280" s="12" t="s">
        <v>318</v>
      </c>
      <c r="B280" s="23" t="str">
        <f>VLOOKUP(A280,Questions!$B$3:$C$256,2,FALSE)</f>
        <v>Can the application be installed in a PCI DSS compliant manner ?</v>
      </c>
      <c r="C280" s="9"/>
      <c r="D280" s="10"/>
      <c r="E280" s="167" t="str">
        <f>IF((C280=""),VLOOKUP(A280,Questions!B:G,4,FALSE),IF(C280="Yes",VLOOKUP(A280,Questions!B:G,6,FALSE),IF(C280="No",VLOOKUP(A280,Questions!B:G,5,FALSE),"N/A")))</f>
        <v>Refer to PCI DSS Security Standards for supplemental guidance in this section</v>
      </c>
      <c r="F280" s="171" t="str">
        <f>VLOOKUP(A280,'Analyst Report'!$A$38:$E$287,5,FALSE)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2" t="s">
        <v>319</v>
      </c>
      <c r="B281" s="23" t="str">
        <f>VLOOKUP(A281,Questions!$B$3:$C$256,2,FALSE)</f>
        <v xml:space="preserve">Is the application listed as an approved PA-DSS application? </v>
      </c>
      <c r="C281" s="9"/>
      <c r="D281" s="10"/>
      <c r="E281" s="167" t="str">
        <f>IF((C281=""),VLOOKUP(A281,Questions!B:G,4,FALSE),IF(C281="Yes",VLOOKUP(A281,Questions!B:G,6,FALSE),IF(C281="No",VLOOKUP(A281,Questions!B:G,5,FALSE),"N/A")))</f>
        <v>Refer to PCI DSS Security Standards for supplemental guidance in this section</v>
      </c>
      <c r="F281" s="171" t="str">
        <f>VLOOKUP(A281,'Analyst Report'!$A$38:$E$287,5,FALSE)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54" customHeight="1" x14ac:dyDescent="0.15">
      <c r="A282" s="12" t="s">
        <v>320</v>
      </c>
      <c r="B282" s="23" t="str">
        <f>VLOOKUP(A282,Questions!$B$3:$C$256,2,FALSE)</f>
        <v>Does the system or products use a third party to collect, store, process, or transmit cardholder (payment/credit/debt card) data?</v>
      </c>
      <c r="C282" s="9"/>
      <c r="D282" s="10"/>
      <c r="E282" s="167" t="str">
        <f>IF((C282=""),VLOOKUP(A282,Questions!B:G,4,FALSE),IF(C282="Yes",VLOOKUP(A282,Questions!B:G,6,FALSE),IF(C282="No",VLOOKUP(A282,Questions!B:G,5,FALSE),"N/A")))</f>
        <v>Refer to PCI DSS Security Standards for supplemental guidance in this section</v>
      </c>
      <c r="F282" s="171" t="str">
        <f>VLOOKUP(A282,'Analyst Report'!$A$38:$E$287,5,FALSE)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64.25" customHeight="1" thickBot="1" x14ac:dyDescent="0.2">
      <c r="A283" s="12" t="s">
        <v>321</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290"/>
      <c r="D283" s="290"/>
      <c r="E283" s="167" t="str">
        <f>IF((C283=""),VLOOKUP(A283,Questions!B:G,4,FALSE),IF(C283="Yes",VLOOKUP(A283,Questions!B:G,6,FALSE),IF(C283="No",VLOOKUP(A283,Questions!B:G,5,FALSE),"N/A")))</f>
        <v>Refer to PCI DSS Security Standards for supplemental guidance in this section</v>
      </c>
      <c r="F283" s="172" t="str">
        <f>VLOOKUP(A283,'Analyst Report'!$A$38:$E$287,5,FALSE)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sheetData>
  <mergeCells count="57">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 ref="C12:E12"/>
    <mergeCell ref="C13:E13"/>
    <mergeCell ref="A23:E23"/>
    <mergeCell ref="A24:B24"/>
    <mergeCell ref="C14:E14"/>
    <mergeCell ref="C18:E18"/>
    <mergeCell ref="C19:E19"/>
    <mergeCell ref="C20:E20"/>
    <mergeCell ref="A25:E25"/>
    <mergeCell ref="A33:B33"/>
    <mergeCell ref="A51:B51"/>
    <mergeCell ref="A61:B61"/>
    <mergeCell ref="A67:B67"/>
    <mergeCell ref="C34:D34"/>
    <mergeCell ref="C63:D63"/>
    <mergeCell ref="C64:D64"/>
    <mergeCell ref="A39:B39"/>
    <mergeCell ref="C38:D38"/>
    <mergeCell ref="D35:E35"/>
    <mergeCell ref="C110:D110"/>
    <mergeCell ref="C278:D278"/>
    <mergeCell ref="C283:D283"/>
    <mergeCell ref="C279:D279"/>
    <mergeCell ref="C183:D183"/>
    <mergeCell ref="C191:D191"/>
    <mergeCell ref="C111:D111"/>
    <mergeCell ref="C176:D17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1">
      <formula>$C$169="No"</formula>
    </cfRule>
    <cfRule type="expression" dxfId="115" priority="2">
      <formula>$C$168="No"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52:C60 C40:C50 C95:C109 C229:C233 C113:C122 C177:C181 C272:C277 C124:C138 C280:C282 C68:C76 C192:C193 C184:C190 C195:C205 C207:C222 C224:C227 C235:C240 C242:C270 C140:C163 C26:C31 C65:C66 C35:C37 C62 C165:C171 C173:C175 C78:C83 C85:C91"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xr:uid="{846098AC-8FE6-534D-91C2-3AC7DF0FB023}"/>
    <hyperlink ref="C11" r:id="rId2" xr:uid="{8CC5C663-B3A0-9842-9A5B-AFFDEFD72620}"/>
  </hyperlinks>
  <pageMargins left="0.75" right="0.75" top="1" bottom="1" header="0.5" footer="0.5"/>
  <pageSetup orientation="landscape" r:id="rId3"/>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topLeftCell="A19"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22" t="s">
        <v>322</v>
      </c>
      <c r="B1" s="322"/>
      <c r="C1" s="322"/>
      <c r="D1" s="322"/>
      <c r="E1" s="322"/>
      <c r="F1" s="322"/>
      <c r="G1" s="322"/>
      <c r="H1" s="323"/>
      <c r="I1" s="85" t="str">
        <f>'HECVAT - Full | Vendor Response'!E1</f>
        <v>Version 3.04</v>
      </c>
    </row>
    <row r="2" spans="1:9" ht="36" customHeight="1" x14ac:dyDescent="0.2">
      <c r="A2" s="279" t="s">
        <v>323</v>
      </c>
      <c r="B2" s="279"/>
      <c r="C2" s="279"/>
      <c r="D2" s="279"/>
      <c r="E2" s="279"/>
      <c r="F2" s="279"/>
      <c r="G2" s="279"/>
      <c r="H2" s="279"/>
      <c r="I2" s="279"/>
    </row>
    <row r="3" spans="1:9" ht="26" customHeight="1" x14ac:dyDescent="0.2">
      <c r="A3" s="327" t="s">
        <v>63</v>
      </c>
      <c r="B3" s="328"/>
      <c r="C3" s="328"/>
      <c r="D3" s="328"/>
      <c r="E3" s="328"/>
      <c r="F3" s="328"/>
      <c r="G3" s="328"/>
      <c r="H3" s="328"/>
      <c r="I3" s="328"/>
    </row>
    <row r="4" spans="1:9" ht="40.5" customHeight="1" x14ac:dyDescent="0.2">
      <c r="A4" s="329" t="s">
        <v>324</v>
      </c>
      <c r="B4" s="330"/>
      <c r="C4" s="330"/>
      <c r="D4" s="330"/>
      <c r="E4" s="330"/>
      <c r="F4" s="330"/>
      <c r="G4" s="330"/>
      <c r="H4" s="330"/>
      <c r="I4" s="330"/>
    </row>
    <row r="5" spans="1:9" s="14" customFormat="1" ht="48" customHeight="1" x14ac:dyDescent="0.2">
      <c r="A5" s="64" t="s">
        <v>38</v>
      </c>
      <c r="B5" s="324" t="str">
        <f>'HECVAT - Full | Vendor Response'!C7</f>
        <v>Instructure</v>
      </c>
      <c r="C5" s="324"/>
      <c r="D5" s="74"/>
      <c r="E5" s="74"/>
      <c r="F5" s="64" t="s">
        <v>325</v>
      </c>
      <c r="G5" s="331" t="str">
        <f>'HECVAT - Full | Vendor Response'!C8</f>
        <v>Canvas LMS</v>
      </c>
      <c r="H5" s="331"/>
      <c r="I5" s="331"/>
    </row>
    <row r="6" spans="1:9" s="14" customFormat="1" ht="48" customHeight="1" x14ac:dyDescent="0.2">
      <c r="A6" s="64" t="s">
        <v>47</v>
      </c>
      <c r="B6" s="275" t="str">
        <f>'HECVAT - Full | Vendor Response'!C12</f>
        <v>See GNRL-08 for Instructure's contact information.</v>
      </c>
      <c r="C6" s="275"/>
      <c r="D6" s="75"/>
      <c r="E6" s="75"/>
      <c r="F6" s="64" t="s">
        <v>326</v>
      </c>
      <c r="G6" s="331" t="str">
        <f>'HECVAT - Full | Vendor Response'!C9</f>
        <v>A cloud-based learning management system (LMS).</v>
      </c>
      <c r="H6" s="331"/>
      <c r="I6" s="331"/>
    </row>
    <row r="7" spans="1:9" s="14" customFormat="1" ht="48" customHeight="1" x14ac:dyDescent="0.2">
      <c r="A7" s="64" t="s">
        <v>49</v>
      </c>
      <c r="B7" s="325" t="str">
        <f>'HECVAT - Full | Vendor Response'!C13</f>
        <v>See GNRL-08 for Instructure's contact information.</v>
      </c>
      <c r="C7" s="326"/>
      <c r="D7" s="76"/>
      <c r="E7" s="76"/>
      <c r="F7" s="64" t="s">
        <v>327</v>
      </c>
      <c r="G7" s="331" t="s">
        <v>328</v>
      </c>
      <c r="H7" s="331"/>
      <c r="I7" s="331"/>
    </row>
    <row r="8" spans="1:9" s="14" customFormat="1" ht="48" customHeight="1" x14ac:dyDescent="0.2">
      <c r="A8" s="64" t="s">
        <v>329</v>
      </c>
      <c r="B8" s="275" t="str">
        <f>'HECVAT - Full | Vendor Response'!C14</f>
        <v>Please reach out to your designated Customer Success Manager or Sales representative.
For new clients, contact info@instructure.com</v>
      </c>
      <c r="C8" s="275"/>
      <c r="D8" s="77"/>
      <c r="E8" s="77"/>
      <c r="F8" s="64" t="s">
        <v>330</v>
      </c>
      <c r="G8" s="332">
        <f>'HECVAT - Full | Vendor Response'!C3</f>
        <v>44994</v>
      </c>
      <c r="H8" s="332"/>
      <c r="I8" s="332"/>
    </row>
    <row r="9" spans="1:9" s="14" customFormat="1" ht="24.75" customHeight="1" thickBot="1" x14ac:dyDescent="0.25">
      <c r="A9" s="74"/>
      <c r="B9" s="127"/>
      <c r="C9" s="127"/>
      <c r="D9" s="157"/>
      <c r="E9" s="158"/>
      <c r="F9" s="158"/>
      <c r="G9" s="159"/>
      <c r="H9" s="159"/>
      <c r="I9" s="159"/>
    </row>
    <row r="10" spans="1:9" s="14" customFormat="1" ht="48" customHeight="1" thickBot="1" x14ac:dyDescent="0.25">
      <c r="A10" s="340" t="s">
        <v>331</v>
      </c>
      <c r="B10" s="342"/>
      <c r="C10" s="160" t="s">
        <v>3065</v>
      </c>
      <c r="D10" s="158"/>
      <c r="E10" s="158"/>
      <c r="F10" s="158"/>
      <c r="G10" s="158"/>
      <c r="H10" s="158"/>
      <c r="I10" s="158"/>
    </row>
    <row r="11" spans="1:9" s="63" customFormat="1" ht="24" customHeight="1" thickBot="1" x14ac:dyDescent="0.25">
      <c r="A11" s="339"/>
      <c r="B11" s="339"/>
      <c r="C11" s="339"/>
    </row>
    <row r="12" spans="1:9" ht="37.25" customHeight="1" thickBot="1" x14ac:dyDescent="0.25">
      <c r="C12" s="128" t="s">
        <v>332</v>
      </c>
      <c r="D12" s="129" t="s">
        <v>333</v>
      </c>
      <c r="E12" s="335" t="s">
        <v>334</v>
      </c>
      <c r="F12" s="336"/>
      <c r="G12" s="131" t="s">
        <v>335</v>
      </c>
    </row>
    <row r="13" spans="1:9" s="13" customFormat="1" ht="37.25" customHeight="1" x14ac:dyDescent="0.2">
      <c r="C13" s="132" t="str">
        <f>Values!C2</f>
        <v>Company</v>
      </c>
      <c r="D13" s="133">
        <f>Values!H2</f>
        <v>80</v>
      </c>
      <c r="E13" s="333">
        <f>Values!G2</f>
        <v>70</v>
      </c>
      <c r="F13" s="334"/>
      <c r="G13" s="134">
        <f>Values!I2</f>
        <v>0.875</v>
      </c>
    </row>
    <row r="14" spans="1:9" s="13" customFormat="1" ht="37.25" customHeight="1" x14ac:dyDescent="0.2">
      <c r="C14" s="135" t="str">
        <f>Values!C3</f>
        <v>Documentation</v>
      </c>
      <c r="D14" s="136">
        <f>Values!H3</f>
        <v>220</v>
      </c>
      <c r="E14" s="320">
        <f>Values!G3</f>
        <v>220</v>
      </c>
      <c r="F14" s="321"/>
      <c r="G14" s="137">
        <f>Values!I3</f>
        <v>1</v>
      </c>
    </row>
    <row r="15" spans="1:9" s="13" customFormat="1" ht="37.25" customHeight="1" x14ac:dyDescent="0.2">
      <c r="C15" s="135" t="str">
        <f>Values!C4</f>
        <v>Accessibility</v>
      </c>
      <c r="D15" s="136">
        <f>Values!H4</f>
        <v>225</v>
      </c>
      <c r="E15" s="320">
        <f>Values!G4</f>
        <v>175</v>
      </c>
      <c r="F15" s="321"/>
      <c r="G15" s="137">
        <f>Values!I4</f>
        <v>0.77777777777777779</v>
      </c>
    </row>
    <row r="16" spans="1:9" s="13" customFormat="1" ht="37.25" customHeight="1" x14ac:dyDescent="0.2">
      <c r="C16" s="135" t="str">
        <f>Values!C5</f>
        <v>Third Parties</v>
      </c>
      <c r="D16" s="136">
        <f>Values!H5</f>
        <v>85</v>
      </c>
      <c r="E16" s="320">
        <f>Values!G5</f>
        <v>85</v>
      </c>
      <c r="F16" s="321"/>
      <c r="G16" s="137">
        <f>Values!I5</f>
        <v>1</v>
      </c>
    </row>
    <row r="17" spans="3:7" s="13" customFormat="1" ht="37.25" customHeight="1" x14ac:dyDescent="0.2">
      <c r="C17" s="135" t="str">
        <f>Values!C6</f>
        <v>Consulting</v>
      </c>
      <c r="D17" s="136">
        <f>Values!H6</f>
        <v>120</v>
      </c>
      <c r="E17" s="320">
        <f>Values!G6</f>
        <v>75</v>
      </c>
      <c r="F17" s="321"/>
      <c r="G17" s="137">
        <f>Values!I6</f>
        <v>0.625</v>
      </c>
    </row>
    <row r="18" spans="3:7" s="13" customFormat="1" ht="37.25" customHeight="1" x14ac:dyDescent="0.2">
      <c r="C18" s="135" t="str">
        <f>Values!C7</f>
        <v>Application Security</v>
      </c>
      <c r="D18" s="136">
        <f>Values!H7</f>
        <v>315</v>
      </c>
      <c r="E18" s="320">
        <f>Values!G7</f>
        <v>315</v>
      </c>
      <c r="F18" s="321"/>
      <c r="G18" s="137">
        <f>Values!I7</f>
        <v>1</v>
      </c>
    </row>
    <row r="19" spans="3:7" s="13" customFormat="1" ht="37.25" customHeight="1" x14ac:dyDescent="0.2">
      <c r="C19" s="138" t="str">
        <f>Values!C8</f>
        <v>Authentication, Authorization, and Accounting</v>
      </c>
      <c r="D19" s="136">
        <f>Values!H8</f>
        <v>445</v>
      </c>
      <c r="E19" s="320">
        <f>Values!G8</f>
        <v>345</v>
      </c>
      <c r="F19" s="321"/>
      <c r="G19" s="137">
        <f>Values!I8</f>
        <v>0.7752808988764045</v>
      </c>
    </row>
    <row r="20" spans="3:7" s="13" customFormat="1" ht="37.25" customHeight="1" x14ac:dyDescent="0.2">
      <c r="C20" s="135" t="str">
        <f>Values!C9</f>
        <v>Business Contituity Plan</v>
      </c>
      <c r="D20" s="136">
        <f>Values!H9</f>
        <v>210</v>
      </c>
      <c r="E20" s="320">
        <f>Values!G9</f>
        <v>210</v>
      </c>
      <c r="F20" s="321"/>
      <c r="G20" s="137">
        <f>Values!I9</f>
        <v>1</v>
      </c>
    </row>
    <row r="21" spans="3:7" s="13" customFormat="1" ht="37.25" customHeight="1" x14ac:dyDescent="0.2">
      <c r="C21" s="135" t="str">
        <f>Values!C10</f>
        <v>Change Management</v>
      </c>
      <c r="D21" s="136">
        <f>Values!H10</f>
        <v>270</v>
      </c>
      <c r="E21" s="320">
        <f>Values!G10</f>
        <v>255</v>
      </c>
      <c r="F21" s="321"/>
      <c r="G21" s="137">
        <f>Values!I10</f>
        <v>0.94444444444444442</v>
      </c>
    </row>
    <row r="22" spans="3:7" s="13" customFormat="1" ht="37.25" customHeight="1" x14ac:dyDescent="0.2">
      <c r="C22" s="135" t="str">
        <f>Values!C11</f>
        <v>Data</v>
      </c>
      <c r="D22" s="136">
        <f>Values!H11</f>
        <v>455</v>
      </c>
      <c r="E22" s="320">
        <f>Values!G11</f>
        <v>415</v>
      </c>
      <c r="F22" s="321"/>
      <c r="G22" s="137">
        <f>Values!I11</f>
        <v>0.91208791208791207</v>
      </c>
    </row>
    <row r="23" spans="3:7" s="13" customFormat="1" ht="37.25" customHeight="1" x14ac:dyDescent="0.2">
      <c r="C23" s="135" t="str">
        <f>Values!C12</f>
        <v>Datacenter</v>
      </c>
      <c r="D23" s="136">
        <f>Values!H12</f>
        <v>140</v>
      </c>
      <c r="E23" s="320">
        <f>Values!G12</f>
        <v>140</v>
      </c>
      <c r="F23" s="321"/>
      <c r="G23" s="137">
        <f>Values!I12</f>
        <v>1</v>
      </c>
    </row>
    <row r="24" spans="3:7" s="13" customFormat="1" ht="37.25" customHeight="1" x14ac:dyDescent="0.2">
      <c r="C24" s="135" t="str">
        <f>Values!C13</f>
        <v>Disaster Recovery Plan</v>
      </c>
      <c r="D24" s="136">
        <f>Values!H13</f>
        <v>230</v>
      </c>
      <c r="E24" s="320">
        <f>Values!G13</f>
        <v>230</v>
      </c>
      <c r="F24" s="321"/>
      <c r="G24" s="137">
        <f>Values!I13</f>
        <v>1</v>
      </c>
    </row>
    <row r="25" spans="3:7" s="13" customFormat="1" ht="37.25" customHeight="1" x14ac:dyDescent="0.2">
      <c r="C25" s="138" t="str">
        <f>Values!C14</f>
        <v>Firewalls, IDS, IPS, and Networking</v>
      </c>
      <c r="D25" s="136">
        <f>Values!H14</f>
        <v>240</v>
      </c>
      <c r="E25" s="320">
        <f>Values!G14</f>
        <v>240</v>
      </c>
      <c r="F25" s="321"/>
      <c r="G25" s="137">
        <f>Values!I14</f>
        <v>1</v>
      </c>
    </row>
    <row r="26" spans="3:7" s="13" customFormat="1" ht="37.25" customHeight="1" x14ac:dyDescent="0.2">
      <c r="C26" s="138" t="str">
        <f>Values!C15</f>
        <v>Policies, Procedures, and Processes</v>
      </c>
      <c r="D26" s="136">
        <f>Values!H15</f>
        <v>300</v>
      </c>
      <c r="E26" s="320">
        <f>Values!G15</f>
        <v>300</v>
      </c>
      <c r="F26" s="321"/>
      <c r="G26" s="137">
        <f>Values!I15</f>
        <v>1</v>
      </c>
    </row>
    <row r="27" spans="3:7" s="13" customFormat="1" ht="37.25" customHeight="1" x14ac:dyDescent="0.2">
      <c r="C27" s="135" t="str">
        <f>Values!C16</f>
        <v>Incident Handling</v>
      </c>
      <c r="D27" s="136">
        <f>Values!H16</f>
        <v>45</v>
      </c>
      <c r="E27" s="320">
        <f>Values!G16</f>
        <v>45</v>
      </c>
      <c r="F27" s="321"/>
      <c r="G27" s="137">
        <f>Values!I16</f>
        <v>1</v>
      </c>
    </row>
    <row r="28" spans="3:7" s="13" customFormat="1" ht="37.25" customHeight="1" x14ac:dyDescent="0.2">
      <c r="C28" s="135" t="str">
        <f>Values!C17</f>
        <v>Quality Assurance</v>
      </c>
      <c r="D28" s="136">
        <f>Values!H17</f>
        <v>90</v>
      </c>
      <c r="E28" s="320">
        <f>Values!G17</f>
        <v>75</v>
      </c>
      <c r="F28" s="321"/>
      <c r="G28" s="137">
        <f>Values!I17</f>
        <v>0.83333333333333337</v>
      </c>
    </row>
    <row r="29" spans="3:7" s="13" customFormat="1" ht="37.25" customHeight="1" x14ac:dyDescent="0.2">
      <c r="C29" s="135" t="str">
        <f>Values!C18</f>
        <v>Vulnerability Scanning</v>
      </c>
      <c r="D29" s="136">
        <f>Values!H18</f>
        <v>130</v>
      </c>
      <c r="E29" s="320">
        <f>Values!G18</f>
        <v>130</v>
      </c>
      <c r="F29" s="321"/>
      <c r="G29" s="137">
        <f>Values!I18</f>
        <v>1</v>
      </c>
    </row>
    <row r="30" spans="3:7" s="13" customFormat="1" ht="37.25" customHeight="1" x14ac:dyDescent="0.2">
      <c r="C30" s="135" t="str">
        <f>Values!C19</f>
        <v>HIPAA</v>
      </c>
      <c r="D30" s="136">
        <f>Values!H19</f>
        <v>0</v>
      </c>
      <c r="E30" s="320">
        <f>Values!G19</f>
        <v>0</v>
      </c>
      <c r="F30" s="321"/>
      <c r="G30" s="137">
        <f>Values!I19</f>
        <v>0</v>
      </c>
    </row>
    <row r="31" spans="3:7" s="13" customFormat="1" ht="37.25" customHeight="1" x14ac:dyDescent="0.2">
      <c r="C31" s="135" t="str">
        <f>Values!C20</f>
        <v>PCI-DSS</v>
      </c>
      <c r="D31" s="136">
        <f>Values!H20</f>
        <v>0</v>
      </c>
      <c r="E31" s="320">
        <f>Values!G20</f>
        <v>55</v>
      </c>
      <c r="F31" s="321"/>
      <c r="G31" s="137">
        <f>Values!I20</f>
        <v>0</v>
      </c>
    </row>
    <row r="32" spans="3:7" s="13" customFormat="1" ht="37.25" customHeight="1" thickBot="1" x14ac:dyDescent="0.25">
      <c r="C32" s="139"/>
      <c r="D32" s="140"/>
      <c r="E32" s="343">
        <f>Values!G21</f>
        <v>3380</v>
      </c>
      <c r="F32" s="344"/>
      <c r="G32" s="141"/>
    </row>
    <row r="33" spans="1:9" s="15" customFormat="1" ht="37.25" customHeight="1" thickBot="1" x14ac:dyDescent="0.25">
      <c r="C33" s="128" t="s">
        <v>336</v>
      </c>
      <c r="D33" s="129">
        <f>Values!H21</f>
        <v>3600</v>
      </c>
      <c r="E33" s="345">
        <f>Values!G21</f>
        <v>3380</v>
      </c>
      <c r="F33" s="346"/>
      <c r="G33" s="130">
        <f>Values!I21</f>
        <v>0.93888888888888888</v>
      </c>
    </row>
    <row r="34" spans="1:9" ht="17" thickBot="1" x14ac:dyDescent="0.25"/>
    <row r="35" spans="1:9" ht="41.25" customHeight="1" thickBot="1" x14ac:dyDescent="0.25">
      <c r="A35" s="347"/>
      <c r="B35" s="348"/>
      <c r="C35" s="348"/>
      <c r="D35" s="349"/>
      <c r="E35" s="161" t="s">
        <v>68</v>
      </c>
      <c r="F35" s="340" t="s">
        <v>337</v>
      </c>
      <c r="G35" s="341"/>
      <c r="H35" s="341"/>
      <c r="I35" s="342"/>
    </row>
    <row r="36" spans="1:9" s="56" customFormat="1" ht="48" customHeight="1" thickBot="1" x14ac:dyDescent="0.25">
      <c r="A36" s="181" t="s">
        <v>338</v>
      </c>
      <c r="B36" s="179" t="s">
        <v>339</v>
      </c>
      <c r="C36" s="179" t="s">
        <v>340</v>
      </c>
      <c r="D36" s="180" t="s">
        <v>66</v>
      </c>
      <c r="E36" s="162" t="s">
        <v>341</v>
      </c>
      <c r="F36" s="178" t="s">
        <v>342</v>
      </c>
      <c r="G36" s="179" t="s">
        <v>343</v>
      </c>
      <c r="H36" s="179" t="s">
        <v>344</v>
      </c>
      <c r="I36" s="180" t="s">
        <v>345</v>
      </c>
    </row>
    <row r="37" spans="1:9" s="56" customFormat="1" ht="36" customHeight="1" x14ac:dyDescent="0.2">
      <c r="A37" s="350" t="str">
        <f>'HECVAT - Full | Vendor Response'!A33</f>
        <v>Company Overview</v>
      </c>
      <c r="B37" s="350"/>
      <c r="C37" s="142" t="s">
        <v>340</v>
      </c>
      <c r="D37" s="143" t="s">
        <v>66</v>
      </c>
      <c r="E37" s="144" t="s">
        <v>68</v>
      </c>
      <c r="F37" s="176" t="s">
        <v>342</v>
      </c>
      <c r="G37" s="142" t="s">
        <v>343</v>
      </c>
      <c r="H37" s="142" t="s">
        <v>344</v>
      </c>
      <c r="I37" s="177" t="s">
        <v>345</v>
      </c>
    </row>
    <row r="38" spans="1:9" ht="48" customHeight="1" x14ac:dyDescent="0.2">
      <c r="A38" s="145" t="str">
        <f>'HECVAT - Full | Vendor Response'!A34</f>
        <v>COMP-01</v>
      </c>
      <c r="B38" s="145" t="str">
        <f>'HECVAT - Full | Vendor Response'!B34</f>
        <v>Describe your organization’s business background and ownership structure, including all parent and subsidiary relationships.</v>
      </c>
      <c r="C38" s="337" t="str">
        <f>'HECVAT - Full | Vendor Response'!C34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338"/>
      <c r="E38" s="163" t="s">
        <v>78</v>
      </c>
      <c r="F38" s="225" t="s">
        <v>346</v>
      </c>
      <c r="G38" s="232" t="s">
        <v>2144</v>
      </c>
      <c r="H38" s="226">
        <f>VLOOKUP(A38,Questions!B$25:T$295,16,FALSE)</f>
        <v>15</v>
      </c>
      <c r="I38" s="230"/>
    </row>
    <row r="39" spans="1:9" ht="48" customHeight="1" x14ac:dyDescent="0.2">
      <c r="A39" s="59" t="str">
        <f>'HECVAT - Full | Vendor Response'!A35</f>
        <v>COMP-02</v>
      </c>
      <c r="B39" s="59" t="str">
        <f>'HECVAT - Full | Vendor Response'!B35</f>
        <v>Have you had an unplanned disruption to this product/service in the last 12 months?</v>
      </c>
      <c r="C39" s="126" t="str">
        <f>'HECVAT - Full | Vendor Response'!C35</f>
        <v>Yes</v>
      </c>
      <c r="D39" s="151" t="str">
        <f>'HECVAT - Full | Vendor Response'!D35</f>
        <v>On June 13 2023 at approximately 13:36 to 15:27 Mountain Daylight Time (MDT), Amazon Web Services which hosts Canvas experienced a limited outage which affected a number of operations. This outage lasted for approximately two hours. Some Canvas users were experiencing long load times and page errors when accessing Canvas,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 and over the past 12 months, we have achieved an uptime average of 99.997%.</v>
      </c>
      <c r="E39" s="163" t="s">
        <v>78</v>
      </c>
      <c r="F39" s="225" t="str">
        <f>VLOOKUP($A39,Questions!B$3:T$256,12,FALSE)</f>
        <v>No</v>
      </c>
      <c r="G39" s="232"/>
      <c r="H39" s="226">
        <f>VLOOKUP(A39,Questions!B$25:T$295,16,FALSE)</f>
        <v>10</v>
      </c>
      <c r="I39" s="230"/>
    </row>
    <row r="40" spans="1:9" ht="48" customHeight="1" x14ac:dyDescent="0.2">
      <c r="A40" s="59" t="str">
        <f>'HECVAT - Full | Vendor Response'!A36</f>
        <v>COMP-03</v>
      </c>
      <c r="B40" s="59" t="str">
        <f>'HECVAT - Full | Vendor Response'!B36</f>
        <v>Do you have a dedicated Information Security staff or office?</v>
      </c>
      <c r="C40" s="126" t="str">
        <f>'HECVAT - Full | Vendor Response'!C36</f>
        <v>Yes</v>
      </c>
      <c r="D40" s="151" t="str">
        <f>'HECVAT - Full | Vendor Response'!D36</f>
        <v>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3" t="s">
        <v>78</v>
      </c>
      <c r="F40" s="225" t="str">
        <f>VLOOKUP($A40,Questions!B$3:T$256,12,FALSE)</f>
        <v>Yes</v>
      </c>
      <c r="G40" s="232"/>
      <c r="H40" s="226">
        <f>VLOOKUP(A40,Questions!B$25:T$295,16,FALSE)</f>
        <v>15</v>
      </c>
      <c r="I40" s="230"/>
    </row>
    <row r="41" spans="1:9" ht="48" customHeight="1" x14ac:dyDescent="0.2">
      <c r="A41" s="59" t="str">
        <f>'HECVAT - Full | Vendor Response'!A37</f>
        <v>COMP-04</v>
      </c>
      <c r="B41" s="59" t="str">
        <f>'HECVAT - Full | Vendor Response'!B37</f>
        <v>Do you have a dedicated Software and System Development team(s)? (e.g. Customer Support, Implementation, Product Management, etc.)</v>
      </c>
      <c r="C41" s="126" t="str">
        <f>'HECVAT - Full | Vendor Response'!C37</f>
        <v>Yes</v>
      </c>
      <c r="D41" s="151"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3" t="s">
        <v>78</v>
      </c>
      <c r="F41" s="225" t="str">
        <f>VLOOKUP($A41,Questions!B$3:T$256,12,FALSE)</f>
        <v>Yes</v>
      </c>
      <c r="G41" s="232"/>
      <c r="H41" s="226">
        <f>VLOOKUP(A41,Questions!B$25:T$295,16,FALSE)</f>
        <v>25</v>
      </c>
      <c r="I41" s="230"/>
    </row>
    <row r="42" spans="1:9" ht="48" customHeight="1" x14ac:dyDescent="0.2">
      <c r="A42" s="145" t="str">
        <f>'HECVAT - Full | Vendor Response'!A38</f>
        <v>COMP-05</v>
      </c>
      <c r="B42" s="145" t="str">
        <f>'HECVAT - Full | Vendor Response'!B38</f>
        <v>Use this area to share information about your environment that will assist those who are assessing your company data security program.</v>
      </c>
      <c r="C42" s="337"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v>
      </c>
      <c r="D42" s="338">
        <f>'HECVAT - Full | Vendor Response'!D38</f>
        <v>0</v>
      </c>
      <c r="E42" s="163" t="s">
        <v>78</v>
      </c>
      <c r="F42" s="225" t="s">
        <v>346</v>
      </c>
      <c r="G42" s="232" t="s">
        <v>2144</v>
      </c>
      <c r="H42" s="226">
        <f>VLOOKUP(A42,Questions!B$25:T$295,16,FALSE)</f>
        <v>15</v>
      </c>
      <c r="I42" s="230"/>
    </row>
    <row r="43" spans="1:9" s="56" customFormat="1" ht="36" customHeight="1" x14ac:dyDescent="0.2">
      <c r="A43" s="351" t="s">
        <v>9</v>
      </c>
      <c r="B43" s="351"/>
      <c r="C43" s="146" t="s">
        <v>340</v>
      </c>
      <c r="D43" s="152" t="s">
        <v>66</v>
      </c>
      <c r="E43" s="154" t="s">
        <v>68</v>
      </c>
      <c r="F43" s="155" t="s">
        <v>342</v>
      </c>
      <c r="G43" s="146" t="s">
        <v>343</v>
      </c>
      <c r="H43" s="146" t="s">
        <v>344</v>
      </c>
      <c r="I43" s="156" t="s">
        <v>345</v>
      </c>
    </row>
    <row r="44" spans="1:9" s="56" customFormat="1" ht="48" customHeight="1" x14ac:dyDescent="0.2">
      <c r="A44" s="59" t="str">
        <f>'HECVAT - Full | Vendor Response'!A40</f>
        <v>DOCU-01</v>
      </c>
      <c r="B44" s="59" t="str">
        <f>'HECVAT - Full | Vendor Response'!B40</f>
        <v>Have you undergone a SSAE 18/SOC 2 audit?</v>
      </c>
      <c r="C44" s="59" t="str">
        <f>'HECVAT - Full | Vendor Response'!C40</f>
        <v>Yes</v>
      </c>
      <c r="D44" s="153" t="str">
        <f>'HECVAT - Full | Vendor Response'!D40</f>
        <v>The Canvas LMS SOC 2 Type II audit is conducted in accordance with SSAE 18, and is available for review upon execution of a non-disclosure agreement. A copy of the SOC 3 report is provided with this document.</v>
      </c>
      <c r="E44" s="164" t="s">
        <v>78</v>
      </c>
      <c r="F44" s="223" t="str">
        <f>VLOOKUP($A44,Questions!B$3:T$256,12,FALSE)</f>
        <v>Yes</v>
      </c>
      <c r="G44" s="232"/>
      <c r="H44" s="224">
        <f>VLOOKUP(A44,Questions!B$25:T$295,16,TRUE)</f>
        <v>20</v>
      </c>
      <c r="I44" s="230"/>
    </row>
    <row r="45" spans="1:9" s="56" customFormat="1" ht="48" customHeight="1" x14ac:dyDescent="0.2">
      <c r="A45" s="59" t="str">
        <f>'HECVAT - Full | Vendor Response'!A41</f>
        <v>DOCU-02</v>
      </c>
      <c r="B45" s="59" t="str">
        <f>'HECVAT - Full | Vendor Response'!B41</f>
        <v>Have you completed the Cloud Security Alliance (CSA) self assessment or CAIQ?</v>
      </c>
      <c r="C45" s="59" t="str">
        <f>'HECVAT - Full | Vendor Response'!C41</f>
        <v>Yes</v>
      </c>
      <c r="D45" s="153" t="str">
        <f>'HECVAT - Full | Vendor Response'!D41</f>
        <v>Instructure's CAIQ and CSA STAR Level 1 certificate are included with this document. Our listing can be viewed on the CSA STAR Registry at: https://cloudsecurityalliance.org/star/registry/instructure</v>
      </c>
      <c r="E45" s="164" t="s">
        <v>78</v>
      </c>
      <c r="F45" s="223" t="str">
        <f>VLOOKUP($A45,Questions!B$3:T$256,12,FALSE)</f>
        <v>Yes</v>
      </c>
      <c r="G45" s="232"/>
      <c r="H45" s="224">
        <f>VLOOKUP(A45,Questions!B$25:T$295,16,TRUE)</f>
        <v>20</v>
      </c>
      <c r="I45" s="230"/>
    </row>
    <row r="46" spans="1:9" s="56" customFormat="1" ht="48" customHeight="1" x14ac:dyDescent="0.2">
      <c r="A46" s="59" t="str">
        <f>'HECVAT - Full | Vendor Response'!A42</f>
        <v>DOCU-03</v>
      </c>
      <c r="B46" s="59" t="str">
        <f>'HECVAT - Full | Vendor Response'!B42</f>
        <v>Have you received the Cloud Security Alliance STAR certification?</v>
      </c>
      <c r="C46" s="59" t="str">
        <f>'HECVAT - Full | Vendor Response'!C42</f>
        <v>Yes</v>
      </c>
      <c r="D46" s="153" t="str">
        <f>'HECVAT - Full | Vendor Response'!D42</f>
        <v>Instructure is CSA STAR Level 1 Self Assessed. Our listing can be viewed on the CSA STAR Registry at: https://cloudsecurityalliance.org/star/registry/instructure</v>
      </c>
      <c r="E46" s="164" t="s">
        <v>78</v>
      </c>
      <c r="F46" s="223" t="str">
        <f>VLOOKUP($A46,Questions!B$3:T$256,12,FALSE)</f>
        <v>Yes</v>
      </c>
      <c r="G46" s="232"/>
      <c r="H46" s="224">
        <f>VLOOKUP(A46,Questions!B$25:T$295,16,TRUE)</f>
        <v>20</v>
      </c>
      <c r="I46" s="230"/>
    </row>
    <row r="47" spans="1:9" s="56" customFormat="1" ht="48" customHeight="1" x14ac:dyDescent="0.2">
      <c r="A47" s="59" t="str">
        <f>'HECVAT - Full | Vendor Response'!A43</f>
        <v>DOCU-04</v>
      </c>
      <c r="B47" s="59" t="str">
        <f>'HECVAT - Full | Vendor Response'!B43</f>
        <v>Do you conform with a specific industry standard security framework? (e.g. NIST Cybersecurity Framework, CIS Controls, ISO 27001, etc.)</v>
      </c>
      <c r="C47" s="59" t="str">
        <f>'HECVAT - Full | Vendor Response'!C43</f>
        <v>Yes</v>
      </c>
      <c r="D47" s="153" t="str">
        <f>'HECVAT - Full | Vendor Response'!D43</f>
        <v>Instructure holds the following certifications for Canvas LMS: SOC 2 Type II, ISO/IEC 27001, and TX-RAMP. A SOC 3 report and ISO 27001/TX-RAMP certificates are included in our Canvas Security Package (https://inst.bid).</v>
      </c>
      <c r="E47" s="164" t="s">
        <v>78</v>
      </c>
      <c r="F47" s="223" t="str">
        <f>VLOOKUP($A47,Questions!B$3:T$256,12,FALSE)</f>
        <v>Yes</v>
      </c>
      <c r="G47" s="232"/>
      <c r="H47" s="224">
        <f>VLOOKUP(A47,Questions!B$25:T$295,16,TRUE)</f>
        <v>20</v>
      </c>
      <c r="I47" s="230"/>
    </row>
    <row r="48" spans="1:9" s="56" customFormat="1" ht="48" customHeight="1" x14ac:dyDescent="0.2">
      <c r="A48" s="59" t="str">
        <f>'HECVAT - Full | Vendor Response'!A44</f>
        <v>DOCU-05</v>
      </c>
      <c r="B48" s="59" t="str">
        <f>'HECVAT - Full | Vendor Response'!B44</f>
        <v>Can the systems that hold the institution's data be compliant with NIST SP 800-171 and/or CMMC Level 3 standards?</v>
      </c>
      <c r="C48" s="59" t="str">
        <f>'HECVAT - Full | Vendor Response'!C44</f>
        <v>Yes</v>
      </c>
      <c r="D48" s="153" t="str">
        <f>'HECVAT - Full | Vendor Response'!D44</f>
        <v>Instructure is not currently CMMC certified, however based on our SOC 2 Type II and ISO 27001 certifications, we believe CMMC Level 3 is achievable.</v>
      </c>
      <c r="E48" s="164" t="s">
        <v>78</v>
      </c>
      <c r="F48" s="223" t="str">
        <f>VLOOKUP($A48,Questions!B$3:T$256,12,FALSE)</f>
        <v>Yes</v>
      </c>
      <c r="G48" s="232"/>
      <c r="H48" s="224">
        <f>VLOOKUP(A48,Questions!B$25:T$295,16,TRUE)</f>
        <v>20</v>
      </c>
      <c r="I48" s="230"/>
    </row>
    <row r="49" spans="1:9" s="56" customFormat="1" ht="48" customHeight="1" x14ac:dyDescent="0.2">
      <c r="A49" s="59" t="str">
        <f>'HECVAT - Full | Vendor Response'!A45</f>
        <v>DOCU-06</v>
      </c>
      <c r="B49" s="59" t="str">
        <f>'HECVAT - Full | Vendor Response'!B45</f>
        <v>Can you provide overall system and/or application architecture diagrams including a full description of the data flow for all components of the system?</v>
      </c>
      <c r="C49" s="59" t="str">
        <f>'HECVAT - Full | Vendor Response'!C45</f>
        <v>Yes</v>
      </c>
      <c r="D49" s="153" t="str">
        <f>'HECVAT - Full | Vendor Response'!D45</f>
        <v>The Canvas LMS Architecture Paper is included in the Canvas Security Package which contains an application architecture diagram.</v>
      </c>
      <c r="E49" s="164" t="s">
        <v>78</v>
      </c>
      <c r="F49" s="223" t="str">
        <f>VLOOKUP($A49,Questions!B$3:T$256,12,FALSE)</f>
        <v>Yes</v>
      </c>
      <c r="G49" s="232"/>
      <c r="H49" s="224">
        <f>VLOOKUP(A49,Questions!B$25:T$295,16,TRUE)</f>
        <v>20</v>
      </c>
      <c r="I49" s="230"/>
    </row>
    <row r="50" spans="1:9" s="56" customFormat="1" ht="48" customHeight="1" x14ac:dyDescent="0.2">
      <c r="A50" s="59" t="str">
        <f>'HECVAT - Full | Vendor Response'!A46</f>
        <v>DOCU-07</v>
      </c>
      <c r="B50" s="59" t="str">
        <f>'HECVAT - Full | Vendor Response'!B46</f>
        <v>Does your organization have a data privacy policy?</v>
      </c>
      <c r="C50" s="59" t="str">
        <f>'HECVAT - Full | Vendor Response'!C46</f>
        <v>Yes</v>
      </c>
      <c r="D50" s="153" t="str">
        <f>'HECVAT - Full | Vendor Response'!D46</f>
        <v>Please see: https://www.instructure.com/policies/privacy</v>
      </c>
      <c r="E50" s="164" t="s">
        <v>78</v>
      </c>
      <c r="F50" s="223" t="str">
        <f>VLOOKUP($A50,Questions!B$3:T$256,12,FALSE)</f>
        <v>Yes</v>
      </c>
      <c r="G50" s="232"/>
      <c r="H50" s="224">
        <f>VLOOKUP(A50,Questions!B$25:T$295,16,TRUE)</f>
        <v>20</v>
      </c>
      <c r="I50" s="230"/>
    </row>
    <row r="51" spans="1:9" s="56" customFormat="1" ht="48" customHeight="1" x14ac:dyDescent="0.2">
      <c r="A51" s="59" t="str">
        <f>'HECVAT - Full | Vendor Response'!A47</f>
        <v>DOCU-08</v>
      </c>
      <c r="B51" s="59" t="str">
        <f>'HECVAT - Full | Vendor Response'!B47</f>
        <v>Do you have a documented, and currently implemented, employee onboarding and offboarding policy?</v>
      </c>
      <c r="C51" s="59" t="str">
        <f>'HECVAT - Full | Vendor Response'!C47</f>
        <v>Yes</v>
      </c>
      <c r="D51" s="153" t="str">
        <f>'HECVAT - Full | Vendor Response'!D47</f>
        <v>Instructure maintains a number of policies that form our employee onboarding and offboarding policies. This includes IT Acceptable Use, Network Security, Onboarding and Termination checklists, and Induction policies.</v>
      </c>
      <c r="E51" s="164" t="s">
        <v>78</v>
      </c>
      <c r="F51" s="223" t="str">
        <f>VLOOKUP($A51,Questions!B$3:T$256,12,FALSE)</f>
        <v>Yes</v>
      </c>
      <c r="G51" s="232"/>
      <c r="H51" s="224">
        <f>VLOOKUP(A51,Questions!B$25:T$295,16,TRUE)</f>
        <v>20</v>
      </c>
      <c r="I51" s="230"/>
    </row>
    <row r="52" spans="1:9" s="56" customFormat="1" ht="48" customHeight="1" x14ac:dyDescent="0.2">
      <c r="A52" s="59" t="str">
        <f>'HECVAT - Full | Vendor Response'!A48</f>
        <v>DOCU-09</v>
      </c>
      <c r="B52" s="59" t="str">
        <f>'HECVAT - Full | Vendor Response'!B48</f>
        <v>Do you have a documented change management process?</v>
      </c>
      <c r="C52" s="59" t="str">
        <f>'HECVAT - Full | Vendor Response'!C48</f>
        <v>Yes</v>
      </c>
      <c r="D52" s="153" t="str">
        <f>'HECVAT - Full | Vendor Response'!D48</f>
        <v>A documented change management process is in place which is in line with both SOC 2 Type II and ISO 27001 standards. Instructure's ISO 27001 certificate and a SOC 3 report are included with this document.</v>
      </c>
      <c r="E52" s="164" t="s">
        <v>78</v>
      </c>
      <c r="F52" s="223" t="str">
        <f>VLOOKUP($A52,Questions!B$3:T$256,12,FALSE)</f>
        <v>Yes</v>
      </c>
      <c r="G52" s="232"/>
      <c r="H52" s="224">
        <f>VLOOKUP(A52,Questions!B$25:T$295,16,TRUE)</f>
        <v>20</v>
      </c>
      <c r="I52" s="230"/>
    </row>
    <row r="53" spans="1:9" s="56" customFormat="1" ht="48" customHeight="1" x14ac:dyDescent="0.2">
      <c r="A53" s="59" t="str">
        <f>'HECVAT - Full | Vendor Response'!A49</f>
        <v>DOCU-10</v>
      </c>
      <c r="B53" s="59" t="str">
        <f>'HECVAT - Full | Vendor Response'!B49</f>
        <v>Has a VPAT or ACR been created or updated for the product and version under consideration within the past year?</v>
      </c>
      <c r="C53" s="59" t="str">
        <f>'HECVAT - Full | Vendor Response'!C49</f>
        <v>Yes</v>
      </c>
      <c r="D53" s="153" t="str">
        <f>'HECVAT - Full | Vendor Response'!D49</f>
        <v>The latest Canvas VPAT was published September 2022 and can be located at: https://www.instructure.com/canvas/accessibility.</v>
      </c>
      <c r="E53" s="164" t="s">
        <v>78</v>
      </c>
      <c r="F53" s="223" t="str">
        <f>VLOOKUP($A53,Questions!B$3:T$256,12,FALSE)</f>
        <v>Yes</v>
      </c>
      <c r="G53" s="232"/>
      <c r="H53" s="224">
        <f>VLOOKUP(A53,Questions!B$25:T$295,16,TRUE)</f>
        <v>20</v>
      </c>
      <c r="I53" s="230"/>
    </row>
    <row r="54" spans="1:9" s="56" customFormat="1" ht="48" customHeight="1" x14ac:dyDescent="0.2">
      <c r="A54" s="59" t="str">
        <f>'HECVAT - Full | Vendor Response'!A50</f>
        <v>DOCU-11</v>
      </c>
      <c r="B54" s="59" t="str">
        <f>'HECVAT - Full | Vendor Response'!B50</f>
        <v>Do you have documentation to support the accessibility features of your product?</v>
      </c>
      <c r="C54" s="59" t="str">
        <f>'HECVAT - Full | Vendor Response'!C50</f>
        <v>Yes</v>
      </c>
      <c r="D54" s="153" t="str">
        <f>'HECVAT - Full | Vendor Response'!D50</f>
        <v>Within the Canvas Basics Guide, we include accessibility documentation and resources (https://community.canvaslms.com/t5/Canvas-Basics-Guide/What-are-the-Canvas-accessibility-standards/ta-p/1564).</v>
      </c>
      <c r="E54" s="164" t="s">
        <v>78</v>
      </c>
      <c r="F54" s="223" t="str">
        <f>VLOOKUP($A54,Questions!B$3:T$256,12,FALSE)</f>
        <v>Yes</v>
      </c>
      <c r="G54" s="232"/>
      <c r="H54" s="224">
        <f>VLOOKUP(A54,Questions!B$25:T$295,16,TRUE)</f>
        <v>20</v>
      </c>
      <c r="I54" s="230"/>
    </row>
    <row r="55" spans="1:9" ht="48" customHeight="1" x14ac:dyDescent="0.2">
      <c r="A55" s="351" t="str">
        <f>'HECVAT - Full | Vendor Response'!A51:B51</f>
        <v xml:space="preserve">IT Accessibility </v>
      </c>
      <c r="B55" s="351"/>
      <c r="C55" s="146" t="s">
        <v>340</v>
      </c>
      <c r="D55" s="152" t="s">
        <v>66</v>
      </c>
      <c r="E55" s="154" t="s">
        <v>68</v>
      </c>
      <c r="F55" s="155" t="s">
        <v>342</v>
      </c>
      <c r="G55" s="146" t="s">
        <v>343</v>
      </c>
      <c r="H55" s="146" t="s">
        <v>344</v>
      </c>
      <c r="I55" s="156" t="s">
        <v>345</v>
      </c>
    </row>
    <row r="56" spans="1:9" s="56" customFormat="1" ht="48" customHeight="1" x14ac:dyDescent="0.2">
      <c r="A56" s="59" t="str">
        <f>'HECVAT - Full | Vendor Response'!A52</f>
        <v>ITAC-01</v>
      </c>
      <c r="B56" s="59" t="str">
        <f>'HECVAT - Full | Vendor Response'!B52</f>
        <v>Has a third party expert conducted an audit of the most recent version of your product?</v>
      </c>
      <c r="C56" s="59" t="str">
        <f>'HECVAT - Full | Vendor Response'!C52</f>
        <v>Yes</v>
      </c>
      <c r="D56" s="153" t="str">
        <f>'HECVAT - Full | Vendor Response'!D52</f>
        <v>Canvas has been evaluated by WebAIM according to WCAG 2.1 standards. Certification can be found at: https://webaim.org/services/certification/canvas</v>
      </c>
      <c r="E56" s="164" t="s">
        <v>78</v>
      </c>
      <c r="F56" s="223" t="str">
        <f>VLOOKUP($A56,Questions!B$3:T$256,12,FALSE)</f>
        <v>Yes</v>
      </c>
      <c r="G56" s="232"/>
      <c r="H56" s="224">
        <f>VLOOKUP(A56,Questions!B$25:T$295,16,TRUE)</f>
        <v>25</v>
      </c>
      <c r="I56" s="230"/>
    </row>
    <row r="57" spans="1:9" s="56" customFormat="1" ht="48" customHeight="1" x14ac:dyDescent="0.2">
      <c r="A57" s="59" t="str">
        <f>'HECVAT - Full | Vendor Response'!A53</f>
        <v>ITAC-02</v>
      </c>
      <c r="B57" s="59" t="str">
        <f>'HECVAT - Full | Vendor Response'!B53</f>
        <v>Do you have a documented and implemented process for verifying accessibility conformance?</v>
      </c>
      <c r="C57" s="59" t="str">
        <f>'HECVAT - Full | Vendor Response'!C53</f>
        <v>Yes</v>
      </c>
      <c r="D57" s="153"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4" t="s">
        <v>78</v>
      </c>
      <c r="F57" s="223" t="str">
        <f>VLOOKUP($A57,Questions!B$3:T$256,12,FALSE)</f>
        <v>Yes</v>
      </c>
      <c r="G57" s="232"/>
      <c r="H57" s="224">
        <f>VLOOKUP(A57,Questions!B$25:T$295,16,TRUE)</f>
        <v>25</v>
      </c>
      <c r="I57" s="230"/>
    </row>
    <row r="58" spans="1:9" s="56" customFormat="1" ht="48" customHeight="1" x14ac:dyDescent="0.2">
      <c r="A58" s="59" t="str">
        <f>'HECVAT - Full | Vendor Response'!A54</f>
        <v>ITAC-03</v>
      </c>
      <c r="B58" s="59" t="str">
        <f>'HECVAT - Full | Vendor Response'!B54</f>
        <v>Have you adopted a technical or legal standard of conformance for the product in question?</v>
      </c>
      <c r="C58" s="59" t="str">
        <f>'HECVAT - Full | Vendor Response'!C54</f>
        <v>Yes</v>
      </c>
      <c r="D58" s="153"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4" t="s">
        <v>78</v>
      </c>
      <c r="F58" s="223" t="str">
        <f>VLOOKUP($A58,Questions!B$3:T$256,12,FALSE)</f>
        <v>Yes</v>
      </c>
      <c r="G58" s="232"/>
      <c r="H58" s="224">
        <f>VLOOKUP(A58,Questions!B$25:T$295,16,TRUE)</f>
        <v>25</v>
      </c>
      <c r="I58" s="230"/>
    </row>
    <row r="59" spans="1:9" s="56" customFormat="1" ht="48" customHeight="1" x14ac:dyDescent="0.2">
      <c r="A59" s="59" t="str">
        <f>'HECVAT - Full | Vendor Response'!A55</f>
        <v>ITAC-04</v>
      </c>
      <c r="B59" s="59" t="str">
        <f>'HECVAT - Full | Vendor Response'!B55</f>
        <v>Can you provide a current, detailed accessibility roadmap with delivery timelines?</v>
      </c>
      <c r="C59" s="59" t="str">
        <f>'HECVAT - Full | Vendor Response'!C55</f>
        <v>No</v>
      </c>
      <c r="D59" s="153"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4" t="s">
        <v>78</v>
      </c>
      <c r="F59" s="223" t="str">
        <f>VLOOKUP($A59,Questions!B$3:T$256,12,FALSE)</f>
        <v>Yes</v>
      </c>
      <c r="G59" s="232"/>
      <c r="H59" s="224">
        <f>VLOOKUP(A59,Questions!B$25:T$295,16,TRUE)</f>
        <v>25</v>
      </c>
      <c r="I59" s="230"/>
    </row>
    <row r="60" spans="1:9" s="56" customFormat="1" ht="48" customHeight="1" x14ac:dyDescent="0.2">
      <c r="A60" s="59" t="str">
        <f>'HECVAT - Full | Vendor Response'!A56</f>
        <v>ITAC-05</v>
      </c>
      <c r="B60" s="59" t="str">
        <f>'HECVAT - Full | Vendor Response'!B56</f>
        <v>Do you expect your staff to maintain a current skill set in IT accessibility?</v>
      </c>
      <c r="C60" s="59" t="str">
        <f>'HECVAT - Full | Vendor Response'!C56</f>
        <v>Yes</v>
      </c>
      <c r="D60" s="153"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4" t="s">
        <v>78</v>
      </c>
      <c r="F60" s="223" t="str">
        <f>VLOOKUP($A60,Questions!B$3:T$256,12,FALSE)</f>
        <v>Yes</v>
      </c>
      <c r="G60" s="232"/>
      <c r="H60" s="224">
        <f>VLOOKUP(A60,Questions!B$25:T$295,16,TRUE)</f>
        <v>25</v>
      </c>
      <c r="I60" s="230"/>
    </row>
    <row r="61" spans="1:9" s="56" customFormat="1" ht="48" customHeight="1" x14ac:dyDescent="0.2">
      <c r="A61" s="59" t="str">
        <f>'HECVAT - Full | Vendor Response'!A57</f>
        <v>ITAC-06</v>
      </c>
      <c r="B61" s="59" t="str">
        <f>'HECVAT - Full | Vendor Response'!B57</f>
        <v>Do you have a documented and implemented process for reporting and tracking accessibility issues?</v>
      </c>
      <c r="C61" s="59" t="str">
        <f>'HECVAT - Full | Vendor Response'!C57</f>
        <v>Yes</v>
      </c>
      <c r="D61" s="153"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4" t="s">
        <v>78</v>
      </c>
      <c r="F61" s="223" t="str">
        <f>VLOOKUP($A61,Questions!B$3:T$256,12,FALSE)</f>
        <v>Yes</v>
      </c>
      <c r="G61" s="232"/>
      <c r="H61" s="224">
        <f>VLOOKUP(A61,Questions!B$25:T$295,16,TRUE)</f>
        <v>25</v>
      </c>
      <c r="I61" s="230"/>
    </row>
    <row r="62" spans="1:9" s="56" customFormat="1" ht="48" customHeight="1" x14ac:dyDescent="0.2">
      <c r="A62" s="59" t="str">
        <f>'HECVAT - Full | Vendor Response'!A58</f>
        <v>ITAC-07</v>
      </c>
      <c r="B62" s="59" t="str">
        <f>'HECVAT - Full | Vendor Response'!B58</f>
        <v>Do you have documented processes and procedures for implementing accessibility into your development lifecycle?</v>
      </c>
      <c r="C62" s="59" t="str">
        <f>'HECVAT - Full | Vendor Response'!C58</f>
        <v>Yes</v>
      </c>
      <c r="D62" s="153"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4" t="s">
        <v>78</v>
      </c>
      <c r="F62" s="223" t="str">
        <f>VLOOKUP($A62,Questions!B$3:T$256,12,FALSE)</f>
        <v>Yes</v>
      </c>
      <c r="G62" s="232"/>
      <c r="H62" s="224">
        <f>VLOOKUP(A62,Questions!B$25:T$295,16,TRUE)</f>
        <v>25</v>
      </c>
      <c r="I62" s="230"/>
    </row>
    <row r="63" spans="1:9" s="56" customFormat="1" ht="48" customHeight="1" x14ac:dyDescent="0.2">
      <c r="A63" s="59" t="str">
        <f>'HECVAT - Full | Vendor Response'!A59</f>
        <v>ITAC-08</v>
      </c>
      <c r="B63" s="59" t="str">
        <f>'HECVAT - Full | Vendor Response'!B59</f>
        <v>Can all functions of the application or service be performed using only the keyboard?</v>
      </c>
      <c r="C63" s="59" t="str">
        <f>'HECVAT - Full | Vendor Response'!C59</f>
        <v>No</v>
      </c>
      <c r="D63" s="153"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4" t="s">
        <v>78</v>
      </c>
      <c r="F63" s="223" t="str">
        <f>VLOOKUP($A63,Questions!B$3:T$256,12,FALSE)</f>
        <v>Yes</v>
      </c>
      <c r="G63" s="232"/>
      <c r="H63" s="224">
        <f>VLOOKUP(A63,Questions!B$25:T$295,16,TRUE)</f>
        <v>25</v>
      </c>
      <c r="I63" s="230"/>
    </row>
    <row r="64" spans="1:9" s="56" customFormat="1" ht="48" customHeight="1" x14ac:dyDescent="0.2">
      <c r="A64" s="59" t="str">
        <f>'HECVAT - Full | Vendor Response'!A60</f>
        <v>ITAC-09</v>
      </c>
      <c r="B64" s="59" t="str">
        <f>'HECVAT - Full | Vendor Response'!B60</f>
        <v>Does your product rely on activating a special ‘accessibility mode,’ a ‘lite version’ or accessing an alternate interface for accessibility purposes?</v>
      </c>
      <c r="C64" s="59" t="str">
        <f>'HECVAT - Full | Vendor Response'!C60</f>
        <v>No</v>
      </c>
      <c r="D64" s="153" t="str">
        <f>'HECVAT - Full | Vendor Response'!D60</f>
        <v xml:space="preserve"> </v>
      </c>
      <c r="E64" s="164" t="s">
        <v>78</v>
      </c>
      <c r="F64" s="223" t="str">
        <f>VLOOKUP($A64,Questions!B$3:T$256,12,FALSE)</f>
        <v>No</v>
      </c>
      <c r="G64" s="232"/>
      <c r="H64" s="224">
        <f>VLOOKUP(A64,Questions!B$25:T$295,16,TRUE)</f>
        <v>25</v>
      </c>
      <c r="I64" s="230"/>
    </row>
    <row r="65" spans="1:9" ht="48" customHeight="1" x14ac:dyDescent="0.2">
      <c r="A65" s="351" t="str">
        <f>'HECVAT - Full | Vendor Response'!A61</f>
        <v>Assessment of Third Parties</v>
      </c>
      <c r="B65" s="351"/>
      <c r="C65" s="146" t="s">
        <v>340</v>
      </c>
      <c r="D65" s="152" t="s">
        <v>66</v>
      </c>
      <c r="E65" s="154" t="s">
        <v>68</v>
      </c>
      <c r="F65" s="155" t="s">
        <v>342</v>
      </c>
      <c r="G65" s="146" t="s">
        <v>343</v>
      </c>
      <c r="H65" s="146" t="s">
        <v>344</v>
      </c>
      <c r="I65" s="156" t="s">
        <v>345</v>
      </c>
    </row>
    <row r="66" spans="1:9" ht="48" customHeight="1" x14ac:dyDescent="0.2">
      <c r="A66" s="59" t="str">
        <f>'HECVAT - Full | Vendor Response'!A62</f>
        <v>THRD-01</v>
      </c>
      <c r="B66" s="59" t="str">
        <f>'HECVAT - Full | Vendor Response'!B62</f>
        <v>Do you perform security assessments of third party companies with which you share data? (i.e. hosting providers, cloud services, PaaS, IaaS, SaaS, etc.).</v>
      </c>
      <c r="C66" s="126" t="str">
        <f>'HECVAT - Full | Vendor Response'!C62</f>
        <v>Yes</v>
      </c>
      <c r="D66" s="151"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4" t="s">
        <v>78</v>
      </c>
      <c r="F66" s="223" t="str">
        <f>VLOOKUP($A66,Questions!B$3:T$256,12,FALSE)</f>
        <v>Yes</v>
      </c>
      <c r="G66" s="232"/>
      <c r="H66" s="224">
        <f>VLOOKUP(A65,Questions!B$25:T$295,16,TRUE)</f>
        <v>25</v>
      </c>
      <c r="I66" s="230"/>
    </row>
    <row r="67" spans="1:9" ht="48" customHeight="1" x14ac:dyDescent="0.2">
      <c r="A67" s="145" t="str">
        <f>'HECVAT - Full | Vendor Response'!A63</f>
        <v>THRD-02</v>
      </c>
      <c r="B67" s="145" t="str">
        <f>'HECVAT - Full | Vendor Response'!B63</f>
        <v>Provide a brief description for why each of these third parties will have access to institution data.</v>
      </c>
      <c r="C67" s="337" t="str">
        <f>'HECVAT - Full | Vendor Response'!C63</f>
        <v>As our list of third parties is often evolving, a list of current third parties can be provided upon request.</v>
      </c>
      <c r="D67" s="338"/>
      <c r="E67" s="163" t="s">
        <v>78</v>
      </c>
      <c r="F67" s="225" t="s">
        <v>346</v>
      </c>
      <c r="G67" s="232" t="s">
        <v>2144</v>
      </c>
      <c r="H67" s="226">
        <f>VLOOKUP(A66,Questions!B$25:T$295,16,TRUE)</f>
        <v>15</v>
      </c>
      <c r="I67" s="230"/>
    </row>
    <row r="68" spans="1:9" ht="48" customHeight="1" x14ac:dyDescent="0.2">
      <c r="A68" s="145" t="str">
        <f>'HECVAT - Full | Vendor Response'!A64</f>
        <v>THRD-03</v>
      </c>
      <c r="B68" s="145" t="str">
        <f>'HECVAT - Full | Vendor Response'!B64</f>
        <v>What legal agreements (i.e. contracts) do you have in place with these third parties that address liability in the event of a data breach?</v>
      </c>
      <c r="C68" s="337"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38"/>
      <c r="E68" s="163" t="s">
        <v>78</v>
      </c>
      <c r="F68" s="225" t="s">
        <v>346</v>
      </c>
      <c r="G68" s="232" t="s">
        <v>2144</v>
      </c>
      <c r="H68" s="226">
        <f>VLOOKUP(A67,Questions!B$25:T$295,16,TRUE)</f>
        <v>15</v>
      </c>
      <c r="I68" s="230"/>
    </row>
    <row r="69" spans="1:9" ht="48" customHeight="1" x14ac:dyDescent="0.2">
      <c r="A69" s="59" t="str">
        <f>'HECVAT - Full | Vendor Response'!A65</f>
        <v>THRD-04</v>
      </c>
      <c r="B69" s="59" t="str">
        <f>'HECVAT - Full | Vendor Response'!B65</f>
        <v>Do you have an implemented third party management strategy?</v>
      </c>
      <c r="C69" s="126" t="str">
        <f>'HECVAT - Full | Vendor Response'!C65</f>
        <v>Yes</v>
      </c>
      <c r="D69" s="151" t="str">
        <f>'HECVAT - Full | Vendor Response'!D65</f>
        <v>The Canvas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3" t="s">
        <v>78</v>
      </c>
      <c r="F69" s="223" t="str">
        <f>VLOOKUP($A69,Questions!B$3:T$256,12,FALSE)</f>
        <v>Yes</v>
      </c>
      <c r="G69" s="232"/>
      <c r="H69" s="224">
        <f>VLOOKUP(A67,Questions!B$25:T$295,16,TRUE)</f>
        <v>15</v>
      </c>
      <c r="I69" s="230"/>
    </row>
    <row r="70" spans="1:9" ht="48" customHeight="1" x14ac:dyDescent="0.2">
      <c r="A70" s="59" t="str">
        <f>'HECVAT - Full | Vendor Response'!A66</f>
        <v>THRD-05</v>
      </c>
      <c r="B70" s="59" t="str">
        <f>'HECVAT - Full | Vendor Response'!B66</f>
        <v>Do you have a process and implemented procedures for managing your hardware supply chain? (e.g., telecommunications equipment, export licensing, computing devices)</v>
      </c>
      <c r="C70" s="126" t="str">
        <f>'HECVAT - Full | Vendor Response'!C66</f>
        <v>Yes</v>
      </c>
      <c r="D70" s="151" t="str">
        <f>'HECVAT - Full | Vendor Response'!D66</f>
        <v>Our processes and procedures cover regions in which we operate.</v>
      </c>
      <c r="E70" s="163" t="s">
        <v>78</v>
      </c>
      <c r="F70" s="223" t="str">
        <f>VLOOKUP($A70,Questions!B$3:T$256,12,FALSE)</f>
        <v>Yes</v>
      </c>
      <c r="G70" s="232"/>
      <c r="H70" s="224">
        <f>VLOOKUP(A68,Questions!B$25:T$295,16,TRUE)</f>
        <v>15</v>
      </c>
      <c r="I70" s="230"/>
    </row>
    <row r="71" spans="1:9" ht="48" customHeight="1" x14ac:dyDescent="0.2">
      <c r="A71" s="351" t="str">
        <f>'HECVAT - Full | Vendor Response'!A67</f>
        <v>Consulting</v>
      </c>
      <c r="B71" s="351"/>
      <c r="C71" s="146" t="s">
        <v>340</v>
      </c>
      <c r="D71" s="152" t="s">
        <v>66</v>
      </c>
      <c r="E71" s="154" t="s">
        <v>68</v>
      </c>
      <c r="F71" s="155" t="s">
        <v>342</v>
      </c>
      <c r="G71" s="146" t="s">
        <v>343</v>
      </c>
      <c r="H71" s="146" t="s">
        <v>344</v>
      </c>
      <c r="I71" s="156" t="s">
        <v>345</v>
      </c>
    </row>
    <row r="72" spans="1:9" ht="48" customHeight="1" x14ac:dyDescent="0.2">
      <c r="A72" s="59" t="str">
        <f>'HECVAT - Full | Vendor Response'!A68</f>
        <v>CONS-01</v>
      </c>
      <c r="B72" s="59" t="str">
        <f>'HECVAT - Full | Vendor Response'!B68</f>
        <v>Will the consulting take place on-premises?</v>
      </c>
      <c r="C72" s="126" t="str">
        <f>'HECVAT - Full | Vendor Response'!C68</f>
        <v>Yes</v>
      </c>
      <c r="D72" s="151"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3" t="s">
        <v>78</v>
      </c>
      <c r="F72" s="223" t="str">
        <f>VLOOKUP($A72,Questions!B$3:T$256,12,FALSE)</f>
        <v>No</v>
      </c>
      <c r="G72" s="232" t="s">
        <v>2144</v>
      </c>
      <c r="H72" s="224">
        <f>VLOOKUP(A71,Questions!B$25:T$295,16,TRUE)</f>
        <v>15</v>
      </c>
      <c r="I72" s="230"/>
    </row>
    <row r="73" spans="1:9" ht="48" customHeight="1" x14ac:dyDescent="0.2">
      <c r="A73" s="59" t="str">
        <f>'HECVAT - Full | Vendor Response'!A69</f>
        <v>CONS-02</v>
      </c>
      <c r="B73" s="59" t="str">
        <f>'HECVAT - Full | Vendor Response'!B69</f>
        <v>Will the consultant require access to Institution's network resources?</v>
      </c>
      <c r="C73" s="126" t="str">
        <f>'HECVAT - Full | Vendor Response'!C69</f>
        <v>Yes</v>
      </c>
      <c r="D73" s="151"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3" t="s">
        <v>78</v>
      </c>
      <c r="F73" s="223" t="str">
        <f>VLOOKUP($A73,Questions!B$3:T$256,12,FALSE)</f>
        <v>No</v>
      </c>
      <c r="G73" s="232" t="s">
        <v>2144</v>
      </c>
      <c r="H73" s="224">
        <f>VLOOKUP(A72,Questions!B$25:T$295,16,TRUE)</f>
        <v>15</v>
      </c>
      <c r="I73" s="230"/>
    </row>
    <row r="74" spans="1:9" ht="48" customHeight="1" x14ac:dyDescent="0.2">
      <c r="A74" s="59" t="str">
        <f>'HECVAT - Full | Vendor Response'!A70</f>
        <v>CONS-03</v>
      </c>
      <c r="B74" s="59" t="str">
        <f>'HECVAT - Full | Vendor Response'!B70</f>
        <v>Will the consultant require access to hardware in the Institution's data centers?</v>
      </c>
      <c r="C74" s="126" t="str">
        <f>'HECVAT - Full | Vendor Response'!C70</f>
        <v>No</v>
      </c>
      <c r="D74" s="151">
        <f>'HECVAT - Full | Vendor Response'!D70</f>
        <v>0</v>
      </c>
      <c r="E74" s="163" t="s">
        <v>78</v>
      </c>
      <c r="F74" s="223" t="str">
        <f>VLOOKUP($A74,Questions!B$3:T$256,12,FALSE)</f>
        <v>Yes</v>
      </c>
      <c r="G74" s="232" t="s">
        <v>2144</v>
      </c>
      <c r="H74" s="224">
        <f>VLOOKUP(A73,Questions!B$25:T$295,16,TRUE)</f>
        <v>15</v>
      </c>
      <c r="I74" s="230"/>
    </row>
    <row r="75" spans="1:9" ht="48" customHeight="1" x14ac:dyDescent="0.2">
      <c r="A75" s="59" t="str">
        <f>'HECVAT - Full | Vendor Response'!A71</f>
        <v>CONS-04</v>
      </c>
      <c r="B75" s="59" t="str">
        <f>'HECVAT - Full | Vendor Response'!B71</f>
        <v>Will the consultant require an account within the Institution's domain (@*.edu)?</v>
      </c>
      <c r="C75" s="126" t="str">
        <f>'HECVAT - Full | Vendor Response'!C71</f>
        <v>No</v>
      </c>
      <c r="D75" s="151">
        <f>'HECVAT - Full | Vendor Response'!D71</f>
        <v>0</v>
      </c>
      <c r="E75" s="163" t="s">
        <v>78</v>
      </c>
      <c r="F75" s="223" t="str">
        <f>VLOOKUP($A75,Questions!B$3:T$256,12,FALSE)</f>
        <v>No</v>
      </c>
      <c r="G75" s="232"/>
      <c r="H75" s="224">
        <f>VLOOKUP(A74,Questions!B$25:T$295,16,TRUE)</f>
        <v>15</v>
      </c>
      <c r="I75" s="230"/>
    </row>
    <row r="76" spans="1:9" ht="48" customHeight="1" x14ac:dyDescent="0.2">
      <c r="A76" s="59" t="str">
        <f>'HECVAT - Full | Vendor Response'!A72</f>
        <v>CONS-05</v>
      </c>
      <c r="B76" s="59" t="str">
        <f>'HECVAT - Full | Vendor Response'!B72</f>
        <v>Has the consultant received training on [sensitive, HIPAA, PCI, etc.] data handling?</v>
      </c>
      <c r="C76" s="126" t="str">
        <f>'HECVAT - Full | Vendor Response'!C72</f>
        <v>Yes</v>
      </c>
      <c r="D76" s="151"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3" t="s">
        <v>78</v>
      </c>
      <c r="F76" s="223" t="str">
        <f>VLOOKUP($A76,Questions!B$3:T$256,12,FALSE)</f>
        <v>Yes</v>
      </c>
      <c r="G76" s="232"/>
      <c r="H76" s="224">
        <f>VLOOKUP(A75,Questions!B$25:T$295,16,TRUE)</f>
        <v>15</v>
      </c>
      <c r="I76" s="230"/>
    </row>
    <row r="77" spans="1:9" ht="48" customHeight="1" x14ac:dyDescent="0.2">
      <c r="A77" s="59" t="str">
        <f>'HECVAT - Full | Vendor Response'!A73</f>
        <v>CONS-06</v>
      </c>
      <c r="B77" s="59" t="str">
        <f>'HECVAT - Full | Vendor Response'!B73</f>
        <v>Will any data be transferred to the consultant's possession?</v>
      </c>
      <c r="C77" s="126" t="str">
        <f>'HECVAT - Full | Vendor Response'!C73</f>
        <v>Yes</v>
      </c>
      <c r="D77" s="251"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63" t="s">
        <v>78</v>
      </c>
      <c r="F77" s="223" t="str">
        <f>VLOOKUP($A77,Questions!B$3:T$256,12,FALSE)</f>
        <v>No</v>
      </c>
      <c r="G77" s="232" t="s">
        <v>2144</v>
      </c>
      <c r="H77" s="224">
        <f>VLOOKUP(A76,Questions!B$25:T$295,16,TRUE)</f>
        <v>15</v>
      </c>
      <c r="I77" s="230"/>
    </row>
    <row r="78" spans="1:9" ht="48" customHeight="1" x14ac:dyDescent="0.2">
      <c r="A78" s="59" t="str">
        <f>'HECVAT - Full | Vendor Response'!A74</f>
        <v>CONS-07</v>
      </c>
      <c r="B78" s="59" t="str">
        <f>'HECVAT - Full | Vendor Response'!B74</f>
        <v>Is it encrypted (at rest) while in the consultant's possession?</v>
      </c>
      <c r="C78" s="126" t="str">
        <f>'HECVAT - Full | Vendor Response'!C74</f>
        <v>Yes</v>
      </c>
      <c r="D78" s="151" t="str">
        <f>'HECVAT - Full | Vendor Response'!D74</f>
        <v>All Instructure-owned devices are encrypted at rest.  Additionally server-to-server data transfer is the preferred method of data transfer.</v>
      </c>
      <c r="E78" s="163" t="s">
        <v>78</v>
      </c>
      <c r="F78" s="223" t="str">
        <f>VLOOKUP($A78,Questions!B$3:T$256,12,FALSE)</f>
        <v>Yes</v>
      </c>
      <c r="G78" s="232"/>
      <c r="H78" s="224">
        <f>VLOOKUP(A77,Questions!B$25:T$295,16,TRUE)</f>
        <v>15</v>
      </c>
      <c r="I78" s="230"/>
    </row>
    <row r="79" spans="1:9" ht="48" customHeight="1" x14ac:dyDescent="0.2">
      <c r="A79" s="59" t="str">
        <f>'HECVAT - Full | Vendor Response'!A75</f>
        <v>CONS-08</v>
      </c>
      <c r="B79" s="59" t="str">
        <f>'HECVAT - Full | Vendor Response'!B75</f>
        <v>Will the consultant need remote access to the Institution's network or systems?</v>
      </c>
      <c r="C79" s="126" t="str">
        <f>'HECVAT - Full | Vendor Response'!C75</f>
        <v>No</v>
      </c>
      <c r="D79" s="151">
        <f>'HECVAT - Full | Vendor Response'!D75</f>
        <v>0</v>
      </c>
      <c r="E79" s="163" t="s">
        <v>78</v>
      </c>
      <c r="F79" s="223" t="str">
        <f>VLOOKUP($A79,Questions!B$3:T$256,12,FALSE)</f>
        <v>No</v>
      </c>
      <c r="G79" s="232"/>
      <c r="H79" s="224">
        <f>VLOOKUP(A78,Questions!B$25:T$295,16,TRUE)</f>
        <v>15</v>
      </c>
      <c r="I79" s="230"/>
    </row>
    <row r="80" spans="1:9" ht="48" customHeight="1" x14ac:dyDescent="0.2">
      <c r="A80" s="59" t="str">
        <f>'HECVAT - Full | Vendor Response'!A76</f>
        <v>CONS-09</v>
      </c>
      <c r="B80" s="59" t="str">
        <f>'HECVAT - Full | Vendor Response'!B76</f>
        <v>Can we restrict that access based on source IP address?</v>
      </c>
      <c r="C80" s="126">
        <f>'HECVAT - Full | Vendor Response'!C76</f>
        <v>0</v>
      </c>
      <c r="D80" s="151">
        <f>'HECVAT - Full | Vendor Response'!D76</f>
        <v>0</v>
      </c>
      <c r="E80" s="163" t="s">
        <v>78</v>
      </c>
      <c r="F80" s="223" t="str">
        <f>VLOOKUP($A80,Questions!B$3:T$256,12,FALSE)</f>
        <v>Yes</v>
      </c>
      <c r="G80" s="232" t="s">
        <v>2144</v>
      </c>
      <c r="H80" s="224">
        <f>VLOOKUP(A79,Questions!B$25:T$295,16,TRUE)</f>
        <v>15</v>
      </c>
      <c r="I80" s="230"/>
    </row>
    <row r="81" spans="1:9" ht="48" customHeight="1" x14ac:dyDescent="0.2">
      <c r="A81" s="351" t="str">
        <f>'HECVAT - Full | Vendor Response'!A77</f>
        <v>Application/Service Security</v>
      </c>
      <c r="B81" s="351"/>
      <c r="C81" s="146" t="s">
        <v>340</v>
      </c>
      <c r="D81" s="152" t="s">
        <v>66</v>
      </c>
      <c r="E81" s="154" t="s">
        <v>68</v>
      </c>
      <c r="F81" s="155" t="s">
        <v>342</v>
      </c>
      <c r="G81" s="146" t="s">
        <v>343</v>
      </c>
      <c r="H81" s="146" t="s">
        <v>344</v>
      </c>
      <c r="I81" s="156" t="s">
        <v>345</v>
      </c>
    </row>
    <row r="82" spans="1:9" ht="48" customHeight="1" x14ac:dyDescent="0.2">
      <c r="A82" s="59" t="str">
        <f>'HECVAT - Full | Vendor Response'!A78</f>
        <v>APPL-01</v>
      </c>
      <c r="B82" s="59" t="str">
        <f>'HECVAT - Full | Vendor Response'!B78</f>
        <v>Are access controls for institutional accounts based on structured rules, such as role-based access control (RBAC), attribute-based access control (ABAC) or policy-based access control (PBAC)?</v>
      </c>
      <c r="C82" s="126" t="str">
        <f>'HECVAT - Full | Vendor Response'!C78</f>
        <v>Yes</v>
      </c>
      <c r="D82" s="151" t="str">
        <f>'HECVAT - Full | Vendor Response'!D78</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3" t="s">
        <v>78</v>
      </c>
      <c r="F82" s="223" t="str">
        <f>VLOOKUP($A82,Questions!B$3:T$256,12,FALSE)</f>
        <v>Yes</v>
      </c>
      <c r="G82" s="232"/>
      <c r="H82" s="224">
        <f>VLOOKUP(A82,Questions!B$25:T$295,16,FALSE)</f>
        <v>25</v>
      </c>
      <c r="I82" s="230"/>
    </row>
    <row r="83" spans="1:9" ht="48" customHeight="1" x14ac:dyDescent="0.2">
      <c r="A83" s="59" t="str">
        <f>'HECVAT - Full | Vendor Response'!A79</f>
        <v>APPL-02</v>
      </c>
      <c r="B83" s="59" t="str">
        <f>'HECVAT - Full | Vendor Response'!B79</f>
        <v>Are access controls for staff within your organization based on structured rules, such as RBAC, ABAC, or PBAC?</v>
      </c>
      <c r="C83" s="126" t="str">
        <f>'HECVAT - Full | Vendor Response'!C79</f>
        <v>Yes</v>
      </c>
      <c r="D83" s="151">
        <f>'HECVAT - Full | Vendor Response'!D79</f>
        <v>0</v>
      </c>
      <c r="E83" s="163" t="s">
        <v>78</v>
      </c>
      <c r="F83" s="223" t="str">
        <f>VLOOKUP($A83,Questions!B$3:T$256,12,FALSE)</f>
        <v>Yes</v>
      </c>
      <c r="G83" s="232"/>
      <c r="H83" s="224">
        <f>VLOOKUP(A83,Questions!B$25:T$295,16,FALSE)</f>
        <v>20</v>
      </c>
      <c r="I83" s="230"/>
    </row>
    <row r="84" spans="1:9" ht="48" customHeight="1" x14ac:dyDescent="0.2">
      <c r="A84" s="59" t="str">
        <f>'HECVAT - Full | Vendor Response'!A80</f>
        <v>APPL-03</v>
      </c>
      <c r="B84" s="59" t="str">
        <f>'HECVAT - Full | Vendor Response'!B80</f>
        <v>Does the system provide data input validation and error messages?</v>
      </c>
      <c r="C84" s="126" t="str">
        <f>'HECVAT - Full | Vendor Response'!C80</f>
        <v>Yes</v>
      </c>
      <c r="D84" s="151"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3" t="s">
        <v>78</v>
      </c>
      <c r="F84" s="223" t="str">
        <f>VLOOKUP($A84,Questions!B$3:T$256,12,FALSE)</f>
        <v>Yes</v>
      </c>
      <c r="G84" s="232"/>
      <c r="H84" s="224">
        <f>VLOOKUP(A84,Questions!B$25:T$295,16,FALSE)</f>
        <v>20</v>
      </c>
      <c r="I84" s="230"/>
    </row>
    <row r="85" spans="1:9" ht="48" customHeight="1" x14ac:dyDescent="0.2">
      <c r="A85" s="59" t="str">
        <f>'HECVAT - Full | Vendor Response'!A81</f>
        <v>APPL-04</v>
      </c>
      <c r="B85" s="59" t="str">
        <f>'HECVAT - Full | Vendor Response'!B81</f>
        <v>Are you using a web application firewall (WAF)?</v>
      </c>
      <c r="C85" s="126" t="str">
        <f>'HECVAT - Full | Vendor Response'!C81</f>
        <v>Yes</v>
      </c>
      <c r="D85" s="151"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3" t="s">
        <v>78</v>
      </c>
      <c r="F85" s="223" t="str">
        <f>VLOOKUP($A85,Questions!B$3:T$256,12,FALSE)</f>
        <v>Yes</v>
      </c>
      <c r="G85" s="232"/>
      <c r="H85" s="224">
        <f>VLOOKUP(A85,Questions!B$25:T$295,16,FALSE)</f>
        <v>25</v>
      </c>
      <c r="I85" s="230"/>
    </row>
    <row r="86" spans="1:9" ht="48" customHeight="1" x14ac:dyDescent="0.2">
      <c r="A86" s="59" t="str">
        <f>'HECVAT - Full | Vendor Response'!A82</f>
        <v>APPL-05</v>
      </c>
      <c r="B86" s="59" t="str">
        <f>'HECVAT - Full | Vendor Response'!B82</f>
        <v>Do you have a process and implemented procedures for managing your software supply chain (e.g. libraries, repositories, frameworks, etc)</v>
      </c>
      <c r="C86" s="126" t="str">
        <f>'HECVAT - Full | Vendor Response'!C82</f>
        <v>Yes</v>
      </c>
      <c r="D86" s="151"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3" t="s">
        <v>78</v>
      </c>
      <c r="F86" s="223" t="str">
        <f>VLOOKUP($A86,Questions!B$3:T$256,12,FALSE)</f>
        <v>Yes</v>
      </c>
      <c r="G86" s="232"/>
      <c r="H86" s="224">
        <f>VLOOKUP(A86,Questions!B$25:T$295,16,FALSE)</f>
        <v>20</v>
      </c>
      <c r="I86" s="230"/>
    </row>
    <row r="87" spans="1:9" ht="48" customHeight="1" x14ac:dyDescent="0.2">
      <c r="A87" s="59" t="str">
        <f>'HECVAT - Full | Vendor Response'!A83</f>
        <v>APPL-06</v>
      </c>
      <c r="B87" s="59" t="str">
        <f>'HECVAT - Full | Vendor Response'!B83</f>
        <v>Are only currently supported operating system(s), software, and libraries leveraged by the system(s)/application(s) that will have access to institution's data?</v>
      </c>
      <c r="C87" s="126" t="str">
        <f>'HECVAT - Full | Vendor Response'!C83</f>
        <v>Yes</v>
      </c>
      <c r="D87" s="151" t="str">
        <f>'HECVAT - Full | Vendor Response'!D83</f>
        <v>The security and engineering teams ensure the languages, web applications, frameworks, and environments that Instructure leverages to develop, host, and maintain Canvas are maintained to supported versions.</v>
      </c>
      <c r="E87" s="163" t="s">
        <v>78</v>
      </c>
      <c r="F87" s="223" t="str">
        <f>VLOOKUP($A87,Questions!B$3:T$256,12,FALSE)</f>
        <v>Yes</v>
      </c>
      <c r="G87" s="232"/>
      <c r="H87" s="224">
        <f>VLOOKUP(A87,Questions!B$25:T$295,16,FALSE)</f>
        <v>25</v>
      </c>
      <c r="I87" s="230"/>
    </row>
    <row r="88" spans="1:9" ht="48" customHeight="1" x14ac:dyDescent="0.2">
      <c r="A88" s="59" t="str">
        <f>'HECVAT - Full | Vendor Response'!A84</f>
        <v>APPL-07</v>
      </c>
      <c r="B88" s="59" t="str">
        <f>'HECVAT - Full | Vendor Response'!B84</f>
        <v>If mobile, is the application available from a trusted source (e.g., App Store, Google Play Store)?</v>
      </c>
      <c r="C88" s="126" t="str">
        <f>'HECVAT - Full | Vendor Response'!C84</f>
        <v>Yes</v>
      </c>
      <c r="D88" s="151" t="str">
        <f>'HECVAT - Full | Vendor Response'!D84</f>
        <v>Our app titles include Canvas Student, Canvas Teacher, and Canvas Parent.
• Apple iOS: https://apps.apple.com/us/developer/instructure-inc/id418441198
• Google Play: https://play.google.com/store/apps/developer?id=Instructure</v>
      </c>
      <c r="E88" s="163" t="s">
        <v>78</v>
      </c>
      <c r="F88" s="223" t="str">
        <f>VLOOKUP($A88,Questions!B$3:T$256,12,FALSE)</f>
        <v>Yes</v>
      </c>
      <c r="G88" s="232"/>
      <c r="H88" s="224">
        <f>VLOOKUP(A88,Questions!B$25:T$295,16,FALSE)</f>
        <v>15</v>
      </c>
      <c r="I88" s="230"/>
    </row>
    <row r="89" spans="1:9" ht="48" customHeight="1" x14ac:dyDescent="0.2">
      <c r="A89" s="59" t="str">
        <f>'HECVAT - Full | Vendor Response'!A85</f>
        <v>APPL-08</v>
      </c>
      <c r="B89" s="59" t="str">
        <f>'HECVAT - Full | Vendor Response'!B85</f>
        <v>Does your application require access to location or GPS data?</v>
      </c>
      <c r="C89" s="126" t="str">
        <f>'HECVAT - Full | Vendor Response'!C85</f>
        <v>No</v>
      </c>
      <c r="D89" s="151">
        <f>'HECVAT - Full | Vendor Response'!D85</f>
        <v>0</v>
      </c>
      <c r="E89" s="163" t="s">
        <v>78</v>
      </c>
      <c r="F89" s="223" t="str">
        <f>VLOOKUP($A89,Questions!B$3:T$256,12,FALSE)</f>
        <v>No</v>
      </c>
      <c r="G89" s="232"/>
      <c r="H89" s="224">
        <f>VLOOKUP(A89,Questions!B$25:T$295,16,FALSE)</f>
        <v>25</v>
      </c>
      <c r="I89" s="230"/>
    </row>
    <row r="90" spans="1:9" ht="48" customHeight="1" x14ac:dyDescent="0.2">
      <c r="A90" s="59" t="str">
        <f>'HECVAT - Full | Vendor Response'!A86</f>
        <v>APPL-09</v>
      </c>
      <c r="B90" s="59" t="str">
        <f>'HECVAT - Full | Vendor Response'!B86</f>
        <v>Does your application provide separation of duties between security administration, system administration, and standard user functions?</v>
      </c>
      <c r="C90" s="126" t="str">
        <f>'HECVAT - Full | Vendor Response'!C86</f>
        <v>Yes</v>
      </c>
      <c r="D90" s="151" t="str">
        <f>'HECVAT - Full | Vendor Response'!D86</f>
        <v>Customers have the ability to be LMS system administrators in Canvas, however, security administration is managed by Instructure.</v>
      </c>
      <c r="E90" s="163" t="s">
        <v>347</v>
      </c>
      <c r="F90" s="223" t="str">
        <f>VLOOKUP($A90,Questions!B$3:T$256,12,FALSE)</f>
        <v>Yes</v>
      </c>
      <c r="G90" s="232"/>
      <c r="H90" s="224">
        <f>VLOOKUP(A90,Questions!B$25:T$295,16,FALSE)</f>
        <v>40</v>
      </c>
      <c r="I90" s="230"/>
    </row>
    <row r="91" spans="1:9" ht="48" customHeight="1" x14ac:dyDescent="0.2">
      <c r="A91" s="59" t="str">
        <f>'HECVAT - Full | Vendor Response'!A87</f>
        <v>APPL-10</v>
      </c>
      <c r="B91" s="59" t="str">
        <f>'HECVAT - Full | Vendor Response'!B87</f>
        <v>Do you have a fully implemented policy or procedure that details how your employees obtain administrator access to institutional instance of the application?</v>
      </c>
      <c r="C91" s="126" t="str">
        <f>'HECVAT - Full | Vendor Response'!C87</f>
        <v>Yes</v>
      </c>
      <c r="D91" s="151"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3" t="s">
        <v>78</v>
      </c>
      <c r="F91" s="223" t="str">
        <f>VLOOKUP($A91,Questions!B$3:T$256,12,FALSE)</f>
        <v>Yes</v>
      </c>
      <c r="G91" s="232"/>
      <c r="H91" s="224">
        <f>VLOOKUP(A91,Questions!B$25:T$295,16,FALSE)</f>
        <v>10</v>
      </c>
      <c r="I91" s="230"/>
    </row>
    <row r="92" spans="1:9" ht="48" customHeight="1" x14ac:dyDescent="0.2">
      <c r="A92" s="59" t="str">
        <f>'HECVAT - Full | Vendor Response'!A88</f>
        <v>APPL-11</v>
      </c>
      <c r="B92" s="59" t="str">
        <f>'HECVAT - Full | Vendor Response'!B88</f>
        <v>Have your developers been trained in secure coding techniques?</v>
      </c>
      <c r="C92" s="126" t="str">
        <f>'HECVAT - Full | Vendor Response'!C88</f>
        <v>Yes</v>
      </c>
      <c r="D92" s="151"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3" t="s">
        <v>78</v>
      </c>
      <c r="F92" s="223" t="str">
        <f>VLOOKUP($A92,Questions!B$3:T$256,12,FALSE)</f>
        <v>Yes</v>
      </c>
      <c r="G92" s="232"/>
      <c r="H92" s="224">
        <f>VLOOKUP(A92,Questions!B$25:T$295,16,FALSE)</f>
        <v>20</v>
      </c>
      <c r="I92" s="230"/>
    </row>
    <row r="93" spans="1:9" ht="48" customHeight="1" x14ac:dyDescent="0.2">
      <c r="A93" s="59" t="str">
        <f>'HECVAT - Full | Vendor Response'!A89</f>
        <v>APPL-12</v>
      </c>
      <c r="B93" s="59" t="str">
        <f>'HECVAT - Full | Vendor Response'!B89</f>
        <v>Was your application developed using secure coding techniques?</v>
      </c>
      <c r="C93" s="126" t="str">
        <f>'HECVAT - Full | Vendor Response'!C89</f>
        <v>Yes</v>
      </c>
      <c r="D93" s="151"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3" t="s">
        <v>78</v>
      </c>
      <c r="F93" s="223" t="str">
        <f>VLOOKUP($A93,Questions!B$3:T$256,12,FALSE)</f>
        <v>Yes</v>
      </c>
      <c r="G93" s="232"/>
      <c r="H93" s="224">
        <f>VLOOKUP(A93,Questions!B$25:T$295,16,FALSE)</f>
        <v>20</v>
      </c>
      <c r="I93" s="230"/>
    </row>
    <row r="94" spans="1:9" ht="48" customHeight="1" x14ac:dyDescent="0.2">
      <c r="A94" s="59" t="str">
        <f>'HECVAT - Full | Vendor Response'!A90</f>
        <v>APPL-13</v>
      </c>
      <c r="B94" s="59" t="str">
        <f>'HECVAT - Full | Vendor Response'!B90</f>
        <v>Do you subject your code to static code analysis and/or static application security testing prior to release?</v>
      </c>
      <c r="C94" s="126" t="str">
        <f>'HECVAT - Full | Vendor Response'!C90</f>
        <v>Yes</v>
      </c>
      <c r="D94" s="151" t="str">
        <f>'HECVAT - Full | Vendor Response'!D90</f>
        <v>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v>
      </c>
      <c r="E94" s="163" t="s">
        <v>78</v>
      </c>
      <c r="F94" s="223" t="str">
        <f>VLOOKUP($A94,Questions!B$3:T$256,12,FALSE)</f>
        <v>Yes</v>
      </c>
      <c r="G94" s="232"/>
      <c r="H94" s="224">
        <f>VLOOKUP(A94,Questions!B$25:T$295,16,FALSE)</f>
        <v>25</v>
      </c>
      <c r="I94" s="230"/>
    </row>
    <row r="95" spans="1:9" ht="48" customHeight="1" x14ac:dyDescent="0.2">
      <c r="A95" s="59" t="str">
        <f>'HECVAT - Full | Vendor Response'!A91</f>
        <v>APPL-14</v>
      </c>
      <c r="B95" s="59" t="str">
        <f>'HECVAT - Full | Vendor Response'!B91</f>
        <v>Do you have software testing processes (dynamic or static) that are established and followed?</v>
      </c>
      <c r="C95" s="126" t="str">
        <f>'HECVAT - Full | Vendor Response'!C91</f>
        <v>Yes</v>
      </c>
      <c r="D95" s="151"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v>
      </c>
      <c r="E95" s="163" t="s">
        <v>78</v>
      </c>
      <c r="F95" s="223" t="str">
        <f>VLOOKUP($A95,Questions!B$3:T$256,12,FALSE)</f>
        <v>Yes</v>
      </c>
      <c r="G95" s="232"/>
      <c r="H95" s="224">
        <f>VLOOKUP(A95,Questions!B$25:T$295,16,FALSE)</f>
        <v>25</v>
      </c>
      <c r="I95" s="230"/>
    </row>
    <row r="96" spans="1:9" ht="48" customHeight="1" x14ac:dyDescent="0.2">
      <c r="A96" s="147" t="str">
        <f>'HECVAT - Full | Vendor Response'!A92</f>
        <v>Authentication, Authorization, and Accounting</v>
      </c>
      <c r="B96" s="148"/>
      <c r="C96" s="146" t="s">
        <v>340</v>
      </c>
      <c r="D96" s="152" t="s">
        <v>66</v>
      </c>
      <c r="E96" s="154" t="s">
        <v>68</v>
      </c>
      <c r="F96" s="155" t="s">
        <v>342</v>
      </c>
      <c r="G96" s="146" t="s">
        <v>343</v>
      </c>
      <c r="H96" s="146" t="s">
        <v>344</v>
      </c>
      <c r="I96" s="156" t="s">
        <v>345</v>
      </c>
    </row>
    <row r="97" spans="1:10" ht="48" customHeight="1" x14ac:dyDescent="0.2">
      <c r="A97" s="59" t="str">
        <f>'HECVAT - Full | Vendor Response'!A93</f>
        <v>AAAI-01</v>
      </c>
      <c r="B97" s="59" t="str">
        <f>'HECVAT - Full | Vendor Response'!B93</f>
        <v>Does your solution support single sign-on (SSO) protocols for user and administrator authentication?</v>
      </c>
      <c r="C97" s="126" t="str">
        <f>'HECVAT - Full | Vendor Response'!C93</f>
        <v>1) Yes</v>
      </c>
      <c r="D97" s="151" t="str">
        <f>'HECVAT - Full | Vendor Response'!D93</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97" s="163" t="s">
        <v>78</v>
      </c>
      <c r="F97" s="223">
        <f>VLOOKUP($A97,Questions!B$3:T$256,12,FALSE)</f>
        <v>1</v>
      </c>
      <c r="G97" s="232" t="s">
        <v>3043</v>
      </c>
      <c r="H97" s="224">
        <f>VLOOKUP(A97,Questions!B$25:T$295,16,FALSE)</f>
        <v>25</v>
      </c>
      <c r="I97" s="230"/>
    </row>
    <row r="98" spans="1:10" ht="105" customHeight="1" x14ac:dyDescent="0.2">
      <c r="A98" s="59" t="str">
        <f>'HECVAT - Full | Vendor Response'!A94</f>
        <v>AAAI-02</v>
      </c>
      <c r="B98" s="59" t="str">
        <f>'HECVAT - Full | Vendor Response'!B94</f>
        <v>Does your solution support local authentication protocols for user and administrator authentication?</v>
      </c>
      <c r="C98" s="126" t="str">
        <f>'HECVAT - Full | Vendor Response'!C94</f>
        <v>3) Both modes available</v>
      </c>
      <c r="D98" s="151" t="str">
        <f>'HECVAT - Full | Vendor Response'!D94</f>
        <v>Local authentication can be used for both users and administrators. It can also be used concurrently with any of the supported external identity providers (IdPs).</v>
      </c>
      <c r="E98" s="163" t="s">
        <v>78</v>
      </c>
      <c r="F98" s="223">
        <f>VLOOKUP($A98,Questions!B$3:T$256,12,FALSE)</f>
        <v>1</v>
      </c>
      <c r="G98" s="232" t="s">
        <v>3043</v>
      </c>
      <c r="H98" s="224">
        <f>VLOOKUP(A98,Questions!B$25:T$295,16,FALSE)</f>
        <v>25</v>
      </c>
      <c r="I98" s="230"/>
    </row>
    <row r="99" spans="1:10" ht="48" customHeight="1" x14ac:dyDescent="0.2">
      <c r="A99" s="59" t="str">
        <f>'HECVAT - Full | Vendor Response'!A95</f>
        <v>AAAI-03</v>
      </c>
      <c r="B99" s="59" t="str">
        <f>'HECVAT - Full | Vendor Response'!B95</f>
        <v>Can you enforce password/passphrase aging requirements?</v>
      </c>
      <c r="C99" s="126" t="str">
        <f>'HECVAT - Full | Vendor Response'!C95</f>
        <v>No</v>
      </c>
      <c r="D99" s="151" t="str">
        <f>'HECVAT - Full | Vendor Response'!D95</f>
        <v>Local authentication does not enforce password aging requirements</v>
      </c>
      <c r="E99" s="163" t="s">
        <v>78</v>
      </c>
      <c r="F99" s="223" t="str">
        <f>VLOOKUP($A99,Questions!B$3:T$256,12,FALSE)</f>
        <v>Yes</v>
      </c>
      <c r="G99" s="232"/>
      <c r="H99" s="224">
        <f>VLOOKUP(A99,Questions!B$25:T$295,16,FALSE)</f>
        <v>20</v>
      </c>
      <c r="I99" s="230"/>
      <c r="J99">
        <f>VLOOKUP($A97,Questions!$B$18:$L$309,10,FALSE)</f>
        <v>1</v>
      </c>
    </row>
    <row r="100" spans="1:10" ht="48" customHeight="1" x14ac:dyDescent="0.2">
      <c r="A100" s="59" t="str">
        <f>'HECVAT - Full | Vendor Response'!A96</f>
        <v>AAAI-04</v>
      </c>
      <c r="B100" s="59" t="str">
        <f>'HECVAT - Full | Vendor Response'!B96</f>
        <v>Can you enforce password/passphrase complexity requirements [provided by the institution]?</v>
      </c>
      <c r="C100" s="126" t="str">
        <f>'HECVAT - Full | Vendor Response'!C96</f>
        <v>No</v>
      </c>
      <c r="D100" s="151" t="str">
        <f>'HECVAT - Full | Vendor Response'!D96</f>
        <v>Local authentication does not enforce password complexity requirements</v>
      </c>
      <c r="E100" s="163" t="s">
        <v>78</v>
      </c>
      <c r="F100" s="223" t="str">
        <f>VLOOKUP($A100,Questions!B$3:T$256,12,FALSE)</f>
        <v>Yes</v>
      </c>
      <c r="G100" s="232"/>
      <c r="H100" s="224">
        <f>VLOOKUP(A100,Questions!B$25:T$295,16,FALSE)</f>
        <v>40</v>
      </c>
      <c r="I100" s="230"/>
    </row>
    <row r="101" spans="1:10" ht="48" customHeight="1" x14ac:dyDescent="0.2">
      <c r="A101" s="59" t="str">
        <f>'HECVAT - Full | Vendor Response'!A97</f>
        <v>AAAI-05</v>
      </c>
      <c r="B101" s="59" t="str">
        <f>'HECVAT - Full | Vendor Response'!B97</f>
        <v>Does the system have password complexity or length limitations and/or restrictions?</v>
      </c>
      <c r="C101" s="126" t="str">
        <f>'HECVAT - Full | Vendor Response'!C97</f>
        <v>Yes</v>
      </c>
      <c r="D101" s="151" t="str">
        <f>'HECVAT - Full | Vendor Response'!D97</f>
        <v>Local authentication enforces a minimum character count of 8. Local authentication also prohibits common weak passwords from being used.</v>
      </c>
      <c r="E101" s="163" t="s">
        <v>78</v>
      </c>
      <c r="F101" s="223" t="str">
        <f>VLOOKUP($A101,Questions!B$3:T$256,12,FALSE)</f>
        <v>No</v>
      </c>
      <c r="G101" s="232"/>
      <c r="H101" s="224">
        <f>VLOOKUP(A101,Questions!B$25:T$295,16,FALSE)</f>
        <v>40</v>
      </c>
      <c r="I101" s="230"/>
    </row>
    <row r="102" spans="1:10" ht="48" customHeight="1" x14ac:dyDescent="0.2">
      <c r="A102" s="59" t="str">
        <f>'HECVAT - Full | Vendor Response'!A98</f>
        <v>AAAI-06</v>
      </c>
      <c r="B102" s="59" t="str">
        <f>'HECVAT - Full | Vendor Response'!B98</f>
        <v>Do you have documented password/passphrase reset procedures that are currently implemented in the system and/or customer support?</v>
      </c>
      <c r="C102" s="126" t="str">
        <f>'HECVAT - Full | Vendor Response'!C98</f>
        <v>Yes</v>
      </c>
      <c r="D102" s="151" t="str">
        <f>'HECVAT - Full | Vendor Response'!D98</f>
        <v>Using Canvas' internal authentication, individual users can simply reset their own password. An e-mail is automatically sent to the user, allowing them to reset their password.</v>
      </c>
      <c r="E102" s="163" t="s">
        <v>78</v>
      </c>
      <c r="F102" s="223" t="str">
        <f>VLOOKUP($A102,Questions!B$3:T$256,12,FALSE)</f>
        <v>Yes</v>
      </c>
      <c r="G102" s="232"/>
      <c r="H102" s="224">
        <f>VLOOKUP(A102,Questions!B$25:T$295,16,FALSE)</f>
        <v>25</v>
      </c>
      <c r="I102" s="230"/>
    </row>
    <row r="103" spans="1:10" ht="48" customHeight="1" x14ac:dyDescent="0.2">
      <c r="A103" s="59" t="str">
        <f>'HECVAT - Full | Vendor Response'!A99</f>
        <v>AAAI-07</v>
      </c>
      <c r="B103" s="59" t="str">
        <f>'HECVAT - Full | Vendor Response'!B99</f>
        <v>Does your organization participate in InCommon or another eduGAIN affiliated trust federation?</v>
      </c>
      <c r="C103" s="126" t="str">
        <f>'HECVAT - Full | Vendor Response'!C99</f>
        <v>Yes</v>
      </c>
      <c r="D103" s="151" t="str">
        <f>'HECVAT - Full | Vendor Response'!D99</f>
        <v>Instructure's InCommon membership may be viewed at: https://incommon.org/community-organization/?id=0015000000m45ZFAAY</v>
      </c>
      <c r="E103" s="163" t="s">
        <v>78</v>
      </c>
      <c r="F103" s="223" t="str">
        <f>VLOOKUP($A103,Questions!B$3:T$256,12,FALSE)</f>
        <v>Yes</v>
      </c>
      <c r="G103" s="232"/>
      <c r="H103" s="224">
        <f>VLOOKUP(A103,Questions!B$25:T$295,16,FALSE)</f>
        <v>40</v>
      </c>
      <c r="I103" s="230"/>
    </row>
    <row r="104" spans="1:10" ht="48" customHeight="1" x14ac:dyDescent="0.2">
      <c r="A104" s="59" t="str">
        <f>'HECVAT - Full | Vendor Response'!A100</f>
        <v>AAAI-08</v>
      </c>
      <c r="B104" s="59" t="str">
        <f>'HECVAT - Full | Vendor Response'!B100</f>
        <v>Does your application support integration with other authentication and authorization systems?</v>
      </c>
      <c r="C104" s="126" t="str">
        <f>'HECVAT - Full | Vendor Response'!C100</f>
        <v>Yes</v>
      </c>
      <c r="D104" s="151" t="str">
        <f>'HECVAT - Full | Vendor Response'!D100</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104" s="163" t="s">
        <v>78</v>
      </c>
      <c r="F104" s="223" t="str">
        <f>VLOOKUP($A104,Questions!B$3:T$256,12,FALSE)</f>
        <v>Yes</v>
      </c>
      <c r="G104" s="232"/>
      <c r="H104" s="224">
        <f>VLOOKUP(A104,Questions!B$25:T$295,16,FALSE)</f>
        <v>20</v>
      </c>
      <c r="I104" s="230"/>
    </row>
    <row r="105" spans="1:10" ht="48" customHeight="1" x14ac:dyDescent="0.2">
      <c r="A105" s="59" t="str">
        <f>'HECVAT - Full | Vendor Response'!A101</f>
        <v>AAAI-09</v>
      </c>
      <c r="B105" s="59" t="str">
        <f>'HECVAT - Full | Vendor Response'!B101</f>
        <v>Does your solution support any of the following Web SSO standards? [e.g., SAML2 (with redirect flow), OIDC, CAS, or other]</v>
      </c>
      <c r="C105" s="126" t="str">
        <f>'HECVAT - Full | Vendor Response'!C101</f>
        <v>Yes</v>
      </c>
      <c r="D105" s="151" t="str">
        <f>'HECVAT - Full | Vendor Response'!D101</f>
        <v>See AAAI-08</v>
      </c>
      <c r="E105" s="163" t="s">
        <v>78</v>
      </c>
      <c r="F105" s="223" t="str">
        <f>VLOOKUP($A105,Questions!B$3:T$256,12,FALSE)</f>
        <v>Yes</v>
      </c>
      <c r="G105" s="232"/>
      <c r="H105" s="224">
        <f>VLOOKUP(A105,Questions!B$25:T$295,16,FALSE)</f>
        <v>15</v>
      </c>
      <c r="I105" s="230"/>
    </row>
    <row r="106" spans="1:10" ht="48" customHeight="1" x14ac:dyDescent="0.2">
      <c r="A106" s="59" t="str">
        <f>'HECVAT - Full | Vendor Response'!A102</f>
        <v>AAAI-10</v>
      </c>
      <c r="B106" s="59" t="str">
        <f>'HECVAT - Full | Vendor Response'!B102</f>
        <v>Do you support differentiation between email address and user identifier?</v>
      </c>
      <c r="C106" s="126" t="str">
        <f>'HECVAT - Full | Vendor Response'!C102</f>
        <v>Yes</v>
      </c>
      <c r="D106" s="151" t="str">
        <f>'HECVAT - Full | Vendor Response'!D102</f>
        <v>Both local and SSO authentication support user_id as a unique identifier separate from a user's email address.</v>
      </c>
      <c r="E106" s="163" t="s">
        <v>78</v>
      </c>
      <c r="F106" s="223" t="str">
        <f>VLOOKUP($A106,Questions!B$3:T$256,12,FALSE)</f>
        <v>Yes</v>
      </c>
      <c r="G106" s="232"/>
      <c r="H106" s="224">
        <f>VLOOKUP(A106,Questions!B$25:T$295,16,FALSE)</f>
        <v>15</v>
      </c>
      <c r="I106" s="230"/>
    </row>
    <row r="107" spans="1:10" ht="48" customHeight="1" x14ac:dyDescent="0.2">
      <c r="A107" s="59" t="str">
        <f>'HECVAT - Full | Vendor Response'!A103</f>
        <v>AAAI-11</v>
      </c>
      <c r="B107" s="59" t="str">
        <f>'HECVAT - Full | Vendor Response'!B103</f>
        <v>Do you allow the customer to specify attribute mappings for any needed information beyond a user identifier? [e.g., Reference eduPerson, ePPA/ePPN/ePE ]</v>
      </c>
      <c r="C107" s="126" t="str">
        <f>'HECVAT - Full | Vendor Response'!C103</f>
        <v>Yes</v>
      </c>
      <c r="D107" s="151"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3" t="s">
        <v>78</v>
      </c>
      <c r="F107" s="223" t="str">
        <f>VLOOKUP($A107,Questions!B$3:T$256,12,FALSE)</f>
        <v>Yes</v>
      </c>
      <c r="G107" s="232"/>
      <c r="H107" s="224">
        <f>VLOOKUP(A107,Questions!B$25:T$295,16,FALSE)</f>
        <v>20</v>
      </c>
      <c r="I107" s="230"/>
    </row>
    <row r="108" spans="1:10" ht="48" customHeight="1" x14ac:dyDescent="0.2">
      <c r="A108" s="59" t="str">
        <f>'HECVAT - Full | Vendor Response'!A104</f>
        <v>AAAI-12</v>
      </c>
      <c r="B108" s="59" t="str">
        <f>'HECVAT - Full | Vendor Response'!B104</f>
        <v>If you don't support SSO, does your application and/or user-frontend/portal support multi-factor authentication? (e.g. Duo, Google Authenticator, OTP, etc.)</v>
      </c>
      <c r="C108" s="126" t="str">
        <f>'HECVAT - Full | Vendor Response'!C104</f>
        <v>Yes</v>
      </c>
      <c r="D108" s="151" t="str">
        <f>'HECVAT - Full | Vendor Response'!D104</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3" t="s">
        <v>78</v>
      </c>
      <c r="F108" s="223" t="str">
        <f>VLOOKUP($A108,Questions!B$3:T$256,12,FALSE)</f>
        <v>No</v>
      </c>
      <c r="G108" s="232" t="s">
        <v>2144</v>
      </c>
      <c r="H108" s="224">
        <f>VLOOKUP(A108,Questions!B$25:T$295,16,FALSE)</f>
        <v>15</v>
      </c>
      <c r="I108" s="230"/>
    </row>
    <row r="109" spans="1:10" ht="48" customHeight="1" x14ac:dyDescent="0.2">
      <c r="A109" s="59" t="str">
        <f>'HECVAT - Full | Vendor Response'!A105</f>
        <v>AAAI-13</v>
      </c>
      <c r="B109" s="59" t="str">
        <f>'HECVAT - Full | Vendor Response'!B105</f>
        <v>Does your application automatically lock the session or log-out an account after a period of inactivity?</v>
      </c>
      <c r="C109" s="126" t="str">
        <f>'HECVAT - Full | Vendor Response'!C105</f>
        <v>Yes</v>
      </c>
      <c r="D109" s="151" t="str">
        <f>'HECVAT - Full | Vendor Response'!D105</f>
        <v>Local authentication timeouts can be configured from 20 minutes to 24 hours (default). SSO authentication uses the timeout configured in the IdP. Mobile applications timeout after 48 hours.</v>
      </c>
      <c r="E109" s="163" t="s">
        <v>78</v>
      </c>
      <c r="F109" s="223" t="str">
        <f>VLOOKUP($A109,Questions!B$3:T$256,12,FALSE)</f>
        <v>Yes</v>
      </c>
      <c r="G109" s="232"/>
      <c r="H109" s="224">
        <f>VLOOKUP(A109,Questions!B$25:T$295,16,FALSE)</f>
        <v>15</v>
      </c>
      <c r="I109" s="230"/>
    </row>
    <row r="110" spans="1:10" ht="48" customHeight="1" x14ac:dyDescent="0.2">
      <c r="A110" s="59" t="str">
        <f>'HECVAT - Full | Vendor Response'!A106</f>
        <v>AAAI-14</v>
      </c>
      <c r="B110" s="59" t="str">
        <f>'HECVAT - Full | Vendor Response'!B106</f>
        <v>Are there any passwords/passphrases hard coded into your systems or products?</v>
      </c>
      <c r="C110" s="126" t="str">
        <f>'HECVAT - Full | Vendor Response'!C106</f>
        <v>No</v>
      </c>
      <c r="D110" s="151">
        <f>'HECVAT - Full | Vendor Response'!D106</f>
        <v>0</v>
      </c>
      <c r="E110" s="163" t="s">
        <v>78</v>
      </c>
      <c r="F110" s="223" t="str">
        <f>VLOOKUP($A110,Questions!B$3:T$256,12,FALSE)</f>
        <v>No</v>
      </c>
      <c r="G110" s="232"/>
      <c r="H110" s="224">
        <f>VLOOKUP(A110,Questions!B$25:T$295,16,FALSE)</f>
        <v>25</v>
      </c>
      <c r="I110" s="230"/>
    </row>
    <row r="111" spans="1:10" ht="48" customHeight="1" x14ac:dyDescent="0.2">
      <c r="A111" s="59" t="str">
        <f>'HECVAT - Full | Vendor Response'!A107</f>
        <v>AAAI-15</v>
      </c>
      <c r="B111" s="59" t="str">
        <f>'HECVAT - Full | Vendor Response'!B107</f>
        <v>Are you storing any passwords in plaintext?</v>
      </c>
      <c r="C111" s="126" t="str">
        <f>'HECVAT - Full | Vendor Response'!C107</f>
        <v>No</v>
      </c>
      <c r="D111" s="151"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3" t="s">
        <v>78</v>
      </c>
      <c r="F111" s="223" t="str">
        <f>VLOOKUP($A111,Questions!B$3:T$256,12,FALSE)</f>
        <v>No</v>
      </c>
      <c r="G111" s="232"/>
      <c r="H111" s="224">
        <f>VLOOKUP(A111,Questions!B$25:T$295,16,FALSE)</f>
        <v>25</v>
      </c>
      <c r="I111" s="230"/>
    </row>
    <row r="112" spans="1:10" ht="48" customHeight="1" x14ac:dyDescent="0.2">
      <c r="A112" s="59" t="str">
        <f>'HECVAT - Full | Vendor Response'!A108</f>
        <v>AAAI-16</v>
      </c>
      <c r="B112" s="59" t="str">
        <f>'HECVAT - Full | Vendor Response'!B108</f>
        <v>Does your application support directory integration for user accounts?</v>
      </c>
      <c r="C112" s="126" t="str">
        <f>'HECVAT - Full | Vendor Response'!C108</f>
        <v>Yes</v>
      </c>
      <c r="D112" s="151" t="str">
        <f>'HECVAT - Full | Vendor Response'!D108</f>
        <v>Canvas supports integrations with external identity providers including Active Directory, Central Authentication Service (CAS), Clever, OAuth, OpenID Connect, Security Assertion Markup Language (SAML) 2.0, and Shibboleth.</v>
      </c>
      <c r="E112" s="163" t="s">
        <v>78</v>
      </c>
      <c r="F112" s="223" t="str">
        <f>VLOOKUP($A112,Questions!B$3:T$256,12,FALSE)</f>
        <v>Yes</v>
      </c>
      <c r="G112" s="232"/>
      <c r="H112" s="224">
        <f>VLOOKUP(A112,Questions!B$25:T$295,16,FALSE)</f>
        <v>20</v>
      </c>
      <c r="I112" s="230"/>
    </row>
    <row r="113" spans="1:9" ht="48" customHeight="1" x14ac:dyDescent="0.2">
      <c r="A113" s="59" t="str">
        <f>'HECVAT - Full | Vendor Response'!A109</f>
        <v>AAAI-17</v>
      </c>
      <c r="B113" s="59" t="str">
        <f>'HECVAT - Full | Vendor Response'!B109</f>
        <v>Are audit logs available that include AT LEAST all of the following; login, logout, actions performed, and source IP address?</v>
      </c>
      <c r="C113" s="126" t="str">
        <f>'HECVAT - Full | Vendor Response'!C109</f>
        <v>Yes</v>
      </c>
      <c r="D113" s="151"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3" t="s">
        <v>78</v>
      </c>
      <c r="F113" s="223" t="str">
        <f>VLOOKUP($A113,Questions!B$3:T$256,12,FALSE)</f>
        <v>Yes</v>
      </c>
      <c r="G113" s="232"/>
      <c r="H113" s="224">
        <f>VLOOKUP(A113,Questions!B$25:T$295,16,FALSE)</f>
        <v>25</v>
      </c>
      <c r="I113" s="230"/>
    </row>
    <row r="114" spans="1:9" ht="48" customHeight="1" x14ac:dyDescent="0.2">
      <c r="A114" s="145" t="str">
        <f>'HECVAT - Full | Vendor Response'!A110</f>
        <v>AAAI-18</v>
      </c>
      <c r="B114" s="145"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37"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38"/>
      <c r="E114" s="163" t="s">
        <v>78</v>
      </c>
      <c r="F114" s="225" t="s">
        <v>346</v>
      </c>
      <c r="G114" s="232" t="s">
        <v>2144</v>
      </c>
      <c r="H114" s="226">
        <f>VLOOKUP(A114,Questions!B$25:T$295,16,FALSE)</f>
        <v>25</v>
      </c>
      <c r="I114" s="230"/>
    </row>
    <row r="115" spans="1:9" ht="48" customHeight="1" x14ac:dyDescent="0.2">
      <c r="A115" s="145" t="str">
        <f>'HECVAT - Full | Vendor Response'!A111</f>
        <v>AAAI-19</v>
      </c>
      <c r="B115" s="145"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37"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38"/>
      <c r="E115" s="163" t="s">
        <v>78</v>
      </c>
      <c r="F115" s="225" t="s">
        <v>346</v>
      </c>
      <c r="G115" s="232" t="s">
        <v>2144</v>
      </c>
      <c r="H115" s="226">
        <f>VLOOKUP(A115,Questions!B$25:T$295,16,FALSE)</f>
        <v>25</v>
      </c>
      <c r="I115" s="230"/>
    </row>
    <row r="116" spans="1:9" ht="48" customHeight="1" x14ac:dyDescent="0.2">
      <c r="A116" s="149" t="str">
        <f>'HECVAT - Full | Vendor Response'!A112</f>
        <v>BCP - Respond to as many questions below as possible.</v>
      </c>
      <c r="B116" s="149"/>
      <c r="C116" s="146" t="s">
        <v>340</v>
      </c>
      <c r="D116" s="152" t="s">
        <v>66</v>
      </c>
      <c r="E116" s="154" t="s">
        <v>68</v>
      </c>
      <c r="F116" s="155" t="s">
        <v>342</v>
      </c>
      <c r="G116" s="146" t="s">
        <v>343</v>
      </c>
      <c r="H116" s="146" t="s">
        <v>344</v>
      </c>
      <c r="I116" s="156" t="s">
        <v>345</v>
      </c>
    </row>
    <row r="117" spans="1:9" ht="48" customHeight="1" x14ac:dyDescent="0.2">
      <c r="A117" s="59" t="str">
        <f>'HECVAT - Full | Vendor Response'!A113</f>
        <v>BCPL-01</v>
      </c>
      <c r="B117" s="59" t="str">
        <f>'HECVAT - Full | Vendor Response'!B113</f>
        <v>Is an owner assigned who is responsible for the maintenance and review of the Business Continuity Plan?</v>
      </c>
      <c r="C117" s="126" t="str">
        <f>'HECVAT - Full | Vendor Response'!C113</f>
        <v>Yes</v>
      </c>
      <c r="D117" s="151" t="str">
        <f>'HECVAT - Full | Vendor Response'!D113</f>
        <v>Instructure's Chief Information Security Officer is responsible for overseeing business continuity in coordination with both the Executive Leadership Team and the Director of Engineering.</v>
      </c>
      <c r="E117" s="163" t="s">
        <v>78</v>
      </c>
      <c r="F117" s="223" t="str">
        <f>VLOOKUP(A117,Questions!B$3:T$256,12,FALSE)</f>
        <v>Yes</v>
      </c>
      <c r="G117" s="232"/>
      <c r="H117" s="224">
        <f>VLOOKUP(A117,Questions!B$25:T$295,16,FALSE)</f>
        <v>20</v>
      </c>
      <c r="I117" s="230"/>
    </row>
    <row r="118" spans="1:9" ht="48" customHeight="1" x14ac:dyDescent="0.2">
      <c r="A118" s="59" t="str">
        <f>'HECVAT - Full | Vendor Response'!A114</f>
        <v>BCPL-02</v>
      </c>
      <c r="B118" s="59" t="str">
        <f>'HECVAT - Full | Vendor Response'!B114</f>
        <v>Is there a defined problem/issue escalation plan in your BCP for impacted clients?</v>
      </c>
      <c r="C118" s="126" t="str">
        <f>'HECVAT - Full | Vendor Response'!C114</f>
        <v>Yes</v>
      </c>
      <c r="D118" s="151"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3" t="s">
        <v>78</v>
      </c>
      <c r="F118" s="223" t="str">
        <f>VLOOKUP($A118,Questions!B$3:T$256,12,FALSE)</f>
        <v>Yes</v>
      </c>
      <c r="G118" s="232"/>
      <c r="H118" s="224">
        <f>VLOOKUP(A118,Questions!B$25:T$295,16,FALSE)</f>
        <v>20</v>
      </c>
      <c r="I118" s="230"/>
    </row>
    <row r="119" spans="1:9" ht="48" customHeight="1" x14ac:dyDescent="0.2">
      <c r="A119" s="59" t="str">
        <f>'HECVAT - Full | Vendor Response'!A115</f>
        <v>BCPL-03</v>
      </c>
      <c r="B119" s="59" t="str">
        <f>'HECVAT - Full | Vendor Response'!B115</f>
        <v>Is there a documented communication plan in your BCP for impacted clients?</v>
      </c>
      <c r="C119" s="126" t="str">
        <f>'HECVAT - Full | Vendor Response'!C115</f>
        <v>Yes</v>
      </c>
      <c r="D119" s="151"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will be included with this document.</v>
      </c>
      <c r="E119" s="163" t="s">
        <v>78</v>
      </c>
      <c r="F119" s="223" t="str">
        <f>VLOOKUP($A119,Questions!B$3:T$256,12,FALSE)</f>
        <v>Yes</v>
      </c>
      <c r="G119" s="232"/>
      <c r="H119" s="224">
        <f>VLOOKUP(A119,Questions!B$25:T$295,16,FALSE)</f>
        <v>25</v>
      </c>
      <c r="I119" s="230"/>
    </row>
    <row r="120" spans="1:9" ht="48" customHeight="1" x14ac:dyDescent="0.2">
      <c r="A120" s="59" t="str">
        <f>'HECVAT - Full | Vendor Response'!A116</f>
        <v>BCPL-04</v>
      </c>
      <c r="B120" s="59" t="str">
        <f>'HECVAT - Full | Vendor Response'!B116</f>
        <v>Are all components of the BCP reviewed at least annually and updated as needed to reflect change?</v>
      </c>
      <c r="C120" s="126" t="str">
        <f>'HECVAT - Full | Vendor Response'!C116</f>
        <v>Yes</v>
      </c>
      <c r="D120" s="151"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3" t="s">
        <v>78</v>
      </c>
      <c r="F120" s="223" t="str">
        <f>VLOOKUP($A120,Questions!B$3:T$256,12,FALSE)</f>
        <v>Yes</v>
      </c>
      <c r="G120" s="232"/>
      <c r="H120" s="224">
        <f>VLOOKUP(A120,Questions!B$25:T$295,16,FALSE)</f>
        <v>25</v>
      </c>
      <c r="I120" s="230"/>
    </row>
    <row r="121" spans="1:9" ht="48" customHeight="1" x14ac:dyDescent="0.2">
      <c r="A121" s="59" t="str">
        <f>'HECVAT - Full | Vendor Response'!A117</f>
        <v>BCPL-05</v>
      </c>
      <c r="B121" s="59" t="str">
        <f>'HECVAT - Full | Vendor Response'!B117</f>
        <v>Are specific crisis management roles and responsibilities defined and documented?</v>
      </c>
      <c r="C121" s="126" t="str">
        <f>'HECVAT - Full | Vendor Response'!C117</f>
        <v>Yes</v>
      </c>
      <c r="D121" s="151" t="str">
        <f>'HECVAT - Full | Vendor Response'!D117</f>
        <v>Instructure has a crisis response management plan and crisis response team that consists of its Human Resources, Communication, Legal, and Security teams to respond to crisis situations at Instructure office locations.</v>
      </c>
      <c r="E121" s="163" t="s">
        <v>78</v>
      </c>
      <c r="F121" s="223" t="str">
        <f>VLOOKUP($A121,Questions!B$3:T$256,12,FALSE)</f>
        <v>Yes</v>
      </c>
      <c r="G121" s="232"/>
      <c r="H121" s="224">
        <f>VLOOKUP(A121,Questions!B$25:T$295,16,FALSE)</f>
        <v>20</v>
      </c>
      <c r="I121" s="230"/>
    </row>
    <row r="122" spans="1:9" ht="48" customHeight="1" x14ac:dyDescent="0.2">
      <c r="A122" s="59" t="str">
        <f>'HECVAT - Full | Vendor Response'!A118</f>
        <v>BCPL-06</v>
      </c>
      <c r="B122" s="59" t="str">
        <f>'HECVAT - Full | Vendor Response'!B118</f>
        <v>Does your organization conduct training and awareness activities to validate its employees understanding of their roles and responsibilities during a crisis?</v>
      </c>
      <c r="C122" s="126" t="str">
        <f>'HECVAT - Full | Vendor Response'!C118</f>
        <v>Yes</v>
      </c>
      <c r="D122" s="151" t="str">
        <f>'HECVAT - Full | Vendor Response'!D118</f>
        <v>Instructure engages in crisis training and exercises for office-based staff that include, for example, emergency drills.</v>
      </c>
      <c r="E122" s="163" t="s">
        <v>78</v>
      </c>
      <c r="F122" s="223" t="str">
        <f>VLOOKUP($A122,Questions!B$3:T$256,12,FALSE)</f>
        <v>Yes</v>
      </c>
      <c r="G122" s="232"/>
      <c r="H122" s="224">
        <f>VLOOKUP(A122,Questions!B$25:T$295,16,FALSE)</f>
        <v>20</v>
      </c>
      <c r="I122" s="230"/>
    </row>
    <row r="123" spans="1:9" ht="48" customHeight="1" x14ac:dyDescent="0.2">
      <c r="A123" s="59" t="str">
        <f>'HECVAT - Full | Vendor Response'!A119</f>
        <v>BCPL-07</v>
      </c>
      <c r="B123" s="59" t="str">
        <f>'HECVAT - Full | Vendor Response'!B119</f>
        <v>Does your organization have an alternative business site or a contracted Business Recovery provider?</v>
      </c>
      <c r="C123" s="126" t="str">
        <f>'HECVAT - Full | Vendor Response'!C119</f>
        <v>Yes</v>
      </c>
      <c r="D123" s="151"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3" t="s">
        <v>78</v>
      </c>
      <c r="F123" s="223" t="str">
        <f>VLOOKUP($A123,Questions!B$3:T$256,12,FALSE)</f>
        <v>Yes</v>
      </c>
      <c r="G123" s="232"/>
      <c r="H123" s="224">
        <f>VLOOKUP(A123,Questions!B$25:T$295,16,FALSE)</f>
        <v>20</v>
      </c>
      <c r="I123" s="230"/>
    </row>
    <row r="124" spans="1:9" ht="48" customHeight="1" x14ac:dyDescent="0.2">
      <c r="A124" s="59" t="str">
        <f>'HECVAT - Full | Vendor Response'!A120</f>
        <v>BCPL-08</v>
      </c>
      <c r="B124" s="59" t="str">
        <f>'HECVAT - Full | Vendor Response'!B120</f>
        <v>Does your organization conduct an annual test of relocating to an alternate site for business recovery purposes?</v>
      </c>
      <c r="C124" s="126" t="str">
        <f>'HECVAT - Full | Vendor Response'!C120</f>
        <v>Yes</v>
      </c>
      <c r="D124" s="151" t="str">
        <f>'HECVAT - Full | Vendor Response'!D120</f>
        <v>As part of Instructure's annual business continuity tabletop testing, use cases can include events that affect remote employees, Instructure office relocation, and communication procedures.</v>
      </c>
      <c r="E124" s="163" t="s">
        <v>78</v>
      </c>
      <c r="F124" s="223" t="str">
        <f>VLOOKUP($A124,Questions!B$3:T$256,12,FALSE)</f>
        <v>Yes</v>
      </c>
      <c r="G124" s="232"/>
      <c r="H124" s="224">
        <f>VLOOKUP(A124,Questions!B$25:T$295,16,FALSE)</f>
        <v>20</v>
      </c>
      <c r="I124" s="230"/>
    </row>
    <row r="125" spans="1:9" ht="48" customHeight="1" x14ac:dyDescent="0.2">
      <c r="A125" s="59" t="str">
        <f>'HECVAT - Full | Vendor Response'!A121</f>
        <v>BCPL-09</v>
      </c>
      <c r="B125" s="59" t="str">
        <f>'HECVAT - Full | Vendor Response'!B121</f>
        <v>Is this product a core service of your organization, and as such, the top priority during business continuity planning?</v>
      </c>
      <c r="C125" s="126" t="str">
        <f>'HECVAT - Full | Vendor Response'!C121</f>
        <v>Yes</v>
      </c>
      <c r="D125" s="151" t="str">
        <f>'HECVAT - Full | Vendor Response'!D121</f>
        <v>Canvas is our flagship product and top priority, with over 7,000 clients worldwide in over 100 different countries. We host over tens of millions users on our platform and, to date, have supported close to 6 million concurrent users on our platform.</v>
      </c>
      <c r="E125" s="163" t="s">
        <v>78</v>
      </c>
      <c r="F125" s="223" t="str">
        <f>VLOOKUP($A125,Questions!B$3:T$256,12,FALSE)</f>
        <v>Yes</v>
      </c>
      <c r="G125" s="232"/>
      <c r="H125" s="224">
        <f>VLOOKUP(A125,Questions!B$25:T$295,16,FALSE)</f>
        <v>15</v>
      </c>
      <c r="I125" s="230"/>
    </row>
    <row r="126" spans="1:9" ht="48" customHeight="1" x14ac:dyDescent="0.2">
      <c r="A126" s="59" t="str">
        <f>'HECVAT - Full | Vendor Response'!A122</f>
        <v>BCPL-10</v>
      </c>
      <c r="B126" s="59" t="str">
        <f>'HECVAT - Full | Vendor Response'!B122</f>
        <v>Are all services that support your product fully redundant?</v>
      </c>
      <c r="C126" s="126" t="str">
        <f>'HECVAT - Full | Vendor Response'!C122</f>
        <v>Yes</v>
      </c>
      <c r="D126" s="151"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3" t="s">
        <v>78</v>
      </c>
      <c r="F126" s="223" t="str">
        <f>VLOOKUP($A126,Questions!B$3:T$256,12,FALSE)</f>
        <v>Yes</v>
      </c>
      <c r="G126" s="232"/>
      <c r="H126" s="224">
        <f>VLOOKUP(A126,Questions!B$25:T$295,16,FALSE)</f>
        <v>25</v>
      </c>
      <c r="I126" s="230"/>
    </row>
    <row r="127" spans="1:9" ht="48" customHeight="1" x14ac:dyDescent="0.2">
      <c r="A127" s="351" t="str">
        <f>'HECVAT - Full | Vendor Response'!A123</f>
        <v>Change Management</v>
      </c>
      <c r="B127" s="351"/>
      <c r="C127" s="146" t="s">
        <v>340</v>
      </c>
      <c r="D127" s="152" t="s">
        <v>66</v>
      </c>
      <c r="E127" s="154" t="s">
        <v>68</v>
      </c>
      <c r="F127" s="155" t="s">
        <v>342</v>
      </c>
      <c r="G127" s="146" t="s">
        <v>343</v>
      </c>
      <c r="H127" s="146" t="s">
        <v>344</v>
      </c>
      <c r="I127" s="156" t="s">
        <v>345</v>
      </c>
    </row>
    <row r="128" spans="1:9" ht="48" customHeight="1" x14ac:dyDescent="0.2">
      <c r="A128" s="59" t="str">
        <f>'HECVAT - Full | Vendor Response'!A124</f>
        <v>CHNG-01</v>
      </c>
      <c r="B128" s="59" t="str">
        <f>'HECVAT - Full | Vendor Response'!B124</f>
        <v>Does your Change Management process minimally include authorization, impact analysis, testing, and validation before moving changes to production?</v>
      </c>
      <c r="C128" s="126" t="str">
        <f>'HECVAT - Full | Vendor Response'!C124</f>
        <v>Yes</v>
      </c>
      <c r="D128" s="151" t="str">
        <f>'HECVAT - Full | Vendor Response'!D124</f>
        <v>A documented change management process is in place, which is in line with SOC 2 Type II standards. A copy of Instructure's SOC 2 Type II report is available under mutual NDA. A SOC 3 report is included with this document.</v>
      </c>
      <c r="E128" s="163" t="s">
        <v>78</v>
      </c>
      <c r="F128" s="223" t="str">
        <f>VLOOKUP($A128,Questions!B$3:T$256,12,FALSE)</f>
        <v>Yes</v>
      </c>
      <c r="G128" s="232"/>
      <c r="H128" s="224">
        <f>VLOOKUP(A128,Questions!B$25:T$295,16,FALSE)</f>
        <v>20</v>
      </c>
      <c r="I128" s="230"/>
    </row>
    <row r="129" spans="1:9" ht="48" customHeight="1" x14ac:dyDescent="0.2">
      <c r="A129" s="59" t="str">
        <f>'HECVAT - Full | Vendor Response'!A125</f>
        <v>CHNG-02</v>
      </c>
      <c r="B129" s="59" t="str">
        <f>'HECVAT - Full | Vendor Response'!B125</f>
        <v>Does your Change Management process also verify that all required third party libraries and dependencies are still supported with each major change?</v>
      </c>
      <c r="C129" s="126" t="str">
        <f>'HECVAT - Full | Vendor Response'!C125</f>
        <v>Yes</v>
      </c>
      <c r="D129" s="151"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4" t="s">
        <v>78</v>
      </c>
      <c r="F129" s="223" t="str">
        <f>VLOOKUP($A129,Questions!B$3:T$256,12,FALSE)</f>
        <v>Yes</v>
      </c>
      <c r="G129" s="232"/>
      <c r="H129" s="224">
        <f>VLOOKUP(A129,Questions!B$25:T$295,16,FALSE)</f>
        <v>20</v>
      </c>
      <c r="I129" s="230"/>
    </row>
    <row r="130" spans="1:9" ht="48" customHeight="1" x14ac:dyDescent="0.2">
      <c r="A130" s="59" t="str">
        <f>'HECVAT - Full | Vendor Response'!A126</f>
        <v>CHNG-03</v>
      </c>
      <c r="B130" s="59" t="str">
        <f>'HECVAT - Full | Vendor Response'!B126</f>
        <v>Will the institution be notified of major changes to your environment that could impact the institution's security posture?</v>
      </c>
      <c r="C130" s="126" t="str">
        <f>'HECVAT - Full | Vendor Response'!C126</f>
        <v>Yes</v>
      </c>
      <c r="D130" s="151" t="str">
        <f>'HECVAT - Full | Vendor Response'!D126</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30" s="163" t="s">
        <v>78</v>
      </c>
      <c r="F130" s="223" t="str">
        <f>VLOOKUP($A130,Questions!B$3:T$256,12,FALSE)</f>
        <v>Yes</v>
      </c>
      <c r="G130" s="232"/>
      <c r="H130" s="224">
        <f>VLOOKUP(A130,Questions!B$25:T$295,16,FALSE)</f>
        <v>25</v>
      </c>
      <c r="I130" s="230"/>
    </row>
    <row r="131" spans="1:9" ht="48" customHeight="1" x14ac:dyDescent="0.2">
      <c r="A131" s="59" t="str">
        <f>'HECVAT - Full | Vendor Response'!A127</f>
        <v>CHNG-04</v>
      </c>
      <c r="B131" s="59" t="str">
        <f>'HECVAT - Full | Vendor Response'!B127</f>
        <v>Do clients have the option to not participate in or postpone an upgrade to a new release?</v>
      </c>
      <c r="C131" s="126" t="str">
        <f>'HECVAT - Full | Vendor Response'!C127</f>
        <v>Yes</v>
      </c>
      <c r="D131" s="151"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3" t="s">
        <v>78</v>
      </c>
      <c r="F131" s="223" t="str">
        <f>VLOOKUP($A131,Questions!B$3:T$256,12,FALSE)</f>
        <v>Yes</v>
      </c>
      <c r="G131" s="232"/>
      <c r="H131" s="224">
        <f>VLOOKUP(A131,Questions!B$25:T$295,16,FALSE)</f>
        <v>10</v>
      </c>
      <c r="I131" s="230"/>
    </row>
    <row r="132" spans="1:9" ht="48" customHeight="1" x14ac:dyDescent="0.2">
      <c r="A132" s="59" t="str">
        <f>'HECVAT - Full | Vendor Response'!A128</f>
        <v>CHNG-05</v>
      </c>
      <c r="B132" s="59" t="str">
        <f>'HECVAT - Full | Vendor Response'!B128</f>
        <v>Do you have a fully implemented solution support strategy that defines how many concurrent versions you support?</v>
      </c>
      <c r="C132" s="126" t="str">
        <f>'HECVAT - Full | Vendor Response'!C128</f>
        <v>Yes</v>
      </c>
      <c r="D132" s="151" t="str">
        <f>'HECVAT - Full | Vendor Response'!D128</f>
        <v>Canvas is a Software as a Service, and as such, all clients are on the same version.</v>
      </c>
      <c r="E132" s="163" t="s">
        <v>78</v>
      </c>
      <c r="F132" s="223" t="str">
        <f>VLOOKUP($A132,Questions!B$3:T$256,12,FALSE)</f>
        <v>Yes</v>
      </c>
      <c r="G132" s="232"/>
      <c r="H132" s="224">
        <f>VLOOKUP(A132,Questions!B$25:T$295,16,FALSE)</f>
        <v>15</v>
      </c>
      <c r="I132" s="230"/>
    </row>
    <row r="133" spans="1:9" ht="48" customHeight="1" x14ac:dyDescent="0.2">
      <c r="A133" s="59" t="str">
        <f>'HECVAT - Full | Vendor Response'!A129</f>
        <v>CHNG-06</v>
      </c>
      <c r="B133" s="59" t="str">
        <f>'HECVAT - Full | Vendor Response'!B129</f>
        <v>Does the system support client customizations from one release to another?</v>
      </c>
      <c r="C133" s="126" t="str">
        <f>'HECVAT - Full | Vendor Response'!C129</f>
        <v>Yes</v>
      </c>
      <c r="D133" s="151"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3" t="s">
        <v>78</v>
      </c>
      <c r="F133" s="223" t="str">
        <f>VLOOKUP($A133,Questions!B$3:T$256,12,FALSE)</f>
        <v>Yes</v>
      </c>
      <c r="G133" s="232"/>
      <c r="H133" s="224">
        <f>VLOOKUP(A133,Questions!B$25:T$295,16,FALSE)</f>
        <v>25</v>
      </c>
      <c r="I133" s="230"/>
    </row>
    <row r="134" spans="1:9" ht="48" customHeight="1" x14ac:dyDescent="0.2">
      <c r="A134" s="59" t="str">
        <f>'HECVAT - Full | Vendor Response'!A130</f>
        <v>CHNG-07</v>
      </c>
      <c r="B134" s="59" t="str">
        <f>'HECVAT - Full | Vendor Response'!B130</f>
        <v>Do you have a release schedule for product updates?</v>
      </c>
      <c r="C134" s="126" t="str">
        <f>'HECVAT - Full | Vendor Response'!C130</f>
        <v>Yes</v>
      </c>
      <c r="D134" s="151"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3" t="s">
        <v>78</v>
      </c>
      <c r="F134" s="223" t="str">
        <f>VLOOKUP($A134,Questions!B$3:T$256,12,FALSE)</f>
        <v>Yes</v>
      </c>
      <c r="G134" s="232"/>
      <c r="H134" s="224">
        <f>VLOOKUP(A134,Questions!B$25:T$295,16,FALSE)</f>
        <v>15</v>
      </c>
      <c r="I134" s="230"/>
    </row>
    <row r="135" spans="1:9" ht="48" customHeight="1" x14ac:dyDescent="0.2">
      <c r="A135" s="59" t="str">
        <f>'HECVAT - Full | Vendor Response'!A131</f>
        <v>CHNG-08</v>
      </c>
      <c r="B135" s="59" t="str">
        <f>'HECVAT - Full | Vendor Response'!B131</f>
        <v>Do you have a technology roadmap, for at least the next 2 years, for enhancements and bug fixes for the product/service being assessed?</v>
      </c>
      <c r="C135" s="126" t="str">
        <f>'HECVAT - Full | Vendor Response'!C131</f>
        <v>Yes</v>
      </c>
      <c r="D135" s="151" t="str">
        <f>'HECVAT - Full | Vendor Response'!D131</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3" t="s">
        <v>78</v>
      </c>
      <c r="F135" s="223" t="str">
        <f>VLOOKUP($A135,Questions!B$3:T$256,12,FALSE)</f>
        <v>Yes</v>
      </c>
      <c r="G135" s="232"/>
      <c r="H135" s="224">
        <f>VLOOKUP(A135,Questions!B$25:T$295,16,FALSE)</f>
        <v>15</v>
      </c>
      <c r="I135" s="230"/>
    </row>
    <row r="136" spans="1:9" ht="48" customHeight="1" x14ac:dyDescent="0.2">
      <c r="A136" s="59" t="str">
        <f>'HECVAT - Full | Vendor Response'!A132</f>
        <v>CHNG-09</v>
      </c>
      <c r="B136" s="59" t="str">
        <f>'HECVAT - Full | Vendor Response'!B132</f>
        <v>Is Institution involvement (i.e. technically or organizationally) required during product updates?</v>
      </c>
      <c r="C136" s="126" t="str">
        <f>'HECVAT - Full | Vendor Response'!C132</f>
        <v>No</v>
      </c>
      <c r="D136" s="151"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3" t="s">
        <v>78</v>
      </c>
      <c r="F136" s="223" t="str">
        <f>VLOOKUP($A136,Questions!B$3:T$256,12,FALSE)</f>
        <v>Yes</v>
      </c>
      <c r="G136" s="232"/>
      <c r="H136" s="224">
        <f>VLOOKUP(A136,Questions!B$25:T$295,16,FALSE)</f>
        <v>15</v>
      </c>
      <c r="I136" s="230"/>
    </row>
    <row r="137" spans="1:9" ht="48" customHeight="1" x14ac:dyDescent="0.2">
      <c r="A137" s="59" t="str">
        <f>'HECVAT - Full | Vendor Response'!A133</f>
        <v>CHNG-10</v>
      </c>
      <c r="B137" s="59" t="str">
        <f>'HECVAT - Full | Vendor Response'!B133</f>
        <v>Do you have policy and procedure, currently implemented, managing how critical patches are applied to all systems and applications?</v>
      </c>
      <c r="C137" s="126" t="str">
        <f>'HECVAT - Full | Vendor Response'!C133</f>
        <v>Yes</v>
      </c>
      <c r="D137" s="151"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37" s="163" t="s">
        <v>78</v>
      </c>
      <c r="F137" s="223" t="str">
        <f>VLOOKUP($A137,Questions!B$3:T$256,12,FALSE)</f>
        <v>Yes</v>
      </c>
      <c r="G137" s="232"/>
      <c r="H137" s="224">
        <f>VLOOKUP(A137,Questions!B$25:T$295,16,FALSE)</f>
        <v>20</v>
      </c>
      <c r="I137" s="230"/>
    </row>
    <row r="138" spans="1:9" ht="48" customHeight="1" x14ac:dyDescent="0.2">
      <c r="A138" s="59" t="str">
        <f>'HECVAT - Full | Vendor Response'!A134</f>
        <v>CHNG-11</v>
      </c>
      <c r="B138" s="59" t="str">
        <f>'HECVAT - Full | Vendor Response'!B134</f>
        <v>Do you have policy and procedure, currently implemented, guiding how security risks are mitigated until patches can be applied?</v>
      </c>
      <c r="C138" s="126" t="str">
        <f>'HECVAT - Full | Vendor Response'!C134</f>
        <v>Yes</v>
      </c>
      <c r="D138" s="151"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3" t="s">
        <v>78</v>
      </c>
      <c r="F138" s="223" t="str">
        <f>VLOOKUP($A138,Questions!B$3:T$256,12,FALSE)</f>
        <v>Yes</v>
      </c>
      <c r="G138" s="232"/>
      <c r="H138" s="224">
        <f>VLOOKUP(A138,Questions!B$25:T$295,16,FALSE)</f>
        <v>20</v>
      </c>
      <c r="I138" s="230"/>
    </row>
    <row r="139" spans="1:9" ht="48" customHeight="1" x14ac:dyDescent="0.2">
      <c r="A139" s="59" t="str">
        <f>'HECVAT - Full | Vendor Response'!A135</f>
        <v>CHNG-12</v>
      </c>
      <c r="B139" s="59" t="str">
        <f>'HECVAT - Full | Vendor Response'!B135</f>
        <v>Are upgrades or system changes installed during off-peak hours or in a manner that does not impact the customer?</v>
      </c>
      <c r="C139" s="126" t="str">
        <f>'HECVAT - Full | Vendor Response'!C135</f>
        <v>Yes</v>
      </c>
      <c r="D139" s="151"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3" t="s">
        <v>78</v>
      </c>
      <c r="F139" s="223" t="str">
        <f>VLOOKUP($A139,Questions!B$3:T$256,12,FALSE)</f>
        <v>Yes</v>
      </c>
      <c r="G139" s="232"/>
      <c r="H139" s="224">
        <f>VLOOKUP(A139,Questions!B$25:T$295,16,FALSE)</f>
        <v>15</v>
      </c>
      <c r="I139" s="230"/>
    </row>
    <row r="140" spans="1:9" ht="48" customHeight="1" x14ac:dyDescent="0.2">
      <c r="A140" s="59" t="str">
        <f>'HECVAT - Full | Vendor Response'!A136</f>
        <v>CHNG-13</v>
      </c>
      <c r="B140" s="59" t="str">
        <f>'HECVAT - Full | Vendor Response'!B136</f>
        <v>Do procedures exist to provide that emergency changes are documented and authorized (including after the fact approval)?</v>
      </c>
      <c r="C140" s="126" t="str">
        <f>'HECVAT - Full | Vendor Response'!C136</f>
        <v>Yes</v>
      </c>
      <c r="D140" s="151"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3" t="s">
        <v>78</v>
      </c>
      <c r="F140" s="223" t="str">
        <f>VLOOKUP($A140,Questions!B$3:T$256,12,FALSE)</f>
        <v>Yes</v>
      </c>
      <c r="G140" s="232"/>
      <c r="H140" s="224">
        <f>VLOOKUP(A140,Questions!B$25:T$295,16,FALSE)</f>
        <v>15</v>
      </c>
      <c r="I140" s="230"/>
    </row>
    <row r="141" spans="1:9" ht="48" customHeight="1" x14ac:dyDescent="0.2">
      <c r="A141" s="59" t="str">
        <f>'HECVAT - Full | Vendor Response'!A137</f>
        <v>CHNG-14</v>
      </c>
      <c r="B141" s="59" t="str">
        <f>'HECVAT - Full | Vendor Response'!B137</f>
        <v>Do you have an implemented system configuration management process? (e.g. secure "gold" images, etc.)</v>
      </c>
      <c r="C141" s="126" t="str">
        <f>'HECVAT - Full | Vendor Response'!C137</f>
        <v>Yes</v>
      </c>
      <c r="D141" s="151" t="str">
        <f>'HECVAT - Full | Vendor Response'!D137</f>
        <v>Instructure deploys a configuration management system which monitors for file drift or skew and will replace a skewed file with a gold copy on a regular basis.</v>
      </c>
      <c r="E141" s="163" t="s">
        <v>78</v>
      </c>
      <c r="F141" s="223" t="str">
        <f>VLOOKUP($A141,Questions!B$3:T$256,12,FALSE)</f>
        <v>Yes</v>
      </c>
      <c r="G141" s="232"/>
      <c r="H141" s="224">
        <f>VLOOKUP(A141,Questions!B$25:T$295,16,FALSE)</f>
        <v>25</v>
      </c>
      <c r="I141" s="230"/>
    </row>
    <row r="142" spans="1:9" ht="48" customHeight="1" x14ac:dyDescent="0.2">
      <c r="A142" s="59" t="str">
        <f>'HECVAT - Full | Vendor Response'!A138</f>
        <v>CHNG-15</v>
      </c>
      <c r="B142" s="59" t="str">
        <f>'HECVAT - Full | Vendor Response'!B138</f>
        <v>Do you have a systems management and configuration strategy that encompasses servers, appliances, cloud services, applications, and mobile devices (company and employee owned)?</v>
      </c>
      <c r="C142" s="126" t="str">
        <f>'HECVAT - Full | Vendor Response'!C138</f>
        <v>Yes</v>
      </c>
      <c r="D142" s="151"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3" t="s">
        <v>78</v>
      </c>
      <c r="F142" s="223" t="str">
        <f>VLOOKUP($A142,Questions!B$3:T$256,12,FALSE)</f>
        <v>Yes</v>
      </c>
      <c r="G142" s="232"/>
      <c r="H142" s="224">
        <f>VLOOKUP(A142,Questions!B$25:T$295,16,FALSE)</f>
        <v>15</v>
      </c>
      <c r="I142" s="230"/>
    </row>
    <row r="143" spans="1:9" ht="48" customHeight="1" x14ac:dyDescent="0.2">
      <c r="A143" s="149" t="str">
        <f>'HECVAT - Full | Vendor Response'!A139</f>
        <v>Data</v>
      </c>
      <c r="B143" s="150"/>
      <c r="C143" s="146" t="s">
        <v>340</v>
      </c>
      <c r="D143" s="152" t="s">
        <v>66</v>
      </c>
      <c r="E143" s="154" t="s">
        <v>68</v>
      </c>
      <c r="F143" s="155" t="s">
        <v>342</v>
      </c>
      <c r="G143" s="146" t="s">
        <v>343</v>
      </c>
      <c r="H143" s="146" t="s">
        <v>344</v>
      </c>
      <c r="I143" s="156" t="s">
        <v>345</v>
      </c>
    </row>
    <row r="144" spans="1:9" ht="48" customHeight="1" x14ac:dyDescent="0.2">
      <c r="A144" s="59" t="str">
        <f>'HECVAT - Full | Vendor Response'!A140</f>
        <v>DATA-01</v>
      </c>
      <c r="B144" s="59" t="str">
        <f>'HECVAT - Full | Vendor Response'!B140</f>
        <v>Does the environment provide for dedicated single-tenant capabilities? If not, describe how your product or environment separates data from different customers (e.g., logically, physically, single tenancy, multi-tenancy).</v>
      </c>
      <c r="C144" s="126" t="str">
        <f>'HECVAT - Full | Vendor Response'!C140</f>
        <v>No</v>
      </c>
      <c r="D144" s="151" t="str">
        <f>'HECVAT - Full | Vendor Response'!D140</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3" t="s">
        <v>78</v>
      </c>
      <c r="F144" s="223" t="str">
        <f>VLOOKUP($A144,Questions!B$3:T$256,12,FALSE)</f>
        <v>Yes</v>
      </c>
      <c r="G144" s="232"/>
      <c r="H144" s="224">
        <f>VLOOKUP(A144,Questions!B$25:T$295,16,FALSE)</f>
        <v>15</v>
      </c>
      <c r="I144" s="230"/>
    </row>
    <row r="145" spans="1:9" ht="48" customHeight="1" x14ac:dyDescent="0.2">
      <c r="A145" s="59" t="str">
        <f>'HECVAT - Full | Vendor Response'!A141</f>
        <v>DATA-02</v>
      </c>
      <c r="B145" s="59" t="str">
        <f>'HECVAT - Full | Vendor Response'!B141</f>
        <v>Will Institution's data be stored on any devices (database servers, file servers, SAN, NAS, …) configured with non-RFC 1918/4193 (i.e. publicly routable) IP addresses?</v>
      </c>
      <c r="C145" s="126" t="str">
        <f>'HECVAT - Full | Vendor Response'!C141</f>
        <v>No</v>
      </c>
      <c r="D145" s="151" t="str">
        <f>'HECVAT - Full | Vendor Response'!D141</f>
        <v>Customer data is not stored on devices configured with non-RFC 1918/4193 (publicly routable) IP addresses.</v>
      </c>
      <c r="E145" s="163" t="s">
        <v>78</v>
      </c>
      <c r="F145" s="223" t="str">
        <f>VLOOKUP($A145,Questions!B$3:T$256,12,FALSE)</f>
        <v>No</v>
      </c>
      <c r="G145" s="232"/>
      <c r="H145" s="224">
        <f>VLOOKUP(A145,Questions!B$25:T$295,16,FALSE)</f>
        <v>25</v>
      </c>
      <c r="I145" s="230"/>
    </row>
    <row r="146" spans="1:9" ht="48" customHeight="1" x14ac:dyDescent="0.2">
      <c r="A146" s="59" t="str">
        <f>'HECVAT - Full | Vendor Response'!A142</f>
        <v>DATA-03</v>
      </c>
      <c r="B146" s="59" t="str">
        <f>'HECVAT - Full | Vendor Response'!B142</f>
        <v>Is sensitive data encrypted, using secure protocols/algorithms, in transport? (e.g. system-to-client)</v>
      </c>
      <c r="C146" s="126" t="str">
        <f>'HECVAT - Full | Vendor Response'!C142</f>
        <v>Yes</v>
      </c>
      <c r="D146" s="151"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3" t="s">
        <v>78</v>
      </c>
      <c r="F146" s="223" t="str">
        <f>VLOOKUP($A146,Questions!B$3:T$256,12,FALSE)</f>
        <v>Yes</v>
      </c>
      <c r="G146" s="232"/>
      <c r="H146" s="224">
        <f>VLOOKUP(A146,Questions!B$25:T$295,16,FALSE)</f>
        <v>40</v>
      </c>
      <c r="I146" s="230"/>
    </row>
    <row r="147" spans="1:9" ht="48" customHeight="1" x14ac:dyDescent="0.2">
      <c r="A147" s="59" t="str">
        <f>'HECVAT - Full | Vendor Response'!A143</f>
        <v>DATA-04</v>
      </c>
      <c r="B147" s="59" t="str">
        <f>'HECVAT - Full | Vendor Response'!B143</f>
        <v>Is sensitive data encrypted, using secure protocols/algorithms, in storage? (e.g. disk encryption, at-rest, files, and within a running database)</v>
      </c>
      <c r="C147" s="126" t="str">
        <f>'HECVAT - Full | Vendor Response'!C143</f>
        <v>Yes</v>
      </c>
      <c r="D147" s="151" t="str">
        <f>'HECVAT - Full | Vendor Response'!D143</f>
        <v>All data is stored at rest within encrypted volumes using AES 256.</v>
      </c>
      <c r="E147" s="163" t="s">
        <v>78</v>
      </c>
      <c r="F147" s="223" t="str">
        <f>VLOOKUP($A147,Questions!B$3:T$256,12,FALSE)</f>
        <v>Yes</v>
      </c>
      <c r="G147" s="232"/>
      <c r="H147" s="224">
        <f>VLOOKUP(A147,Questions!B$25:T$295,16,FALSE)</f>
        <v>25</v>
      </c>
      <c r="I147" s="230"/>
    </row>
    <row r="148" spans="1:9" ht="48" customHeight="1" x14ac:dyDescent="0.2">
      <c r="A148" s="59" t="str">
        <f>'HECVAT - Full | Vendor Response'!A144</f>
        <v>DATA-05</v>
      </c>
      <c r="B148" s="59" t="str">
        <f>'HECVAT - Full | Vendor Response'!B144</f>
        <v>Do all cryptographic modules in use in your product conform to the Federal Information Processing Standards (FIPS PUB 140-3)?</v>
      </c>
      <c r="C148" s="126" t="str">
        <f>'HECVAT - Full | Vendor Response'!C144</f>
        <v>Yes</v>
      </c>
      <c r="D148" s="151" t="str">
        <f>'HECVAT - Full | Vendor Response'!D144</f>
        <v>Instructure utilizes AES with at least 128 bits to encrypt data in transit and to encrypt volumes for data at rest. AES conforms to Annex A to FIPS PUB 140-3. Instructure's cryptographic implementations are not FIPS validated.</v>
      </c>
      <c r="E148" s="163" t="s">
        <v>78</v>
      </c>
      <c r="F148" s="223" t="str">
        <f>VLOOKUP($A148,Questions!B$3:T$256,12,FALSE)</f>
        <v>Yes</v>
      </c>
      <c r="G148" s="232"/>
      <c r="H148" s="224">
        <f>VLOOKUP(A148,Questions!B$25:T$295,16,FALSE)</f>
        <v>25</v>
      </c>
      <c r="I148" s="230"/>
    </row>
    <row r="149" spans="1:9" ht="48" customHeight="1" x14ac:dyDescent="0.2">
      <c r="A149" s="59" t="str">
        <f>'HECVAT - Full | Vendor Response'!A145</f>
        <v>DATA-06</v>
      </c>
      <c r="B149" s="59" t="str">
        <f>'HECVAT - Full | Vendor Response'!B145</f>
        <v>At the completion of this contract, will data be returned to the institution and deleted from all your systems and archives?</v>
      </c>
      <c r="C149" s="126" t="str">
        <f>'HECVAT - Full | Vendor Response'!C145</f>
        <v>Yes</v>
      </c>
      <c r="D149" s="151" t="str">
        <f>'HECVAT - Full | Vendor Response'!D145</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3" t="s">
        <v>78</v>
      </c>
      <c r="F149" s="223" t="str">
        <f>VLOOKUP($A149,Questions!B$3:T$256,12,FALSE)</f>
        <v>Yes</v>
      </c>
      <c r="G149" s="232"/>
      <c r="H149" s="224">
        <f>VLOOKUP(A149,Questions!B$25:T$295,16,FALSE)</f>
        <v>20</v>
      </c>
      <c r="I149" s="230"/>
    </row>
    <row r="150" spans="1:9" ht="48" customHeight="1" x14ac:dyDescent="0.2">
      <c r="A150" s="59" t="str">
        <f>'HECVAT - Full | Vendor Response'!A146</f>
        <v>DATA-07</v>
      </c>
      <c r="B150" s="59" t="str">
        <f>'HECVAT - Full | Vendor Response'!B146</f>
        <v>Will the institution's data be available within the system for a period of time at the completion of this contract?</v>
      </c>
      <c r="C150" s="126" t="str">
        <f>'HECVAT - Full | Vendor Response'!C146</f>
        <v>Yes</v>
      </c>
      <c r="D150" s="151" t="str">
        <f>'HECVAT - Full | Vendor Response'!D146</f>
        <v>Per Instructure's standard Terms and Conditions, all data is available for 90 days following expiration or termination of the contract.</v>
      </c>
      <c r="E150" s="163" t="s">
        <v>78</v>
      </c>
      <c r="F150" s="223" t="str">
        <f>VLOOKUP($A150,Questions!B$3:T$256,12,FALSE)</f>
        <v>Yes</v>
      </c>
      <c r="G150" s="232"/>
      <c r="H150" s="226">
        <f>VLOOKUP(A150,Questions!B$25:T$295,16,FALSE)</f>
        <v>25</v>
      </c>
      <c r="I150" s="230"/>
    </row>
    <row r="151" spans="1:9" ht="48" customHeight="1" x14ac:dyDescent="0.2">
      <c r="A151" s="59" t="str">
        <f>'HECVAT - Full | Vendor Response'!A147</f>
        <v>DATA-08</v>
      </c>
      <c r="B151" s="59" t="str">
        <f>'HECVAT - Full | Vendor Response'!B147</f>
        <v>Can the Institution extract a full or partial backup of data?</v>
      </c>
      <c r="C151" s="126" t="str">
        <f>'HECVAT - Full | Vendor Response'!C147</f>
        <v>Yes</v>
      </c>
      <c r="D151" s="151"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3" t="s">
        <v>78</v>
      </c>
      <c r="F151" s="225" t="str">
        <f>VLOOKUP($A151,Questions!B$3:T$256,12,FALSE)</f>
        <v>Yes</v>
      </c>
      <c r="G151" s="232"/>
      <c r="H151" s="226">
        <f>VLOOKUP(A151,Questions!B$25:T$295,16,FALSE)</f>
        <v>20</v>
      </c>
      <c r="I151" s="230"/>
    </row>
    <row r="152" spans="1:9" ht="48" customHeight="1" x14ac:dyDescent="0.2">
      <c r="A152" s="59" t="str">
        <f>'HECVAT - Full | Vendor Response'!A148</f>
        <v>DATA-09</v>
      </c>
      <c r="B152" s="59" t="str">
        <f>'HECVAT - Full | Vendor Response'!B148</f>
        <v>Are ownership rights to all data, inputs, outputs, and metadata retained by the institution?</v>
      </c>
      <c r="C152" s="126" t="str">
        <f>'HECVAT - Full | Vendor Response'!C148</f>
        <v>Yes</v>
      </c>
      <c r="D152" s="151" t="str">
        <f>'HECVAT - Full | Vendor Response'!D148</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52" s="163" t="s">
        <v>78</v>
      </c>
      <c r="F152" s="225" t="str">
        <f>VLOOKUP($A152,Questions!B$3:T$256,12,FALSE)</f>
        <v>Yes</v>
      </c>
      <c r="G152" s="232"/>
      <c r="H152" s="226">
        <f>VLOOKUP(A152,Questions!B$25:T$295,16,FALSE)</f>
        <v>15</v>
      </c>
      <c r="I152" s="230"/>
    </row>
    <row r="153" spans="1:9" ht="48" customHeight="1" x14ac:dyDescent="0.2">
      <c r="A153" s="59" t="str">
        <f>'HECVAT - Full | Vendor Response'!A149</f>
        <v>DATA-10</v>
      </c>
      <c r="B153" s="59" t="str">
        <f>'HECVAT - Full | Vendor Response'!B149</f>
        <v>Are these rights retained even through a provider acquisition or bankruptcy event?</v>
      </c>
      <c r="C153" s="126" t="str">
        <f>'HECVAT - Full | Vendor Response'!C149</f>
        <v>Yes</v>
      </c>
      <c r="D153" s="151"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3" t="s">
        <v>78</v>
      </c>
      <c r="F153" s="225" t="str">
        <f>VLOOKUP($A153,Questions!B$3:T$256,12,FALSE)</f>
        <v>Yes</v>
      </c>
      <c r="G153" s="232"/>
      <c r="H153" s="226">
        <f>VLOOKUP(A153,Questions!B$25:T$295,16,FALSE)</f>
        <v>25</v>
      </c>
      <c r="I153" s="230"/>
    </row>
    <row r="154" spans="1:9" ht="48" customHeight="1" x14ac:dyDescent="0.2">
      <c r="A154" s="59" t="str">
        <f>'HECVAT - Full | Vendor Response'!A150</f>
        <v>DATA-11</v>
      </c>
      <c r="B154" s="59" t="str">
        <f>'HECVAT - Full | Vendor Response'!B150</f>
        <v>In the event of imminent bankruptcy, closing of business, or retirement of service, will you provide 90 days for customers to get their data out of the system and migrate applications?</v>
      </c>
      <c r="C154" s="126" t="str">
        <f>'HECVAT - Full | Vendor Response'!C150</f>
        <v>Yes</v>
      </c>
      <c r="D154" s="151"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3" t="s">
        <v>78</v>
      </c>
      <c r="F154" s="225" t="str">
        <f>VLOOKUP($A154,Questions!B$3:T$256,12,FALSE)</f>
        <v>Yes</v>
      </c>
      <c r="G154" s="232"/>
      <c r="H154" s="226">
        <f>VLOOKUP(A154,Questions!B$25:T$295,16,FALSE)</f>
        <v>15</v>
      </c>
      <c r="I154" s="230"/>
    </row>
    <row r="155" spans="1:9" ht="48" customHeight="1" x14ac:dyDescent="0.2">
      <c r="A155" s="59" t="str">
        <f>'HECVAT - Full | Vendor Response'!A151</f>
        <v>DATA-12</v>
      </c>
      <c r="B155" s="59" t="str">
        <f>'HECVAT - Full | Vendor Response'!B151</f>
        <v>Are involatile backup copies made according to pre-defined schedules and securely stored and protected?</v>
      </c>
      <c r="C155" s="126" t="str">
        <f>'HECVAT - Full | Vendor Response'!C151</f>
        <v>Yes</v>
      </c>
      <c r="D155" s="151"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3" t="s">
        <v>78</v>
      </c>
      <c r="F155" s="225" t="str">
        <f>VLOOKUP($A155,Questions!B$3:T$256,12,FALSE)</f>
        <v>Yes</v>
      </c>
      <c r="G155" s="232"/>
      <c r="H155" s="226">
        <f>VLOOKUP(A155,Questions!B$25:T$295,16,FALSE)</f>
        <v>15</v>
      </c>
      <c r="I155" s="230"/>
    </row>
    <row r="156" spans="1:9" ht="48" customHeight="1" x14ac:dyDescent="0.2">
      <c r="A156" s="59" t="str">
        <f>'HECVAT - Full | Vendor Response'!A152</f>
        <v>DATA-13</v>
      </c>
      <c r="B156" s="59" t="str">
        <f>'HECVAT - Full | Vendor Response'!B152</f>
        <v>Do current backups include all operating system software, utilities, security software, application software, and data files necessary for recovery?</v>
      </c>
      <c r="C156" s="126" t="str">
        <f>'HECVAT - Full | Vendor Response'!C152</f>
        <v>Yes</v>
      </c>
      <c r="D156" s="151"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3" t="s">
        <v>78</v>
      </c>
      <c r="F156" s="225" t="str">
        <f>VLOOKUP($A156,Questions!B$3:T$256,12,FALSE)</f>
        <v>Yes</v>
      </c>
      <c r="G156" s="232"/>
      <c r="H156" s="226">
        <f>VLOOKUP(A156,Questions!B$25:T$295,16,FALSE)</f>
        <v>20</v>
      </c>
      <c r="I156" s="230"/>
    </row>
    <row r="157" spans="1:9" ht="48" customHeight="1" x14ac:dyDescent="0.2">
      <c r="A157" s="59" t="str">
        <f>'HECVAT - Full | Vendor Response'!A153</f>
        <v>DATA-14</v>
      </c>
      <c r="B157" s="59" t="str">
        <f>'HECVAT - Full | Vendor Response'!B153</f>
        <v>Are you performing off site backups? (i.e. digitally moved off site)</v>
      </c>
      <c r="C157" s="126" t="str">
        <f>'HECVAT - Full | Vendor Response'!C153</f>
        <v>Yes</v>
      </c>
      <c r="D157" s="151" t="str">
        <f>'HECVAT - Full | Vendor Response'!D153</f>
        <v>Digitally moved off-site recovery backups are immutable, encrypted using the AES-GCM 256-bit algorithm, and stored within a highly secured location.</v>
      </c>
      <c r="E157" s="163" t="s">
        <v>78</v>
      </c>
      <c r="F157" s="225" t="str">
        <f>VLOOKUP($A157,Questions!B$3:T$256,12,FALSE)</f>
        <v>Yes</v>
      </c>
      <c r="G157" s="232"/>
      <c r="H157" s="226">
        <f>VLOOKUP(A157,Questions!B$25:T$295,16,FALSE)</f>
        <v>20</v>
      </c>
      <c r="I157" s="230"/>
    </row>
    <row r="158" spans="1:9" ht="48" customHeight="1" x14ac:dyDescent="0.2">
      <c r="A158" s="59" t="str">
        <f>'HECVAT - Full | Vendor Response'!A154</f>
        <v>DATA-15</v>
      </c>
      <c r="B158" s="59" t="str">
        <f>'HECVAT - Full | Vendor Response'!B154</f>
        <v>Are physical backups taken off site? (i.e. physically moved off site)</v>
      </c>
      <c r="C158" s="126" t="str">
        <f>'HECVAT - Full | Vendor Response'!C154</f>
        <v>No</v>
      </c>
      <c r="D158" s="151">
        <f>'HECVAT - Full | Vendor Response'!D154</f>
        <v>0</v>
      </c>
      <c r="E158" s="163" t="s">
        <v>78</v>
      </c>
      <c r="F158" s="225" t="str">
        <f>VLOOKUP($A158,Questions!B$3:T$256,12,FALSE)</f>
        <v>Yes</v>
      </c>
      <c r="G158" s="232"/>
      <c r="H158" s="226">
        <f>VLOOKUP(A158,Questions!B$25:T$295,16,FALSE)</f>
        <v>20</v>
      </c>
      <c r="I158" s="230"/>
    </row>
    <row r="159" spans="1:9" ht="65.5" customHeight="1" x14ac:dyDescent="0.2">
      <c r="A159" s="59" t="str">
        <f>'HECVAT - Full | Vendor Response'!A155</f>
        <v>DATA-16</v>
      </c>
      <c r="B159" s="59" t="str">
        <f>'HECVAT - Full | Vendor Response'!B155</f>
        <v>Do backups containing the institution's data ever leave the Institution's Data Zone either physically or via network routing?</v>
      </c>
      <c r="C159" s="126" t="str">
        <f>'HECVAT - Full | Vendor Response'!C155</f>
        <v>No</v>
      </c>
      <c r="D159" s="151">
        <f>'HECVAT - Full | Vendor Response'!D155</f>
        <v>0</v>
      </c>
      <c r="E159" s="163" t="s">
        <v>78</v>
      </c>
      <c r="F159" s="225" t="str">
        <f>VLOOKUP($A159,Questions!B$3:T$256,12,FALSE)</f>
        <v>No</v>
      </c>
      <c r="G159" s="232"/>
      <c r="H159" s="226">
        <f>VLOOKUP(A159,Questions!B$25:T$295,16,FALSE)</f>
        <v>25</v>
      </c>
      <c r="I159" s="230"/>
    </row>
    <row r="160" spans="1:9" ht="48" customHeight="1" x14ac:dyDescent="0.2">
      <c r="A160" s="59" t="str">
        <f>'HECVAT - Full | Vendor Response'!A156</f>
        <v>DATA-17</v>
      </c>
      <c r="B160" s="59" t="str">
        <f>'HECVAT - Full | Vendor Response'!B156</f>
        <v>Are data backups encrypted?</v>
      </c>
      <c r="C160" s="126" t="str">
        <f>'HECVAT - Full | Vendor Response'!C156</f>
        <v>Yes</v>
      </c>
      <c r="D160" s="151" t="str">
        <f>'HECVAT - Full | Vendor Response'!D156</f>
        <v>Digital off-site recovery backups are immutable, encrypted using the AES-GCM 256-bit algorithm, and stored within a highly secured location.</v>
      </c>
      <c r="E160" s="163" t="s">
        <v>78</v>
      </c>
      <c r="F160" s="223" t="str">
        <f>VLOOKUP($A160,Questions!B$3:T$256,12,FALSE)</f>
        <v>Yes</v>
      </c>
      <c r="G160" s="232"/>
      <c r="H160" s="224">
        <f>VLOOKUP(A160,Questions!B$25:T$295,16,FALSE)</f>
        <v>15</v>
      </c>
      <c r="I160" s="230"/>
    </row>
    <row r="161" spans="1:9" ht="48" customHeight="1" x14ac:dyDescent="0.2">
      <c r="A161" s="59" t="str">
        <f>'HECVAT - Full | Vendor Response'!A157</f>
        <v>DATA-18</v>
      </c>
      <c r="B161" s="59" t="str">
        <f>'HECVAT - Full | Vendor Response'!B157</f>
        <v>Do you have a cryptographic key management process (generation, exchange, storage, safeguards, use, vetting, and replacement), that is documented and currently implemented, for all system components? (e.g. database, system, web, etc.)</v>
      </c>
      <c r="C161" s="126" t="str">
        <f>'HECVAT - Full | Vendor Response'!C157</f>
        <v>Yes</v>
      </c>
      <c r="D161" s="151"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3" t="s">
        <v>78</v>
      </c>
      <c r="F161" s="223" t="str">
        <f>VLOOKUP($A161,Questions!B$3:T$256,12,FALSE)</f>
        <v>Yes</v>
      </c>
      <c r="G161" s="232"/>
      <c r="H161" s="224">
        <f>VLOOKUP(A161,Questions!B$25:T$295,16,FALSE)</f>
        <v>10</v>
      </c>
      <c r="I161" s="230"/>
    </row>
    <row r="162" spans="1:9" ht="48" customHeight="1" x14ac:dyDescent="0.2">
      <c r="A162" s="59" t="str">
        <f>'HECVAT - Full | Vendor Response'!A158</f>
        <v>DATA-19</v>
      </c>
      <c r="B162" s="59" t="str">
        <f>'HECVAT - Full | Vendor Response'!B158</f>
        <v>Do you have a media handling process, that is documented and currently implemented that meets established business needs and regulatory requirements, including end-of-life, repurposing, and data sanitization procedures?</v>
      </c>
      <c r="C162" s="126" t="str">
        <f>'HECVAT - Full | Vendor Response'!C158</f>
        <v>Yes</v>
      </c>
      <c r="D162" s="151"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3" t="s">
        <v>78</v>
      </c>
      <c r="F162" s="223" t="str">
        <f>VLOOKUP($A162,Questions!B$3:T$256,12,FALSE)</f>
        <v>Yes</v>
      </c>
      <c r="G162" s="232"/>
      <c r="H162" s="224">
        <f>VLOOKUP(A162,Questions!B$25:T$295,16,FALSE)</f>
        <v>20</v>
      </c>
      <c r="I162" s="230"/>
    </row>
    <row r="163" spans="1:9" ht="48" customHeight="1" x14ac:dyDescent="0.2">
      <c r="A163" s="59" t="str">
        <f>'HECVAT - Full | Vendor Response'!A159</f>
        <v>DATA-20</v>
      </c>
      <c r="B163" s="59" t="str">
        <f>'HECVAT - Full | Vendor Response'!B159</f>
        <v>Does the process described in DATA-19 adhere to DoD 5220.22-M and/or NIST SP 800-88 standards?</v>
      </c>
      <c r="C163" s="126" t="str">
        <f>'HECVAT - Full | Vendor Response'!C159</f>
        <v>Yes</v>
      </c>
      <c r="D163" s="151"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3" t="s">
        <v>78</v>
      </c>
      <c r="F163" s="223" t="str">
        <f>VLOOKUP($A163,Questions!B$3:T$256,12,FALSE)</f>
        <v>Yes</v>
      </c>
      <c r="G163" s="232"/>
      <c r="H163" s="224">
        <f>VLOOKUP(A163,Questions!B$25:T$295,16,FALSE)</f>
        <v>20</v>
      </c>
      <c r="I163" s="230"/>
    </row>
    <row r="164" spans="1:9" ht="48" customHeight="1" x14ac:dyDescent="0.2">
      <c r="A164" s="59" t="str">
        <f>'HECVAT - Full | Vendor Response'!A160</f>
        <v>DATA-21</v>
      </c>
      <c r="B164" s="59" t="str">
        <f>'HECVAT - Full | Vendor Response'!B160</f>
        <v>Is media used for long-term retention of business data and archival purposes stored in a secure, environmentally protected area?</v>
      </c>
      <c r="C164" s="126" t="str">
        <f>'HECVAT - Full | Vendor Response'!C160</f>
        <v>Yes</v>
      </c>
      <c r="D164" s="151"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3" t="s">
        <v>78</v>
      </c>
      <c r="F164" s="223" t="str">
        <f>VLOOKUP($A164,Questions!B$3:T$256,12,FALSE)</f>
        <v>Yes</v>
      </c>
      <c r="G164" s="232"/>
      <c r="H164" s="224">
        <f>VLOOKUP(A164,Questions!B$25:T$295,16,FALSE)</f>
        <v>25</v>
      </c>
      <c r="I164" s="230"/>
    </row>
    <row r="165" spans="1:9" ht="48" customHeight="1" x14ac:dyDescent="0.2">
      <c r="A165" s="59" t="str">
        <f>'HECVAT - Full | Vendor Response'!A161</f>
        <v>DATA-22</v>
      </c>
      <c r="B165" s="59" t="str">
        <f>'HECVAT - Full | Vendor Response'!B161</f>
        <v>Will you handle data in a FERPA compliant manner?</v>
      </c>
      <c r="C165" s="126" t="str">
        <f>'HECVAT - Full | Vendor Response'!C161</f>
        <v>Yes</v>
      </c>
      <c r="D165" s="151"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3" t="s">
        <v>78</v>
      </c>
      <c r="F165" s="223" t="str">
        <f>VLOOKUP($A165,Questions!B$3:T$256,12,FALSE)</f>
        <v>Yes</v>
      </c>
      <c r="G165" s="232"/>
      <c r="H165" s="224">
        <f>VLOOKUP(A165,Questions!B$25:T$295,16,FALSE)</f>
        <v>15</v>
      </c>
      <c r="I165" s="230"/>
    </row>
    <row r="166" spans="1:9" ht="48" customHeight="1" x14ac:dyDescent="0.2">
      <c r="A166" s="59" t="str">
        <f>'HECVAT - Full | Vendor Response'!A162</f>
        <v>DATA-23</v>
      </c>
      <c r="B166" s="59" t="str">
        <f>'HECVAT - Full | Vendor Response'!B162</f>
        <v>Does your staff (or third party) have access to Institutional data (e.g., financial, PHI or other sensitive information) through any means?</v>
      </c>
      <c r="C166" s="126" t="str">
        <f>'HECVAT - Full | Vendor Response'!C162</f>
        <v>Yes</v>
      </c>
      <c r="D166" s="151"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3" t="s">
        <v>78</v>
      </c>
      <c r="F166" s="223" t="str">
        <f>VLOOKUP($A166,Questions!B$3:T$256,12,FALSE)</f>
        <v>Yes</v>
      </c>
      <c r="G166" s="232"/>
      <c r="H166" s="224">
        <f>VLOOKUP(A166,Questions!B$25:T$295,16,FALSE)</f>
        <v>20</v>
      </c>
      <c r="I166" s="230"/>
    </row>
    <row r="167" spans="1:9" ht="48" customHeight="1" x14ac:dyDescent="0.2">
      <c r="A167" s="59" t="str">
        <f>'HECVAT - Full | Vendor Response'!A163</f>
        <v>DATA-24</v>
      </c>
      <c r="B167" s="59" t="str">
        <f>'HECVAT - Full | Vendor Response'!B163</f>
        <v>Do you have a documented and currently implemented strategy for securing employee workstations when they work remotely? (i.e. not in a trusted computing environment)</v>
      </c>
      <c r="C167" s="126" t="str">
        <f>'HECVAT - Full | Vendor Response'!C163</f>
        <v>Yes</v>
      </c>
      <c r="D167" s="151"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3" t="s">
        <v>78</v>
      </c>
      <c r="F167" s="223" t="str">
        <f>VLOOKUP($A167,Questions!B$3:T$256,12,FALSE)</f>
        <v>Yes</v>
      </c>
      <c r="G167" s="232"/>
      <c r="H167" s="224">
        <f>VLOOKUP(A167,Questions!B$25:T$295,16,FALSE)</f>
        <v>20</v>
      </c>
      <c r="I167" s="230"/>
    </row>
    <row r="168" spans="1:9" ht="48" customHeight="1" x14ac:dyDescent="0.2">
      <c r="A168" s="352" t="str">
        <f>'HECVAT - Full | Vendor Response'!A164</f>
        <v>Datacenter</v>
      </c>
      <c r="B168" s="352"/>
      <c r="C168" s="146" t="s">
        <v>340</v>
      </c>
      <c r="D168" s="152" t="s">
        <v>66</v>
      </c>
      <c r="E168" s="154" t="s">
        <v>68</v>
      </c>
      <c r="F168" s="155" t="s">
        <v>342</v>
      </c>
      <c r="G168" s="146" t="s">
        <v>343</v>
      </c>
      <c r="H168" s="146" t="s">
        <v>344</v>
      </c>
      <c r="I168" s="156" t="s">
        <v>345</v>
      </c>
    </row>
    <row r="169" spans="1:9" ht="48" customHeight="1" x14ac:dyDescent="0.2">
      <c r="A169" s="59" t="str">
        <f>'HECVAT - Full | Vendor Response'!A165</f>
        <v>DCTR-01</v>
      </c>
      <c r="B169" s="59" t="str">
        <f>'HECVAT - Full | Vendor Response'!B165</f>
        <v>Does the hosting provider have a SOC 2 Type 2 report available?</v>
      </c>
      <c r="C169" s="126">
        <f>'HECVAT - Full | Vendor Response'!C165</f>
        <v>0</v>
      </c>
      <c r="D169" s="151">
        <f>'HECVAT - Full | Vendor Response'!D165</f>
        <v>0</v>
      </c>
      <c r="E169" s="163" t="s">
        <v>78</v>
      </c>
      <c r="F169" s="223" t="str">
        <f>VLOOKUP($A169,Questions!B$3:T$256,12,FALSE)</f>
        <v>Yes</v>
      </c>
      <c r="G169" s="232"/>
      <c r="H169" s="224">
        <f>VLOOKUP(A169,Questions!B$25:T$295,16,FALSE)</f>
        <v>20</v>
      </c>
      <c r="I169" s="230"/>
    </row>
    <row r="170" spans="1:9" ht="48" customHeight="1" x14ac:dyDescent="0.2">
      <c r="A170" s="59" t="str">
        <f>'HECVAT - Full | Vendor Response'!A166</f>
        <v>DCTR-02</v>
      </c>
      <c r="B170" s="59" t="str">
        <f>'HECVAT - Full | Vendor Response'!B166</f>
        <v>Are you generally able to accommodate storing each institution's data within their geographic region?</v>
      </c>
      <c r="C170" s="126" t="str">
        <f>'HECVAT - Full | Vendor Response'!C166</f>
        <v>Yes</v>
      </c>
      <c r="D170" s="151" t="str">
        <f>'HECVAT - Full | Vendor Response'!D166</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70" s="163" t="s">
        <v>78</v>
      </c>
      <c r="F170" s="223" t="str">
        <f>VLOOKUP($A170,Questions!B$3:T$256,12,FALSE)</f>
        <v>Yes</v>
      </c>
      <c r="G170" s="232"/>
      <c r="H170" s="224">
        <f>VLOOKUP(A170,Questions!B$25:T$295,16,FALSE)</f>
        <v>20</v>
      </c>
      <c r="I170" s="230"/>
    </row>
    <row r="171" spans="1:9" ht="48" customHeight="1" x14ac:dyDescent="0.2">
      <c r="A171" s="59" t="str">
        <f>'HECVAT - Full | Vendor Response'!A167</f>
        <v>DCTR-03</v>
      </c>
      <c r="B171" s="59" t="str">
        <f>'HECVAT - Full | Vendor Response'!B167</f>
        <v>Are the data centers staffed 24 hours a day, seven days a week (i.e., 24x7x365)?</v>
      </c>
      <c r="C171" s="126">
        <f>'HECVAT - Full | Vendor Response'!C167</f>
        <v>0</v>
      </c>
      <c r="D171" s="151">
        <f>'HECVAT - Full | Vendor Response'!D167</f>
        <v>0</v>
      </c>
      <c r="E171" s="163" t="s">
        <v>78</v>
      </c>
      <c r="F171" s="223" t="str">
        <f>VLOOKUP($A171,Questions!B$3:T$256,12,FALSE)</f>
        <v>Yes</v>
      </c>
      <c r="G171" s="232"/>
      <c r="H171" s="224">
        <f>VLOOKUP(A171,Questions!B$25:T$295,16,FALSE)</f>
        <v>20</v>
      </c>
      <c r="I171" s="230"/>
    </row>
    <row r="172" spans="1:9" ht="48" customHeight="1" x14ac:dyDescent="0.2">
      <c r="A172" s="59" t="str">
        <f>'HECVAT - Full | Vendor Response'!A168</f>
        <v>DCTR-04</v>
      </c>
      <c r="B172" s="59" t="str">
        <f>'HECVAT - Full | Vendor Response'!B168</f>
        <v>Are your servers separated from other companies via a physical barrier, such as a cage or hardened walls?</v>
      </c>
      <c r="C172" s="126">
        <f>'HECVAT - Full | Vendor Response'!C168</f>
        <v>0</v>
      </c>
      <c r="D172" s="151">
        <f>'HECVAT - Full | Vendor Response'!D168</f>
        <v>0</v>
      </c>
      <c r="E172" s="163" t="s">
        <v>78</v>
      </c>
      <c r="F172" s="223" t="str">
        <f>VLOOKUP($A172,Questions!B$3:T$256,12,FALSE)</f>
        <v>Yes</v>
      </c>
      <c r="G172" s="232"/>
      <c r="H172" s="224">
        <f>VLOOKUP(A172,Questions!B$25:T$295,16,FALSE)</f>
        <v>20</v>
      </c>
      <c r="I172" s="230"/>
    </row>
    <row r="173" spans="1:9" ht="48" customHeight="1" x14ac:dyDescent="0.2">
      <c r="A173" s="59" t="str">
        <f>'HECVAT - Full | Vendor Response'!A169</f>
        <v>DCTR-05</v>
      </c>
      <c r="B173" s="59" t="str">
        <f>'HECVAT - Full | Vendor Response'!B169</f>
        <v>Does a physical barrier fully enclose the physical space preventing unauthorized physical contact with any of your devices?</v>
      </c>
      <c r="C173" s="126">
        <f>'HECVAT - Full | Vendor Response'!C169</f>
        <v>0</v>
      </c>
      <c r="D173" s="151">
        <f>'HECVAT - Full | Vendor Response'!D169</f>
        <v>0</v>
      </c>
      <c r="E173" s="163" t="s">
        <v>78</v>
      </c>
      <c r="F173" s="223" t="str">
        <f>VLOOKUP($A173,Questions!B$3:T$256,12,FALSE)</f>
        <v>Yes</v>
      </c>
      <c r="G173" s="232"/>
      <c r="H173" s="224">
        <f>VLOOKUP(A173,Questions!B$25:T$295,16,FALSE)</f>
        <v>25</v>
      </c>
      <c r="I173" s="230"/>
    </row>
    <row r="174" spans="1:9" ht="48" customHeight="1" x14ac:dyDescent="0.2">
      <c r="A174" s="59" t="str">
        <f>'HECVAT - Full | Vendor Response'!A170</f>
        <v>DCTR-06</v>
      </c>
      <c r="B174" s="59" t="str">
        <f>'HECVAT - Full | Vendor Response'!B170</f>
        <v>Are your primary and secondary data centers geographically diverse?</v>
      </c>
      <c r="C174" s="126" t="str">
        <f>'HECVAT - Full | Vendor Response'!C170</f>
        <v>Yes</v>
      </c>
      <c r="D174" s="151" t="str">
        <f>'HECVAT - Full | Vendor Response'!D170</f>
        <v>All data for our customers is hosted within their geographical AWS region, and for the purposes of disaster recovery, in each region we operate, we utilize 3 geographically diverse Availability Zones (AZ).</v>
      </c>
      <c r="E174" s="163" t="s">
        <v>78</v>
      </c>
      <c r="F174" s="223" t="str">
        <f>VLOOKUP($A174,Questions!B$3:T$256,12,FALSE)</f>
        <v>Yes</v>
      </c>
      <c r="G174" s="232"/>
      <c r="H174" s="224">
        <f>VLOOKUP(A174,Questions!B$25:T$295,16,FALSE)</f>
        <v>20</v>
      </c>
      <c r="I174" s="230"/>
    </row>
    <row r="175" spans="1:9" ht="48" customHeight="1" x14ac:dyDescent="0.2">
      <c r="A175" s="59" t="str">
        <f>'HECVAT - Full | Vendor Response'!A171</f>
        <v>DCTR-07</v>
      </c>
      <c r="B175" s="59" t="str">
        <f>'HECVAT - Full | Vendor Response'!B171</f>
        <v>If outsourced or co-located, is there a contract in place to prevent data from leaving the Institution's Data Zone?</v>
      </c>
      <c r="C175" s="126" t="str">
        <f>'HECVAT - Full | Vendor Response'!C171</f>
        <v>Yes</v>
      </c>
      <c r="D175" s="151" t="str">
        <f>'HECVAT - Full | Vendor Response'!D171</f>
        <v>Instructure has complete control over the data hosting model. All data resides within our customers' geographical region.</v>
      </c>
      <c r="E175" s="163" t="s">
        <v>78</v>
      </c>
      <c r="F175" s="223" t="str">
        <f>VLOOKUP($A175,Questions!B$3:T$256,12,FALSE)</f>
        <v>Yes</v>
      </c>
      <c r="G175" s="232"/>
      <c r="H175" s="224">
        <f>VLOOKUP(A175,Questions!B$25:T$295,16,FALSE)</f>
        <v>20</v>
      </c>
      <c r="I175" s="231"/>
    </row>
    <row r="176" spans="1:9" ht="48" customHeight="1" x14ac:dyDescent="0.2">
      <c r="A176" s="59" t="str">
        <f>'HECVAT - Full | Vendor Response'!A172</f>
        <v>DCTR-08</v>
      </c>
      <c r="B176" s="59" t="str">
        <f>'HECVAT - Full | Vendor Response'!B172</f>
        <v>What Tier Level is your data center (per levels defined by the Uptime Institute)?</v>
      </c>
      <c r="C176" s="126">
        <f>'HECVAT - Full | Vendor Response'!C172</f>
        <v>0</v>
      </c>
      <c r="D176" s="151">
        <f>'HECVAT - Full | Vendor Response'!D172</f>
        <v>0</v>
      </c>
      <c r="E176" s="163" t="s">
        <v>78</v>
      </c>
      <c r="F176" s="233" t="s">
        <v>346</v>
      </c>
      <c r="G176" s="232" t="s">
        <v>2144</v>
      </c>
      <c r="H176" s="226">
        <f>VLOOKUP(A176,Questions!B$25:T$295,16,FALSE)</f>
        <v>20</v>
      </c>
      <c r="I176" s="231"/>
    </row>
    <row r="177" spans="1:9" ht="48" customHeight="1" x14ac:dyDescent="0.2">
      <c r="A177" s="59" t="str">
        <f>'HECVAT - Full | Vendor Response'!A173</f>
        <v>DCTR-09</v>
      </c>
      <c r="B177" s="59" t="str">
        <f>'HECVAT - Full | Vendor Response'!B173</f>
        <v>Is the service hosted in a high availability environment?</v>
      </c>
      <c r="C177" s="126" t="str">
        <f>'HECVAT - Full | Vendor Response'!C173</f>
        <v>Yes</v>
      </c>
      <c r="D177" s="151"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3" t="s">
        <v>78</v>
      </c>
      <c r="F177" s="225" t="str">
        <f>VLOOKUP($A177,Questions!B$3:T$256,12,FALSE)</f>
        <v>Yes</v>
      </c>
      <c r="G177" s="232"/>
      <c r="H177" s="226">
        <f>VLOOKUP(A177,Questions!B$25:T$295,16,FALSE)</f>
        <v>20</v>
      </c>
      <c r="I177" s="230"/>
    </row>
    <row r="178" spans="1:9" ht="48" customHeight="1" x14ac:dyDescent="0.2">
      <c r="A178" s="145" t="str">
        <f>'HECVAT - Full | Vendor Response'!A174</f>
        <v>DCTR-10</v>
      </c>
      <c r="B178" s="145" t="str">
        <f>'HECVAT - Full | Vendor Response'!B174</f>
        <v xml:space="preserve">Is redundant power available for all datacenters where institution data will reside? </v>
      </c>
      <c r="C178" s="145">
        <f>'HECVAT - Full | Vendor Response'!C174</f>
        <v>0</v>
      </c>
      <c r="D178" s="151">
        <f>'HECVAT - Full | Vendor Response'!D174</f>
        <v>0</v>
      </c>
      <c r="E178" s="163" t="s">
        <v>78</v>
      </c>
      <c r="F178" s="225" t="str">
        <f>VLOOKUP($A178,Questions!B$3:T$256,12,FALSE)</f>
        <v>Yes</v>
      </c>
      <c r="G178" s="232"/>
      <c r="H178" s="226">
        <f>VLOOKUP(A178,Questions!B$25:T$295,16,FALSE)</f>
        <v>20</v>
      </c>
      <c r="I178" s="231"/>
    </row>
    <row r="179" spans="1:9" ht="48" customHeight="1" x14ac:dyDescent="0.2">
      <c r="A179" s="59" t="str">
        <f>'HECVAT - Full | Vendor Response'!A175</f>
        <v>DCTR-11</v>
      </c>
      <c r="B179" s="59" t="str">
        <f>'HECVAT - Full | Vendor Response'!B175</f>
        <v>Are redundant power strategies tested?</v>
      </c>
      <c r="C179" s="126">
        <f>'HECVAT - Full | Vendor Response'!C175</f>
        <v>0</v>
      </c>
      <c r="D179" s="151">
        <f>'HECVAT - Full | Vendor Response'!D175</f>
        <v>0</v>
      </c>
      <c r="E179" s="163" t="s">
        <v>78</v>
      </c>
      <c r="F179" s="225" t="str">
        <f>VLOOKUP($A179,Questions!B$3:T$256,12,FALSE)</f>
        <v>Yes</v>
      </c>
      <c r="G179" s="232"/>
      <c r="H179" s="226">
        <f>VLOOKUP(A179,Questions!B$25:T$295,16,FALSE)</f>
        <v>25</v>
      </c>
      <c r="I179" s="230"/>
    </row>
    <row r="180" spans="1:9" ht="48" customHeight="1" x14ac:dyDescent="0.2">
      <c r="A180" s="59" t="str">
        <f>'HECVAT - Full | Vendor Response'!A176</f>
        <v>DCTR-12</v>
      </c>
      <c r="B180" s="59" t="str">
        <f>'HECVAT - Full | Vendor Response'!B176</f>
        <v>Describe or provide a reference to the availability of cooling and fire suppression systems in all datacenters where institution data will reside.</v>
      </c>
      <c r="C180" s="126">
        <f>'HECVAT - Full | Vendor Response'!C176</f>
        <v>0</v>
      </c>
      <c r="D180" s="151"/>
      <c r="E180" s="163" t="s">
        <v>78</v>
      </c>
      <c r="F180" s="233" t="s">
        <v>346</v>
      </c>
      <c r="G180" s="232" t="s">
        <v>2144</v>
      </c>
      <c r="H180" s="226">
        <f>VLOOKUP(A180,Questions!B$25:T$295,16,FALSE)</f>
        <v>20</v>
      </c>
      <c r="I180" s="231"/>
    </row>
    <row r="181" spans="1:9" ht="48" customHeight="1" x14ac:dyDescent="0.2">
      <c r="A181" s="59" t="str">
        <f>'HECVAT - Full | Vendor Response'!A177</f>
        <v>DCTR-13</v>
      </c>
      <c r="B181" s="59" t="str">
        <f>'HECVAT - Full | Vendor Response'!B177</f>
        <v>Do you have Internet Service Provider (ISP) Redundancy?</v>
      </c>
      <c r="C181" s="126">
        <f>'HECVAT - Full | Vendor Response'!C177</f>
        <v>0</v>
      </c>
      <c r="D181" s="151">
        <f>'HECVAT - Full | Vendor Response'!D177</f>
        <v>0</v>
      </c>
      <c r="E181" s="163" t="s">
        <v>78</v>
      </c>
      <c r="F181" s="223" t="str">
        <f>VLOOKUP($A181,Questions!B$3:T$256,12,FALSE)</f>
        <v>Yes</v>
      </c>
      <c r="G181" s="232"/>
      <c r="H181" s="224">
        <f>VLOOKUP(A181,Questions!B$25:T$295,16,FALSE)</f>
        <v>20</v>
      </c>
      <c r="I181" s="230"/>
    </row>
    <row r="182" spans="1:9" ht="48" customHeight="1" x14ac:dyDescent="0.2">
      <c r="A182" s="59" t="s">
        <v>218</v>
      </c>
      <c r="B182" s="59" t="str">
        <f>'HECVAT - Full | Vendor Response'!B178</f>
        <v>Does every datacenter where the Institution's data will reside have multiple telephone company or network provider entrances to the facility?</v>
      </c>
      <c r="C182" s="126">
        <f>'HECVAT - Full | Vendor Response'!C178</f>
        <v>0</v>
      </c>
      <c r="D182" s="151">
        <f>'HECVAT - Full | Vendor Response'!D178</f>
        <v>0</v>
      </c>
      <c r="E182" s="163" t="s">
        <v>78</v>
      </c>
      <c r="F182" s="223" t="str">
        <f>VLOOKUP($A182,Questions!B$3:T$256,12,FALSE)</f>
        <v>Yes</v>
      </c>
      <c r="G182" s="232"/>
      <c r="H182" s="224">
        <f>VLOOKUP(A182,Questions!B$25:T$295,16,FALSE)</f>
        <v>20</v>
      </c>
      <c r="I182" s="230"/>
    </row>
    <row r="183" spans="1:9" ht="48" customHeight="1" x14ac:dyDescent="0.2">
      <c r="A183" s="59" t="s">
        <v>219</v>
      </c>
      <c r="B183" s="59" t="str">
        <f>'HECVAT - Full | Vendor Response'!B179</f>
        <v>Are you requiring multi-factor authentication for administrators of your cloud environment?</v>
      </c>
      <c r="C183" s="126" t="str">
        <f>'HECVAT - Full | Vendor Response'!C179</f>
        <v>Yes</v>
      </c>
      <c r="D183" s="151" t="str">
        <f>'HECVAT - Full | Vendor Response'!D179</f>
        <v>Access to the Canvas cloud architecture back-end is via a combination of VPN, MFA, SSH, and digital keys managed using Amazon's KMS (KMS is certified via the Cryptographic Module Validation Program).</v>
      </c>
      <c r="E183" s="163" t="s">
        <v>78</v>
      </c>
      <c r="F183" s="223" t="str">
        <f>VLOOKUP($A183,Questions!B$3:T$256,12,FALSE)</f>
        <v>Yes</v>
      </c>
      <c r="G183" s="232"/>
      <c r="H183" s="224">
        <f>VLOOKUP(A183,Questions!B$25:T$295,16,FALSE)</f>
        <v>20</v>
      </c>
      <c r="I183" s="230"/>
    </row>
    <row r="184" spans="1:9" ht="48" customHeight="1" x14ac:dyDescent="0.2">
      <c r="A184" s="59" t="s">
        <v>220</v>
      </c>
      <c r="B184" s="59" t="str">
        <f>'HECVAT - Full | Vendor Response'!B180</f>
        <v>Are you using your cloud providers available hardening tools or pre-hardened images?</v>
      </c>
      <c r="C184" s="126" t="str">
        <f>'HECVAT - Full | Vendor Response'!C180</f>
        <v>Yes</v>
      </c>
      <c r="D184" s="151" t="str">
        <f>'HECVAT - Full | Vendor Response'!D180</f>
        <v>We utilize AWS Machine Images (AMIs) and further harden these images with internal configuration and hardening by default.</v>
      </c>
      <c r="E184" s="163" t="s">
        <v>78</v>
      </c>
      <c r="F184" s="223" t="str">
        <f>VLOOKUP($A184,Questions!B$3:T$256,12,FALSE)</f>
        <v>Yes</v>
      </c>
      <c r="G184" s="232"/>
      <c r="H184" s="224">
        <f>VLOOKUP(A184,Questions!B$25:T$295,16,FALSE)</f>
        <v>20</v>
      </c>
      <c r="I184" s="230"/>
    </row>
    <row r="185" spans="1:9" ht="48" customHeight="1" x14ac:dyDescent="0.2">
      <c r="A185" s="59" t="str">
        <f>'HECVAT - Full | Vendor Response'!A181</f>
        <v>DCTR-17</v>
      </c>
      <c r="B185" s="59" t="str">
        <f>'HECVAT - Full | Vendor Response'!B181</f>
        <v>Does your cloud vendor have access to your encryption keys?</v>
      </c>
      <c r="C185" s="126" t="str">
        <f>'HECVAT - Full | Vendor Response'!C181</f>
        <v>No</v>
      </c>
      <c r="D185" s="151" t="str">
        <f>'HECVAT - Full | Vendor Response'!D181</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3" t="s">
        <v>78</v>
      </c>
      <c r="F185" s="223" t="str">
        <f>VLOOKUP($A185,Questions!B$3:T$256,12,FALSE)</f>
        <v>No</v>
      </c>
      <c r="G185" s="232"/>
      <c r="H185" s="224">
        <f>VLOOKUP(A185,Questions!B$25:T$295,16,FALSE)</f>
        <v>20</v>
      </c>
      <c r="I185" s="230"/>
    </row>
    <row r="186" spans="1:9" ht="48" customHeight="1" x14ac:dyDescent="0.2">
      <c r="A186" s="352" t="str">
        <f>'HECVAT - Full | Vendor Response'!A182</f>
        <v>DRP - Respond to as many questions below as possible.</v>
      </c>
      <c r="B186" s="352"/>
      <c r="C186" s="146" t="s">
        <v>340</v>
      </c>
      <c r="D186" s="152" t="s">
        <v>66</v>
      </c>
      <c r="E186" s="154" t="s">
        <v>68</v>
      </c>
      <c r="F186" s="155" t="s">
        <v>342</v>
      </c>
      <c r="G186" s="146" t="s">
        <v>343</v>
      </c>
      <c r="H186" s="146" t="s">
        <v>344</v>
      </c>
      <c r="I186" s="156" t="s">
        <v>345</v>
      </c>
    </row>
    <row r="187" spans="1:9" ht="48" customHeight="1" x14ac:dyDescent="0.2">
      <c r="A187" s="145" t="str">
        <f>'HECVAT - Full | Vendor Response'!A183</f>
        <v>DRPL-01</v>
      </c>
      <c r="B187" s="145" t="str">
        <f>'HECVAT - Full | Vendor Response'!B183</f>
        <v>Describe or provide a reference to your Disaster Recovery Plan (DRP).</v>
      </c>
      <c r="C187" s="337"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included with this document.</v>
      </c>
      <c r="D187" s="338"/>
      <c r="E187" s="164" t="s">
        <v>78</v>
      </c>
      <c r="F187" s="225" t="s">
        <v>346</v>
      </c>
      <c r="G187" s="232" t="s">
        <v>2144</v>
      </c>
      <c r="H187" s="226">
        <f>VLOOKUP(A187,Questions!B$25:T$295,16,FALSE)</f>
        <v>20</v>
      </c>
      <c r="I187" s="230"/>
    </row>
    <row r="188" spans="1:9" ht="48" customHeight="1" x14ac:dyDescent="0.2">
      <c r="A188" s="59" t="str">
        <f>'HECVAT - Full | Vendor Response'!A184</f>
        <v>DRPL-02</v>
      </c>
      <c r="B188" s="59" t="str">
        <f>'HECVAT - Full | Vendor Response'!B184</f>
        <v>Is an owner assigned who is responsible for the maintenance and review of the DRP?</v>
      </c>
      <c r="C188" s="126" t="str">
        <f>'HECVAT - Full | Vendor Response'!C184</f>
        <v>Yes</v>
      </c>
      <c r="D188" s="151" t="str">
        <f>'HECVAT - Full | Vendor Response'!D184</f>
        <v>Instructure's Disaster Recovery Plan is owned by the Security and Compliance Team and reviewed annually. It is provided to stakeholders for review and supported by both the Executive Leadership Team and Engineering Team.</v>
      </c>
      <c r="E188" s="163" t="s">
        <v>78</v>
      </c>
      <c r="F188" s="225" t="str">
        <f>VLOOKUP($A188,Questions!B$3:T$256,12,FALSE)</f>
        <v>Yes</v>
      </c>
      <c r="G188" s="232"/>
      <c r="H188" s="226">
        <f>VLOOKUP(A188,Questions!B$25:T$295,16,FALSE)</f>
        <v>15</v>
      </c>
      <c r="I188" s="230"/>
    </row>
    <row r="189" spans="1:9" ht="48" customHeight="1" x14ac:dyDescent="0.2">
      <c r="A189" s="59" t="str">
        <f>'HECVAT - Full | Vendor Response'!A185</f>
        <v>DRPL-03</v>
      </c>
      <c r="B189" s="59" t="str">
        <f>'HECVAT - Full | Vendor Response'!B185</f>
        <v>Can the Institution review your DRP and supporting documentation?</v>
      </c>
      <c r="C189" s="126" t="str">
        <f>'HECVAT - Full | Vendor Response'!C185</f>
        <v>Yes</v>
      </c>
      <c r="D189" s="151" t="str">
        <f>'HECVAT - Full | Vendor Response'!D185</f>
        <v>Please see our Instructure Business Continuity and Disaster Recovery Paper which is included with this submission.</v>
      </c>
      <c r="E189" s="163" t="s">
        <v>78</v>
      </c>
      <c r="F189" s="225" t="str">
        <f>VLOOKUP($A189,Questions!B$3:T$256,12,FALSE)</f>
        <v>Yes</v>
      </c>
      <c r="G189" s="232"/>
      <c r="H189" s="226">
        <f>VLOOKUP(A189,Questions!B$25:T$295,16,FALSE)</f>
        <v>25</v>
      </c>
      <c r="I189" s="230"/>
    </row>
    <row r="190" spans="1:9" ht="48" customHeight="1" x14ac:dyDescent="0.2">
      <c r="A190" s="59" t="str">
        <f>'HECVAT - Full | Vendor Response'!A186</f>
        <v>DRPL-04</v>
      </c>
      <c r="B190" s="59" t="str">
        <f>'HECVAT - Full | Vendor Response'!B186</f>
        <v>Are any disaster recovery locations outside the Institution's geographic region?</v>
      </c>
      <c r="C190" s="126" t="str">
        <f>'HECVAT - Full | Vendor Response'!C186</f>
        <v>No</v>
      </c>
      <c r="D190" s="151"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3" t="s">
        <v>78</v>
      </c>
      <c r="F190" s="225" t="str">
        <f>VLOOKUP($A190,Questions!B$3:T$256,12,FALSE)</f>
        <v>No</v>
      </c>
      <c r="G190" s="232"/>
      <c r="H190" s="226">
        <f>VLOOKUP(A190,Questions!B$25:T$295,16,FALSE)</f>
        <v>20</v>
      </c>
      <c r="I190" s="230"/>
    </row>
    <row r="191" spans="1:9" ht="48" customHeight="1" x14ac:dyDescent="0.2">
      <c r="A191" s="59" t="str">
        <f>'HECVAT - Full | Vendor Response'!A187</f>
        <v>DRPL-05</v>
      </c>
      <c r="B191" s="59" t="str">
        <f>'HECVAT - Full | Vendor Response'!B187</f>
        <v>Does your organization have a disaster recovery site or a contracted Disaster Recovery provider?</v>
      </c>
      <c r="C191" s="126" t="str">
        <f>'HECVAT - Full | Vendor Response'!C187</f>
        <v>Yes</v>
      </c>
      <c r="D191" s="151"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91" s="163" t="s">
        <v>78</v>
      </c>
      <c r="F191" s="225" t="str">
        <f>VLOOKUP($A191,Questions!B$3:T$256,12,FALSE)</f>
        <v>Yes</v>
      </c>
      <c r="G191" s="232"/>
      <c r="H191" s="226">
        <f>VLOOKUP(A191,Questions!B$25:T$295,16,FALSE)</f>
        <v>20</v>
      </c>
      <c r="I191" s="230"/>
    </row>
    <row r="192" spans="1:9" ht="48" customHeight="1" x14ac:dyDescent="0.2">
      <c r="A192" s="59" t="str">
        <f>'HECVAT - Full | Vendor Response'!A188</f>
        <v>DRPL-06</v>
      </c>
      <c r="B192" s="59" t="str">
        <f>'HECVAT - Full | Vendor Response'!B188</f>
        <v>Does your organization conduct an annual test of relocating to this site for disaster recovery purposes?</v>
      </c>
      <c r="C192" s="126" t="str">
        <f>'HECVAT - Full | Vendor Response'!C188</f>
        <v>Yes</v>
      </c>
      <c r="D192" s="151"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92" s="163" t="s">
        <v>78</v>
      </c>
      <c r="F192" s="225" t="str">
        <f>VLOOKUP($A192,Questions!B$3:T$256,12,FALSE)</f>
        <v>Yes</v>
      </c>
      <c r="G192" s="232"/>
      <c r="H192" s="226">
        <f>VLOOKUP(A192,Questions!B$25:T$295,16,FALSE)</f>
        <v>20</v>
      </c>
      <c r="I192" s="230"/>
    </row>
    <row r="193" spans="1:9" ht="48" customHeight="1" x14ac:dyDescent="0.2">
      <c r="A193" s="59" t="str">
        <f>'HECVAT - Full | Vendor Response'!A189</f>
        <v>DRPL-07</v>
      </c>
      <c r="B193" s="59" t="str">
        <f>'HECVAT - Full | Vendor Response'!B189</f>
        <v>Is there a defined problem/issue escalation plan in your DRP for impacted clients?</v>
      </c>
      <c r="C193" s="126" t="str">
        <f>'HECVAT - Full | Vendor Response'!C189</f>
        <v>Yes</v>
      </c>
      <c r="D193" s="151" t="str">
        <f>'HECVAT - Full | Vendor Response'!D189</f>
        <v>Please see our Instructure Business Continuity and Disaster Recovery Paper located at: https://www.instructure.com/canvas/security</v>
      </c>
      <c r="E193" s="163" t="s">
        <v>78</v>
      </c>
      <c r="F193" s="225" t="str">
        <f>VLOOKUP($A193,Questions!B$3:T$256,12,FALSE)</f>
        <v>Yes</v>
      </c>
      <c r="G193" s="232"/>
      <c r="H193" s="226">
        <f>VLOOKUP(A193,Questions!B$25:T$295,16,FALSE)</f>
        <v>20</v>
      </c>
      <c r="I193" s="230"/>
    </row>
    <row r="194" spans="1:9" ht="48" customHeight="1" x14ac:dyDescent="0.2">
      <c r="A194" s="59" t="str">
        <f>'HECVAT - Full | Vendor Response'!A190</f>
        <v>DRPL-08</v>
      </c>
      <c r="B194" s="59" t="str">
        <f>'HECVAT - Full | Vendor Response'!B190</f>
        <v>Is there a documented communication plan in your DRP for impacted clients?</v>
      </c>
      <c r="C194" s="126" t="str">
        <f>'HECVAT - Full | Vendor Response'!C190</f>
        <v>Yes</v>
      </c>
      <c r="D194" s="151"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3" t="s">
        <v>78</v>
      </c>
      <c r="F194" s="225" t="str">
        <f>VLOOKUP($A194,Questions!B$3:T$256,12,FALSE)</f>
        <v>Yes</v>
      </c>
      <c r="G194" s="232"/>
      <c r="H194" s="226">
        <f>VLOOKUP(A194,Questions!B$25:T$295,16,FALSE)</f>
        <v>20</v>
      </c>
      <c r="I194" s="230"/>
    </row>
    <row r="195" spans="1:9" ht="48" customHeight="1" x14ac:dyDescent="0.2">
      <c r="A195" s="145" t="str">
        <f>'HECVAT - Full | Vendor Response'!A191</f>
        <v>DRPL-09</v>
      </c>
      <c r="B195" s="145" t="str">
        <f>'HECVAT - Full | Vendor Response'!B191</f>
        <v>Describe or provide a reference to how your disaster recovery plan is tested? (i.e. scope of DR tests, end-to-end testing, etc.)</v>
      </c>
      <c r="C195" s="337"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38"/>
      <c r="E195" s="163" t="s">
        <v>78</v>
      </c>
      <c r="F195" s="225" t="s">
        <v>346</v>
      </c>
      <c r="G195" s="232" t="s">
        <v>2144</v>
      </c>
      <c r="H195" s="226">
        <f>VLOOKUP(A195,Questions!B$25:T$295,16,FALSE)</f>
        <v>20</v>
      </c>
      <c r="I195" s="230"/>
    </row>
    <row r="196" spans="1:9" ht="48" customHeight="1" x14ac:dyDescent="0.2">
      <c r="A196" s="59" t="str">
        <f>'HECVAT - Full | Vendor Response'!A192</f>
        <v>DRPL-10</v>
      </c>
      <c r="B196" s="59" t="str">
        <f>'HECVAT - Full | Vendor Response'!B192</f>
        <v>Has the Disaster Recovery Plan been tested in the last year?</v>
      </c>
      <c r="C196" s="126" t="str">
        <f>'HECVAT - Full | Vendor Response'!C192</f>
        <v>Yes</v>
      </c>
      <c r="D196" s="151" t="str">
        <f>'HECVAT - Full | Vendor Response'!D192</f>
        <v>Tabletop testing occurs every year and typically occurs during the month of December.</v>
      </c>
      <c r="E196" s="163" t="s">
        <v>78</v>
      </c>
      <c r="F196" s="223" t="str">
        <f>VLOOKUP($A196,Questions!B$3:T$256,12,FALSE)</f>
        <v>Yes</v>
      </c>
      <c r="G196" s="232"/>
      <c r="H196" s="224">
        <f>VLOOKUP(A196,Questions!B$25:T$295,16,FALSE)</f>
        <v>25</v>
      </c>
      <c r="I196" s="230"/>
    </row>
    <row r="197" spans="1:9" ht="48" customHeight="1" x14ac:dyDescent="0.2">
      <c r="A197" s="59" t="str">
        <f>'HECVAT - Full | Vendor Response'!A193</f>
        <v>DRPL-11</v>
      </c>
      <c r="B197" s="59" t="str">
        <f>'HECVAT - Full | Vendor Response'!B193</f>
        <v>Are all components of the DRP reviewed at least annually and updated as needed to reflect change?</v>
      </c>
      <c r="C197" s="126" t="str">
        <f>'HECVAT - Full | Vendor Response'!C193</f>
        <v>Yes</v>
      </c>
      <c r="D197" s="151" t="str">
        <f>'HECVAT - Full | Vendor Response'!D193</f>
        <v>Instructure's DRP is reviewed in its entirety at least annually and updated to reflect any changes needed.</v>
      </c>
      <c r="E197" s="163" t="s">
        <v>78</v>
      </c>
      <c r="F197" s="223" t="str">
        <f>VLOOKUP($A197,Questions!B$3:T$256,12,FALSE)</f>
        <v>Yes</v>
      </c>
      <c r="G197" s="232"/>
      <c r="H197" s="224">
        <f>VLOOKUP(A197,Questions!B$25:T$295,16,FALSE)</f>
        <v>25</v>
      </c>
      <c r="I197" s="230"/>
    </row>
    <row r="198" spans="1:9" ht="48" customHeight="1" x14ac:dyDescent="0.2">
      <c r="A198" s="149" t="str">
        <f>'HECVAT - Full | Vendor Response'!A194</f>
        <v>Firewalls, IDS, IPS, and Networking</v>
      </c>
      <c r="B198" s="149"/>
      <c r="C198" s="146" t="s">
        <v>340</v>
      </c>
      <c r="D198" s="152" t="s">
        <v>66</v>
      </c>
      <c r="E198" s="154" t="s">
        <v>68</v>
      </c>
      <c r="F198" s="155" t="s">
        <v>342</v>
      </c>
      <c r="G198" s="146" t="s">
        <v>343</v>
      </c>
      <c r="H198" s="146" t="s">
        <v>344</v>
      </c>
      <c r="I198" s="156" t="s">
        <v>345</v>
      </c>
    </row>
    <row r="199" spans="1:9" ht="48" customHeight="1" x14ac:dyDescent="0.2">
      <c r="A199" s="59" t="str">
        <f>'HECVAT - Full | Vendor Response'!A195</f>
        <v>FIDP-01</v>
      </c>
      <c r="B199" s="59" t="str">
        <f>'HECVAT - Full | Vendor Response'!B195</f>
        <v>Are you utilizing a stateful packet inspection (SPI) firewall?</v>
      </c>
      <c r="C199" s="126" t="str">
        <f>'HECVAT - Full | Vendor Response'!C195</f>
        <v>Yes</v>
      </c>
      <c r="D199" s="151" t="str">
        <f>'HECVAT - Full | Vendor Response'!D195</f>
        <v>Canvas utilizes AWS Security Groups which perform stateful packet inspection on all rules. The AWS SG firewall keeps track of the state of network connections (such as TCP streams, UDP communication) traveling across it.</v>
      </c>
      <c r="E199" s="163" t="s">
        <v>78</v>
      </c>
      <c r="F199" s="223" t="str">
        <f>VLOOKUP($A199,Questions!B$3:T$256,12,FALSE)</f>
        <v>Yes</v>
      </c>
      <c r="G199" s="232"/>
      <c r="H199" s="224">
        <f>VLOOKUP(A199,Questions!B$25:T$295,16,FALSE)</f>
        <v>25</v>
      </c>
      <c r="I199" s="230"/>
    </row>
    <row r="200" spans="1:9" ht="48" customHeight="1" x14ac:dyDescent="0.2">
      <c r="A200" s="59" t="str">
        <f>'HECVAT - Full | Vendor Response'!A196</f>
        <v>FIDP-02</v>
      </c>
      <c r="B200" s="59" t="str">
        <f>'HECVAT - Full | Vendor Response'!B196</f>
        <v>Is authority for firewall change approval documented?  Please list approver names or titles in Additional Info</v>
      </c>
      <c r="C200" s="126" t="str">
        <f>'HECVAT - Full | Vendor Response'!C196</f>
        <v>Yes</v>
      </c>
      <c r="D200" s="151"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3" t="s">
        <v>78</v>
      </c>
      <c r="F200" s="223" t="str">
        <f>VLOOKUP($A200,Questions!B$3:T$256,12,FALSE)</f>
        <v>Yes</v>
      </c>
      <c r="G200" s="232"/>
      <c r="H200" s="224">
        <f>VLOOKUP(A200,Questions!B$25:T$295,16,FALSE)</f>
        <v>20</v>
      </c>
      <c r="I200" s="230"/>
    </row>
    <row r="201" spans="1:9" ht="48" customHeight="1" x14ac:dyDescent="0.2">
      <c r="A201" s="59" t="str">
        <f>'HECVAT - Full | Vendor Response'!A197</f>
        <v>FIDP-03</v>
      </c>
      <c r="B201" s="59" t="str">
        <f>'HECVAT - Full | Vendor Response'!B197</f>
        <v>Do you have a documented policy for firewall change requests?</v>
      </c>
      <c r="C201" s="126" t="str">
        <f>'HECVAT - Full | Vendor Response'!C197</f>
        <v>Yes</v>
      </c>
      <c r="D201" s="151" t="str">
        <f>'HECVAT - Full | Vendor Response'!D197</f>
        <v>Instructure has an internal Network Security Policy document which provides requirements for any changes to the infrastructure.</v>
      </c>
      <c r="E201" s="163" t="s">
        <v>78</v>
      </c>
      <c r="F201" s="223" t="str">
        <f>VLOOKUP($A201,Questions!B$3:T$256,12,FALSE)</f>
        <v>Yes</v>
      </c>
      <c r="G201" s="232"/>
      <c r="H201" s="224">
        <f>VLOOKUP(A201,Questions!B$25:T$295,16,FALSE)</f>
        <v>25</v>
      </c>
      <c r="I201" s="230"/>
    </row>
    <row r="202" spans="1:9" ht="48" customHeight="1" x14ac:dyDescent="0.2">
      <c r="A202" s="59" t="str">
        <f>'HECVAT - Full | Vendor Response'!A198</f>
        <v>FIDP-04</v>
      </c>
      <c r="B202" s="59" t="str">
        <f>'HECVAT - Full | Vendor Response'!B198</f>
        <v>Have you implemented an Intrusion Detection System (network-based)?</v>
      </c>
      <c r="C202" s="126" t="str">
        <f>'HECVAT - Full | Vendor Response'!C198</f>
        <v>Yes</v>
      </c>
      <c r="D202" s="151" t="str">
        <f>'HECVAT - Full | Vendor Response'!D198</f>
        <v>Instructure leverages Lacework all Instructure AWS accounts, forwarding alerts to the Instructure Security Team.</v>
      </c>
      <c r="E202" s="163" t="s">
        <v>78</v>
      </c>
      <c r="F202" s="223" t="str">
        <f>VLOOKUP($A202,Questions!B$3:T$256,12,FALSE)</f>
        <v>Yes</v>
      </c>
      <c r="G202" s="232"/>
      <c r="H202" s="224">
        <f>VLOOKUP(A202,Questions!B$25:T$295,16,FALSE)</f>
        <v>25</v>
      </c>
      <c r="I202" s="230"/>
    </row>
    <row r="203" spans="1:9" ht="48" customHeight="1" x14ac:dyDescent="0.2">
      <c r="A203" s="59" t="str">
        <f>'HECVAT - Full | Vendor Response'!A199</f>
        <v>FIDP-05</v>
      </c>
      <c r="B203" s="59" t="str">
        <f>'HECVAT - Full | Vendor Response'!B199</f>
        <v>Have you implemented an Intrusion Prevention System (network-based)?</v>
      </c>
      <c r="C203" s="126" t="str">
        <f>'HECVAT - Full | Vendor Response'!C199</f>
        <v>Yes</v>
      </c>
      <c r="D203" s="151"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3" t="s">
        <v>78</v>
      </c>
      <c r="F203" s="223" t="str">
        <f>VLOOKUP($A203,Questions!B$3:T$256,12,FALSE)</f>
        <v>Yes</v>
      </c>
      <c r="G203" s="232"/>
      <c r="H203" s="224">
        <f>VLOOKUP(A203,Questions!B$25:T$295,16,FALSE)</f>
        <v>20</v>
      </c>
      <c r="I203" s="230"/>
    </row>
    <row r="204" spans="1:9" ht="48" customHeight="1" x14ac:dyDescent="0.2">
      <c r="A204" s="59" t="str">
        <f>'HECVAT - Full | Vendor Response'!A200</f>
        <v>FIDP-06</v>
      </c>
      <c r="B204" s="59" t="str">
        <f>'HECVAT - Full | Vendor Response'!B200</f>
        <v>Do you employ host-based intrusion detection?</v>
      </c>
      <c r="C204" s="126" t="str">
        <f>'HECVAT - Full | Vendor Response'!C200</f>
        <v>Yes</v>
      </c>
      <c r="D204" s="151" t="str">
        <f>'HECVAT - Full | Vendor Response'!D200</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204" s="163" t="s">
        <v>78</v>
      </c>
      <c r="F204" s="223" t="str">
        <f>VLOOKUP($A204,Questions!B$3:T$256,12,FALSE)</f>
        <v>Yes</v>
      </c>
      <c r="G204" s="232"/>
      <c r="H204" s="224">
        <f>VLOOKUP(A204,Questions!B$25:T$295,16,FALSE)</f>
        <v>25</v>
      </c>
      <c r="I204" s="230"/>
    </row>
    <row r="205" spans="1:9" ht="48" customHeight="1" x14ac:dyDescent="0.2">
      <c r="A205" s="59" t="str">
        <f>'HECVAT - Full | Vendor Response'!A201</f>
        <v>FIDP-07</v>
      </c>
      <c r="B205" s="59" t="str">
        <f>'HECVAT - Full | Vendor Response'!B201</f>
        <v>Do you employ host-based intrusion prevention?</v>
      </c>
      <c r="C205" s="126" t="str">
        <f>'HECVAT - Full | Vendor Response'!C201</f>
        <v>Yes</v>
      </c>
      <c r="D205" s="151" t="str">
        <f>'HECVAT - Full | Vendor Response'!D201</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205" s="163" t="s">
        <v>78</v>
      </c>
      <c r="F205" s="223" t="str">
        <f>VLOOKUP($A205,Questions!B$3:T$256,12,FALSE)</f>
        <v>Yes</v>
      </c>
      <c r="G205" s="232"/>
      <c r="H205" s="224">
        <f>VLOOKUP(A205,Questions!B$25:T$295,16,FALSE)</f>
        <v>20</v>
      </c>
      <c r="I205" s="230"/>
    </row>
    <row r="206" spans="1:9" ht="48" customHeight="1" x14ac:dyDescent="0.2">
      <c r="A206" s="59" t="str">
        <f>'HECVAT - Full | Vendor Response'!A202</f>
        <v>FIDP-08</v>
      </c>
      <c r="B206" s="59" t="str">
        <f>'HECVAT - Full | Vendor Response'!B202</f>
        <v>Are you employing any next-generation persistent threat (NGPT) monitoring?</v>
      </c>
      <c r="C206" s="126" t="str">
        <f>'HECVAT - Full | Vendor Response'!C202</f>
        <v>Yes</v>
      </c>
      <c r="D206" s="151" t="str">
        <f>'HECVAT - Full | Vendor Response'!D202</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63" t="s">
        <v>78</v>
      </c>
      <c r="F206" s="223" t="str">
        <f>VLOOKUP($A206,Questions!B$3:T$256,12,FALSE)</f>
        <v>Yes</v>
      </c>
      <c r="G206" s="232"/>
      <c r="H206" s="224">
        <f>VLOOKUP(A206,Questions!B$25:T$295,16,FALSE)</f>
        <v>20</v>
      </c>
      <c r="I206" s="230"/>
    </row>
    <row r="207" spans="1:9" ht="48" customHeight="1" x14ac:dyDescent="0.2">
      <c r="A207" s="59" t="str">
        <f>'HECVAT - Full | Vendor Response'!A203</f>
        <v>FIDP-09</v>
      </c>
      <c r="B207" s="59" t="str">
        <f>'HECVAT - Full | Vendor Response'!B203</f>
        <v>Do you monitor for intrusions on a 24x7x365 basis?</v>
      </c>
      <c r="C207" s="126" t="str">
        <f>'HECVAT - Full | Vendor Response'!C203</f>
        <v>Yes</v>
      </c>
      <c r="D207" s="151"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63" t="s">
        <v>78</v>
      </c>
      <c r="F207" s="223" t="str">
        <f>VLOOKUP($A207,Questions!B$3:T$256,12,FALSE)</f>
        <v>Yes</v>
      </c>
      <c r="G207" s="232"/>
      <c r="H207" s="224">
        <f>VLOOKUP(A207,Questions!B$25:T$295,16,FALSE)</f>
        <v>15</v>
      </c>
      <c r="I207" s="230"/>
    </row>
    <row r="208" spans="1:9" ht="48" customHeight="1" x14ac:dyDescent="0.2">
      <c r="A208" s="59" t="str">
        <f>'HECVAT - Full | Vendor Response'!A204</f>
        <v>FIDP-10</v>
      </c>
      <c r="B208" s="59" t="str">
        <f>'HECVAT - Full | Vendor Response'!B204</f>
        <v>Is intrusion monitoring performed internally or by a third-party service?</v>
      </c>
      <c r="C208" s="126" t="str">
        <f>'HECVAT - Full | Vendor Response'!C204</f>
        <v>Yes</v>
      </c>
      <c r="D208" s="151" t="str">
        <f>'HECVAT - Full | Vendor Response'!D204</f>
        <v>Network layer monitoring is provided by Amazon Web Services (AWS). Software layer monitoring is provided internally by Instructure.</v>
      </c>
      <c r="E208" s="163" t="s">
        <v>78</v>
      </c>
      <c r="F208" s="223" t="str">
        <f>VLOOKUP($A208,Questions!B$3:T$256,12,FALSE)</f>
        <v>Yes</v>
      </c>
      <c r="G208" s="232"/>
      <c r="H208" s="224">
        <f>VLOOKUP(A208,Questions!B$25:T$295,16,FALSE)</f>
        <v>20</v>
      </c>
      <c r="I208" s="230"/>
    </row>
    <row r="209" spans="1:9" ht="48" customHeight="1" x14ac:dyDescent="0.2">
      <c r="A209" s="59" t="str">
        <f>'HECVAT - Full | Vendor Response'!A205</f>
        <v>FIDP-11</v>
      </c>
      <c r="B209" s="59" t="str">
        <f>'HECVAT - Full | Vendor Response'!B205</f>
        <v>Are audit logs available for all changes to the network, firewall, IDS, and IPS systems?</v>
      </c>
      <c r="C209" s="126" t="str">
        <f>'HECVAT - Full | Vendor Response'!C205</f>
        <v>Yes</v>
      </c>
      <c r="D209" s="151" t="str">
        <f>'HECVAT - Full | Vendor Response'!D205</f>
        <v>All output from these systems is sent to Instructure's centralized logging management system for further analysis and alert generation.</v>
      </c>
      <c r="E209" s="163" t="s">
        <v>78</v>
      </c>
      <c r="F209" s="223" t="str">
        <f>VLOOKUP($A209,Questions!B$3:T$256,12,FALSE)</f>
        <v>Yes</v>
      </c>
      <c r="G209" s="232"/>
      <c r="H209" s="224">
        <f>VLOOKUP(A209,Questions!B$25:T$295,16,FALSE)</f>
        <v>25</v>
      </c>
      <c r="I209" s="230"/>
    </row>
    <row r="210" spans="1:9" ht="48" customHeight="1" x14ac:dyDescent="0.2">
      <c r="A210" s="352" t="str">
        <f>'HECVAT - Full | Vendor Response'!A206</f>
        <v>Policies, Procedures, and Processes</v>
      </c>
      <c r="B210" s="352"/>
      <c r="C210" s="146" t="s">
        <v>340</v>
      </c>
      <c r="D210" s="152" t="s">
        <v>66</v>
      </c>
      <c r="E210" s="154" t="s">
        <v>68</v>
      </c>
      <c r="F210" s="155" t="s">
        <v>342</v>
      </c>
      <c r="G210" s="146" t="s">
        <v>343</v>
      </c>
      <c r="H210" s="146" t="s">
        <v>344</v>
      </c>
      <c r="I210" s="156" t="s">
        <v>345</v>
      </c>
    </row>
    <row r="211" spans="1:9" ht="48" customHeight="1" x14ac:dyDescent="0.2">
      <c r="A211" s="59" t="str">
        <f>'HECVAT - Full | Vendor Response'!A207</f>
        <v>PPPR-01</v>
      </c>
      <c r="B211" s="59" t="str">
        <f>'HECVAT - Full | Vendor Response'!B207</f>
        <v>Can you share the organization chart, mission statement, and policies for your information security unit?</v>
      </c>
      <c r="C211" s="126" t="str">
        <f>'HECVAT - Full | Vendor Response'!C207</f>
        <v>Yes</v>
      </c>
      <c r="D211" s="151" t="str">
        <f>'HECVAT - Full | Vendor Response'!D207</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3" t="s">
        <v>78</v>
      </c>
      <c r="F211" s="223" t="str">
        <f>VLOOKUP($A211,Questions!B$3:T$256,12,FALSE)</f>
        <v>Yes</v>
      </c>
      <c r="G211" s="232"/>
      <c r="H211" s="224">
        <f>VLOOKUP(A211,Questions!B$25:T$295,16,FALSE)</f>
        <v>20</v>
      </c>
      <c r="I211" s="230"/>
    </row>
    <row r="212" spans="1:9" ht="48" customHeight="1" x14ac:dyDescent="0.2">
      <c r="A212" s="59" t="str">
        <f>'HECVAT - Full | Vendor Response'!A208</f>
        <v>PPPR-02</v>
      </c>
      <c r="B212" s="59" t="str">
        <f>'HECVAT - Full | Vendor Response'!B208</f>
        <v>Do you have a documented patch management process?</v>
      </c>
      <c r="C212" s="126" t="str">
        <f>'HECVAT - Full | Vendor Response'!C208</f>
        <v>Yes</v>
      </c>
      <c r="D212" s="151" t="str">
        <f>'HECVAT - Full | Vendor Response'!D208</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212" s="163" t="s">
        <v>78</v>
      </c>
      <c r="F212" s="223" t="str">
        <f>VLOOKUP($A212,Questions!B$3:T$256,12,FALSE)</f>
        <v>Yes</v>
      </c>
      <c r="G212" s="232"/>
      <c r="H212" s="224">
        <f>VLOOKUP(A212,Questions!B$25:T$295,16,FALSE)</f>
        <v>25</v>
      </c>
      <c r="I212" s="230"/>
    </row>
    <row r="213" spans="1:9" ht="48" customHeight="1" x14ac:dyDescent="0.2">
      <c r="A213" s="59" t="str">
        <f>'HECVAT - Full | Vendor Response'!A209</f>
        <v>PPPR-03</v>
      </c>
      <c r="B213" s="59" t="str">
        <f>'HECVAT - Full | Vendor Response'!B209</f>
        <v>Can you accommodate encryption requirements using open standards?</v>
      </c>
      <c r="C213" s="126" t="str">
        <f>'HECVAT - Full | Vendor Response'!C209</f>
        <v>Yes</v>
      </c>
      <c r="D213" s="151" t="str">
        <f>'HECVAT - Full | Vendor Response'!D209</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3" t="s">
        <v>78</v>
      </c>
      <c r="F213" s="223" t="str">
        <f>VLOOKUP($A213,Questions!B$3:T$256,12,FALSE)</f>
        <v>Yes</v>
      </c>
      <c r="G213" s="232"/>
      <c r="H213" s="224">
        <f>VLOOKUP(A213,Questions!B$25:T$295,16,FALSE)</f>
        <v>20</v>
      </c>
      <c r="I213" s="230"/>
    </row>
    <row r="214" spans="1:9" ht="48" customHeight="1" x14ac:dyDescent="0.2">
      <c r="A214" s="59" t="str">
        <f>'HECVAT - Full | Vendor Response'!A210</f>
        <v>PPPR-04</v>
      </c>
      <c r="B214" s="59" t="str">
        <f>'HECVAT - Full | Vendor Response'!B210</f>
        <v>Are information security principles designed into the product lifecycle?</v>
      </c>
      <c r="C214" s="126" t="str">
        <f>'HECVAT - Full | Vendor Response'!C210</f>
        <v>Yes</v>
      </c>
      <c r="D214" s="151"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3" t="s">
        <v>78</v>
      </c>
      <c r="F214" s="223" t="str">
        <f>VLOOKUP($A214,Questions!B$3:T$256,12,FALSE)</f>
        <v>Yes</v>
      </c>
      <c r="G214" s="232"/>
      <c r="H214" s="224">
        <f>VLOOKUP(A214,Questions!B$25:T$295,16,FALSE)</f>
        <v>15</v>
      </c>
      <c r="I214" s="230"/>
    </row>
    <row r="215" spans="1:9" ht="48" customHeight="1" x14ac:dyDescent="0.2">
      <c r="A215" s="59" t="str">
        <f>'HECVAT - Full | Vendor Response'!A211</f>
        <v>PPPR-05</v>
      </c>
      <c r="B215" s="59" t="str">
        <f>'HECVAT - Full | Vendor Response'!B211</f>
        <v>Do you have a documented systems development life cycle (SDLC)?</v>
      </c>
      <c r="C215" s="126" t="str">
        <f>'HECVAT - Full | Vendor Response'!C211</f>
        <v>Yes</v>
      </c>
      <c r="D215" s="151" t="str">
        <f>'HECVAT - Full | Vendor Response'!D211</f>
        <v>Instructure has a documented systems development life cycle (SDLC), based on the Agile methodology, which incorporates industry best-practices and results in twice-monthly production releases.</v>
      </c>
      <c r="E215" s="163" t="s">
        <v>78</v>
      </c>
      <c r="F215" s="223" t="str">
        <f>VLOOKUP($A215,Questions!B$3:T$256,12,FALSE)</f>
        <v>Yes</v>
      </c>
      <c r="G215" s="232"/>
      <c r="H215" s="224">
        <f>VLOOKUP(A215,Questions!B$25:T$295,16,FALSE)</f>
        <v>20</v>
      </c>
      <c r="I215" s="230"/>
    </row>
    <row r="216" spans="1:9" ht="48" customHeight="1" x14ac:dyDescent="0.2">
      <c r="A216" s="59" t="str">
        <f>'HECVAT - Full | Vendor Response'!A212</f>
        <v>PPPR-06</v>
      </c>
      <c r="B216" s="59" t="str">
        <f>'HECVAT - Full | Vendor Response'!B212</f>
        <v>Will you comply with applicable breach notification laws?</v>
      </c>
      <c r="C216" s="126" t="str">
        <f>'HECVAT - Full | Vendor Response'!C212</f>
        <v>Yes</v>
      </c>
      <c r="D216" s="151" t="str">
        <f>'HECVAT - Full | Vendor Response'!D212</f>
        <v>Instructure will comply with all applicable breach notification laws and response times. Instructure has not experienced a breach to date.</v>
      </c>
      <c r="E216" s="163" t="s">
        <v>78</v>
      </c>
      <c r="F216" s="223" t="str">
        <f>VLOOKUP($A216,Questions!B$3:T$256,12,FALSE)</f>
        <v>Yes</v>
      </c>
      <c r="G216" s="232"/>
      <c r="H216" s="224">
        <f>VLOOKUP(A216,Questions!B$25:T$295,16,FALSE)</f>
        <v>15</v>
      </c>
      <c r="I216" s="230"/>
    </row>
    <row r="217" spans="1:9" ht="48" customHeight="1" x14ac:dyDescent="0.2">
      <c r="A217" s="59" t="str">
        <f>'HECVAT - Full | Vendor Response'!A213</f>
        <v>PPPR-07</v>
      </c>
      <c r="B217" s="59" t="str">
        <f>'HECVAT - Full | Vendor Response'!B213</f>
        <v>Will you comply with the Institution's IT policies with regards to user privacy and data protection?</v>
      </c>
      <c r="C217" s="126" t="str">
        <f>'HECVAT - Full | Vendor Response'!C213</f>
        <v>Yes</v>
      </c>
      <c r="D217" s="151" t="str">
        <f>'HECVAT - Full | Vendor Response'!D213</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3" t="s">
        <v>78</v>
      </c>
      <c r="F217" s="223" t="str">
        <f>VLOOKUP($A217,Questions!B$3:T$256,12,FALSE)</f>
        <v>Yes</v>
      </c>
      <c r="G217" s="232"/>
      <c r="H217" s="224">
        <f>VLOOKUP(A217,Questions!B$25:T$295,16,FALSE)</f>
        <v>25</v>
      </c>
      <c r="I217" s="230"/>
    </row>
    <row r="218" spans="1:9" ht="48" customHeight="1" x14ac:dyDescent="0.2">
      <c r="A218" s="59" t="str">
        <f>'HECVAT - Full | Vendor Response'!A214</f>
        <v>PPPR-08</v>
      </c>
      <c r="B218" s="59" t="str">
        <f>'HECVAT - Full | Vendor Response'!B214</f>
        <v>Is your company subject to Institution's geographic region's laws and regulations?</v>
      </c>
      <c r="C218" s="126" t="str">
        <f>'HECVAT - Full | Vendor Response'!C214</f>
        <v>Yes</v>
      </c>
      <c r="D218" s="151">
        <f>'HECVAT - Full | Vendor Response'!D214</f>
        <v>0</v>
      </c>
      <c r="E218" s="163" t="s">
        <v>78</v>
      </c>
      <c r="F218" s="223" t="str">
        <f>VLOOKUP($A218,Questions!B$3:T$256,12,FALSE)</f>
        <v>Yes</v>
      </c>
      <c r="G218" s="232"/>
      <c r="H218" s="224">
        <f>VLOOKUP(A218,Questions!B$25:T$295,16,FALSE)</f>
        <v>25</v>
      </c>
      <c r="I218" s="230"/>
    </row>
    <row r="219" spans="1:9" ht="48" customHeight="1" x14ac:dyDescent="0.2">
      <c r="A219" s="59" t="str">
        <f>'HECVAT - Full | Vendor Response'!A215</f>
        <v>PPPR-09</v>
      </c>
      <c r="B219" s="59" t="str">
        <f>'HECVAT - Full | Vendor Response'!B215</f>
        <v>Do you perform background screenings or multi-state background checks on all employees prior to their first day of work?</v>
      </c>
      <c r="C219" s="126" t="str">
        <f>'HECVAT - Full | Vendor Response'!C215</f>
        <v>Yes</v>
      </c>
      <c r="D219" s="151"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3" t="s">
        <v>78</v>
      </c>
      <c r="F219" s="223" t="str">
        <f>VLOOKUP($A219,Questions!B$3:T$256,12,FALSE)</f>
        <v>Yes</v>
      </c>
      <c r="G219" s="232"/>
      <c r="H219" s="224">
        <f>VLOOKUP(A219,Questions!B$25:T$295,16,FALSE)</f>
        <v>20</v>
      </c>
      <c r="I219" s="230"/>
    </row>
    <row r="220" spans="1:9" ht="48" customHeight="1" x14ac:dyDescent="0.2">
      <c r="A220" s="59" t="str">
        <f>'HECVAT - Full | Vendor Response'!A216</f>
        <v>PPPR-10</v>
      </c>
      <c r="B220" s="59" t="str">
        <f>'HECVAT - Full | Vendor Response'!B216</f>
        <v>Do you require new employees to fill out agreements and review policies?</v>
      </c>
      <c r="C220" s="126" t="str">
        <f>'HECVAT - Full | Vendor Response'!C216</f>
        <v>Yes</v>
      </c>
      <c r="D220" s="151" t="str">
        <f>'HECVAT - Full | Vendor Response'!D216</f>
        <v>All our employees sign contracts that include clauses on confidentiality of information. Additionally, all on-boarded Instructure employees are required to read, understand, and sign FERPA and COPPA compliance forms.</v>
      </c>
      <c r="E220" s="163" t="s">
        <v>78</v>
      </c>
      <c r="F220" s="223" t="str">
        <f>VLOOKUP($A220,Questions!B$3:T$256,12,FALSE)</f>
        <v>Yes</v>
      </c>
      <c r="G220" s="232"/>
      <c r="H220" s="224">
        <f>VLOOKUP(A220,Questions!B$25:T$295,16,FALSE)</f>
        <v>20</v>
      </c>
      <c r="I220" s="230"/>
    </row>
    <row r="221" spans="1:9" ht="48" customHeight="1" x14ac:dyDescent="0.2">
      <c r="A221" s="59" t="str">
        <f>'HECVAT - Full | Vendor Response'!A217</f>
        <v>PPPR-11</v>
      </c>
      <c r="B221" s="59" t="str">
        <f>'HECVAT - Full | Vendor Response'!B217</f>
        <v>Do you have a documented information security policy?</v>
      </c>
      <c r="C221" s="126" t="str">
        <f>'HECVAT - Full | Vendor Response'!C217</f>
        <v>Yes</v>
      </c>
      <c r="D221" s="151" t="str">
        <f>'HECVAT - Full | Vendor Response'!D217</f>
        <v>All our employees sign contracts that include clauses on confidentiality of information. Additionally, all on-boarded Instructure employees are required to read, understand, and sign FERPA and COPPA compliance forms.</v>
      </c>
      <c r="E221" s="163" t="s">
        <v>78</v>
      </c>
      <c r="F221" s="223" t="str">
        <f>VLOOKUP($A221,Questions!B$3:T$256,12,FALSE)</f>
        <v>Yes</v>
      </c>
      <c r="G221" s="232"/>
      <c r="H221" s="224">
        <f>VLOOKUP(A221,Questions!B$25:T$295,16,FALSE)</f>
        <v>20</v>
      </c>
      <c r="I221" s="230"/>
    </row>
    <row r="222" spans="1:9" ht="48" customHeight="1" x14ac:dyDescent="0.2">
      <c r="A222" s="59" t="str">
        <f>'HECVAT - Full | Vendor Response'!A218</f>
        <v>PPPR-12</v>
      </c>
      <c r="B222" s="59" t="str">
        <f>'HECVAT - Full | Vendor Response'!B218</f>
        <v>Do you have an information security awareness program?</v>
      </c>
      <c r="C222" s="126" t="str">
        <f>'HECVAT - Full | Vendor Response'!C218</f>
        <v>Yes</v>
      </c>
      <c r="D222" s="151"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222" s="163" t="s">
        <v>78</v>
      </c>
      <c r="F222" s="223" t="str">
        <f>VLOOKUP($A222,Questions!B$3:T$256,12,FALSE)</f>
        <v>Yes</v>
      </c>
      <c r="G222" s="232"/>
      <c r="H222" s="224">
        <f>VLOOKUP(A222,Questions!B$25:T$295,16,FALSE)</f>
        <v>15</v>
      </c>
      <c r="I222" s="230"/>
    </row>
    <row r="223" spans="1:9" ht="48" customHeight="1" x14ac:dyDescent="0.2">
      <c r="A223" s="59" t="str">
        <f>'HECVAT - Full | Vendor Response'!A219</f>
        <v>PPPR-13</v>
      </c>
      <c r="B223" s="59" t="str">
        <f>'HECVAT - Full | Vendor Response'!B219</f>
        <v>Is security awareness training mandatory for all employees?</v>
      </c>
      <c r="C223" s="126" t="str">
        <f>'HECVAT - Full | Vendor Response'!C219</f>
        <v>Yes</v>
      </c>
      <c r="D223" s="151"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3" t="s">
        <v>78</v>
      </c>
      <c r="F223" s="223" t="str">
        <f>VLOOKUP($A223,Questions!B$3:T$256,12,FALSE)</f>
        <v>Yes</v>
      </c>
      <c r="G223" s="232"/>
      <c r="H223" s="224">
        <f>VLOOKUP(A223,Questions!B$25:T$295,16,FALSE)</f>
        <v>15</v>
      </c>
      <c r="I223" s="230"/>
    </row>
    <row r="224" spans="1:9" ht="48" customHeight="1" x14ac:dyDescent="0.2">
      <c r="A224" s="59" t="str">
        <f>'HECVAT - Full | Vendor Response'!A220</f>
        <v>PPPR-14</v>
      </c>
      <c r="B224" s="59" t="str">
        <f>'HECVAT - Full | Vendor Response'!B220</f>
        <v>Do you have process and procedure(s) documented, and currently followed, that require a review and update of the access-list(s) for privileged accounts?</v>
      </c>
      <c r="C224" s="126" t="str">
        <f>'HECVAT - Full | Vendor Response'!C220</f>
        <v>Yes</v>
      </c>
      <c r="D224" s="151"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3" t="s">
        <v>78</v>
      </c>
      <c r="F224" s="223" t="str">
        <f>VLOOKUP($A224,Questions!B$3:T$256,12,FALSE)</f>
        <v>Yes</v>
      </c>
      <c r="G224" s="232"/>
      <c r="H224" s="224">
        <f>VLOOKUP(A224,Questions!B$25:T$295,16,FALSE)</f>
        <v>15</v>
      </c>
      <c r="I224" s="230"/>
    </row>
    <row r="225" spans="1:9" ht="48" customHeight="1" x14ac:dyDescent="0.2">
      <c r="A225" s="59" t="str">
        <f>'HECVAT - Full | Vendor Response'!A221</f>
        <v>PPPR-15</v>
      </c>
      <c r="B225" s="59" t="str">
        <f>'HECVAT - Full | Vendor Response'!B221</f>
        <v>Do you have documented, and currently implemented, internal audit processes and procedures?</v>
      </c>
      <c r="C225" s="126" t="str">
        <f>'HECVAT - Full | Vendor Response'!C221</f>
        <v>Yes</v>
      </c>
      <c r="D225" s="151"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3" t="s">
        <v>78</v>
      </c>
      <c r="F225" s="223" t="str">
        <f>VLOOKUP($A225,Questions!B$3:T$256,12,FALSE)</f>
        <v>Yes</v>
      </c>
      <c r="G225" s="232"/>
      <c r="H225" s="224">
        <f>VLOOKUP(A225,Questions!B$25:T$295,16,FALSE)</f>
        <v>15</v>
      </c>
      <c r="I225" s="230"/>
    </row>
    <row r="226" spans="1:9" ht="48" customHeight="1" x14ac:dyDescent="0.2">
      <c r="A226" s="59" t="str">
        <f>'HECVAT - Full | Vendor Response'!A222</f>
        <v>PPPR-16</v>
      </c>
      <c r="B226" s="59" t="str">
        <f>'HECVAT - Full | Vendor Response'!B222</f>
        <v>Does your organization have physical security controls and policies in place?</v>
      </c>
      <c r="C226" s="126" t="str">
        <f>'HECVAT - Full | Vendor Response'!C222</f>
        <v>Yes</v>
      </c>
      <c r="D226" s="151"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3" t="s">
        <v>78</v>
      </c>
      <c r="F226" s="223" t="str">
        <f>VLOOKUP($A226,Questions!B$3:T$256,12,FALSE)</f>
        <v>Yes</v>
      </c>
      <c r="G226" s="232"/>
      <c r="H226" s="224">
        <f>VLOOKUP(A226,Questions!B$25:T$295,16,FALSE)</f>
        <v>15</v>
      </c>
      <c r="I226" s="230"/>
    </row>
    <row r="227" spans="1:9" ht="48" customHeight="1" x14ac:dyDescent="0.2">
      <c r="A227" s="149" t="str">
        <f>'HECVAT - Full | Vendor Response'!A223</f>
        <v>Incident Handling</v>
      </c>
      <c r="B227" s="149"/>
      <c r="C227" s="146" t="s">
        <v>340</v>
      </c>
      <c r="D227" s="152" t="s">
        <v>66</v>
      </c>
      <c r="E227" s="154" t="s">
        <v>68</v>
      </c>
      <c r="F227" s="155" t="s">
        <v>342</v>
      </c>
      <c r="G227" s="146" t="s">
        <v>343</v>
      </c>
      <c r="H227" s="146" t="s">
        <v>344</v>
      </c>
      <c r="I227" s="156" t="s">
        <v>345</v>
      </c>
    </row>
    <row r="228" spans="1:9" ht="48" customHeight="1" x14ac:dyDescent="0.2">
      <c r="A228" s="59" t="str">
        <f>'HECVAT - Full | Vendor Response'!A224</f>
        <v>HFIH-01</v>
      </c>
      <c r="B228" s="59" t="str">
        <f>'HECVAT - Full | Vendor Response'!B224</f>
        <v>Do you have a formal incident response plan?</v>
      </c>
      <c r="C228" s="126" t="str">
        <f>'HECVAT - Full | Vendor Response'!C224</f>
        <v>Yes</v>
      </c>
      <c r="D228" s="151" t="str">
        <f>'HECVAT - Full | Vendor Response'!D224</f>
        <v>Instructure maintains a formal Incident Response Policy and Plan which is reviewed at least annually.</v>
      </c>
      <c r="E228" s="163" t="s">
        <v>78</v>
      </c>
      <c r="F228" s="223" t="str">
        <f>VLOOKUP($A228,Questions!B$3:T$256,12,FALSE)</f>
        <v>Yes</v>
      </c>
      <c r="G228" s="232"/>
      <c r="H228" s="224">
        <f>VLOOKUP(A228,Questions!B$25:T$295,16,FALSE)</f>
        <v>15</v>
      </c>
      <c r="I228" s="230"/>
    </row>
    <row r="229" spans="1:9" ht="48" customHeight="1" x14ac:dyDescent="0.2">
      <c r="A229" s="59" t="str">
        <f>'HECVAT - Full | Vendor Response'!A225</f>
        <v>HFIH-02</v>
      </c>
      <c r="B229" s="59" t="str">
        <f>'HECVAT - Full | Vendor Response'!B225</f>
        <v>Do you have either an internal incident response team or retain an external team?</v>
      </c>
      <c r="C229" s="126" t="str">
        <f>'HECVAT - Full | Vendor Response'!C225</f>
        <v>Yes</v>
      </c>
      <c r="D229" s="151"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3" t="s">
        <v>78</v>
      </c>
      <c r="F229" s="223" t="str">
        <f>VLOOKUP($A229,Questions!B$3:T$256,12,FALSE)</f>
        <v>Yes</v>
      </c>
      <c r="G229" s="232"/>
      <c r="H229" s="224">
        <f>VLOOKUP(A229,Questions!B$25:T$295,16,FALSE)</f>
        <v>15</v>
      </c>
      <c r="I229" s="230"/>
    </row>
    <row r="230" spans="1:9" ht="48" customHeight="1" x14ac:dyDescent="0.2">
      <c r="A230" s="59" t="str">
        <f>'HECVAT - Full | Vendor Response'!A226</f>
        <v>HFIH-03</v>
      </c>
      <c r="B230" s="59" t="str">
        <f>'HECVAT - Full | Vendor Response'!B226</f>
        <v>Do you have the capability to respond to incidents on a 24x7x365 basis?</v>
      </c>
      <c r="C230" s="126" t="str">
        <f>'HECVAT - Full | Vendor Response'!C226</f>
        <v>Yes</v>
      </c>
      <c r="D230" s="151" t="str">
        <f>'HECVAT - Full | Vendor Response'!D226</f>
        <v>PagerDuty sends alerts 24x7x365 for investigation and response around the clock.</v>
      </c>
      <c r="E230" s="163" t="s">
        <v>78</v>
      </c>
      <c r="F230" s="223" t="str">
        <f>VLOOKUP($A230,Questions!B$3:T$256,12,FALSE)</f>
        <v>Yes</v>
      </c>
      <c r="G230" s="232"/>
      <c r="H230" s="224">
        <f>VLOOKUP(A230,Questions!B$25:T$295,16,FALSE)</f>
        <v>15</v>
      </c>
      <c r="I230" s="230"/>
    </row>
    <row r="231" spans="1:9" ht="48" customHeight="1" x14ac:dyDescent="0.2">
      <c r="A231" s="59" t="str">
        <f>'HECVAT - Full | Vendor Response'!A227</f>
        <v>HFIH-04</v>
      </c>
      <c r="B231" s="59" t="str">
        <f>'HECVAT - Full | Vendor Response'!B227</f>
        <v>Do you carry cyber-risk insurance to protect against unforeseen service outages, data that is lost or stolen, and security incidents?</v>
      </c>
      <c r="C231" s="126" t="str">
        <f>'HECVAT - Full | Vendor Response'!C227</f>
        <v>Yes</v>
      </c>
      <c r="D231" s="151" t="str">
        <f>'HECVAT - Full | Vendor Response'!D227</f>
        <v>Instructure’s general liability insurance includes Cyber Errors &amp; Omissions coverage (referred to as "Professional Errors &amp; Omission"). Instructure’s certificate of liability insurance is provided with the Canvas Security Package.</v>
      </c>
      <c r="E231" s="163" t="s">
        <v>78</v>
      </c>
      <c r="F231" s="223" t="str">
        <f>VLOOKUP($A231,Questions!B$3:T$256,12,FALSE)</f>
        <v>Yes</v>
      </c>
      <c r="G231" s="232"/>
      <c r="H231" s="224">
        <f>VLOOKUP(A231,Questions!B$25:T$295,16,FALSE)</f>
        <v>15</v>
      </c>
      <c r="I231" s="230"/>
    </row>
    <row r="232" spans="1:9" ht="48" customHeight="1" x14ac:dyDescent="0.2">
      <c r="A232" s="149" t="str">
        <f>'HECVAT - Full | Vendor Response'!A228</f>
        <v>Quality Assurance</v>
      </c>
      <c r="B232" s="149"/>
      <c r="C232" s="146" t="s">
        <v>340</v>
      </c>
      <c r="D232" s="152" t="s">
        <v>66</v>
      </c>
      <c r="E232" s="154" t="s">
        <v>68</v>
      </c>
      <c r="F232" s="155" t="s">
        <v>342</v>
      </c>
      <c r="G232" s="146" t="s">
        <v>343</v>
      </c>
      <c r="H232" s="146" t="s">
        <v>344</v>
      </c>
      <c r="I232" s="156" t="s">
        <v>345</v>
      </c>
    </row>
    <row r="233" spans="1:9" ht="48" customHeight="1" x14ac:dyDescent="0.2">
      <c r="A233" s="59" t="str">
        <f>'HECVAT - Full | Vendor Response'!A229</f>
        <v>QLAS-01</v>
      </c>
      <c r="B233" s="59" t="str">
        <f>'HECVAT - Full | Vendor Response'!B229</f>
        <v>Do you have a documented and currently implemented Quality Assurance program?</v>
      </c>
      <c r="C233" s="126" t="str">
        <f>'HECVAT - Full | Vendor Response'!C229</f>
        <v>Yes</v>
      </c>
      <c r="D233" s="151"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3" t="s">
        <v>78</v>
      </c>
      <c r="F233" s="223" t="str">
        <f>VLOOKUP($A233,Questions!B$3:T$256,12,FALSE)</f>
        <v>Yes</v>
      </c>
      <c r="G233" s="232"/>
      <c r="H233" s="224">
        <f>VLOOKUP(A233,Questions!B$25:T$295,16,FALSE)</f>
        <v>10</v>
      </c>
      <c r="I233" s="230"/>
    </row>
    <row r="234" spans="1:9" ht="48" customHeight="1" x14ac:dyDescent="0.2">
      <c r="A234" s="59" t="str">
        <f>'HECVAT - Full | Vendor Response'!A230</f>
        <v>QLAS-02</v>
      </c>
      <c r="B234" s="59" t="str">
        <f>'HECVAT - Full | Vendor Response'!B230</f>
        <v>Do you comply with ISO 9001?</v>
      </c>
      <c r="C234" s="126" t="str">
        <f>'HECVAT - Full | Vendor Response'!C230</f>
        <v>No</v>
      </c>
      <c r="D234" s="151" t="str">
        <f>'HECVAT - Full | Vendor Response'!D230</f>
        <v>Canvas is a SaaS application that is hosted by AWS, which is certified in ISO 9001.</v>
      </c>
      <c r="E234" s="163" t="s">
        <v>78</v>
      </c>
      <c r="F234" s="223" t="str">
        <f>VLOOKUP($A234,Questions!B$3:T$256,12,FALSE)</f>
        <v>Yes</v>
      </c>
      <c r="G234" s="232"/>
      <c r="H234" s="224">
        <f>VLOOKUP(A234,Questions!B$25:T$295,16,FALSE)</f>
        <v>15</v>
      </c>
      <c r="I234" s="230"/>
    </row>
    <row r="235" spans="1:9" ht="48" customHeight="1" x14ac:dyDescent="0.2">
      <c r="A235" s="59" t="str">
        <f>'HECVAT - Full | Vendor Response'!A231</f>
        <v>QLAS-03</v>
      </c>
      <c r="B235" s="59" t="str">
        <f>'HECVAT - Full | Vendor Response'!B231</f>
        <v>Will your company provide quality and performance metrics in relation to the scope of services and performance expectations for the services you are offering?</v>
      </c>
      <c r="C235" s="126" t="str">
        <f>'HECVAT - Full | Vendor Response'!C231</f>
        <v>Yes</v>
      </c>
      <c r="D235" s="151" t="str">
        <f>'HECVAT - Full | Vendor Response'!D231</f>
        <v>Our figures for uptime, performance, and overall availability are completely transparent, which means that all users can track our performance at https://status.instructure.com/ on demand. Instructure guarantees a 99.9% uptime.</v>
      </c>
      <c r="E235" s="163" t="s">
        <v>78</v>
      </c>
      <c r="F235" s="223" t="str">
        <f>VLOOKUP($A235,Questions!B$3:T$256,12,FALSE)</f>
        <v>Yes</v>
      </c>
      <c r="G235" s="232"/>
      <c r="H235" s="224">
        <f>VLOOKUP(A235,Questions!B$25:T$295,16,FALSE)</f>
        <v>20</v>
      </c>
      <c r="I235" s="230"/>
    </row>
    <row r="236" spans="1:9" ht="48" customHeight="1" x14ac:dyDescent="0.2">
      <c r="A236" s="59" t="str">
        <f>'HECVAT - Full | Vendor Response'!A232</f>
        <v>QLAS-04</v>
      </c>
      <c r="B236" s="59" t="str">
        <f>'HECVAT - Full | Vendor Response'!B232</f>
        <v>Do you incorporate customer feedback into security feature requests?</v>
      </c>
      <c r="C236" s="126" t="str">
        <f>'HECVAT - Full | Vendor Response'!C232</f>
        <v>Yes</v>
      </c>
      <c r="D236" s="151"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3" t="s">
        <v>78</v>
      </c>
      <c r="F236" s="223" t="str">
        <f>VLOOKUP($A236,Questions!B$3:T$256,12,FALSE)</f>
        <v>Yes</v>
      </c>
      <c r="G236" s="232"/>
      <c r="H236" s="224">
        <f>VLOOKUP(A236,Questions!B$25:T$295,16,FALSE)</f>
        <v>25</v>
      </c>
      <c r="I236" s="230"/>
    </row>
    <row r="237" spans="1:9" ht="48" customHeight="1" x14ac:dyDescent="0.2">
      <c r="A237" s="59" t="str">
        <f>'HECVAT - Full | Vendor Response'!A233</f>
        <v>QLAS-05</v>
      </c>
      <c r="B237" s="59" t="str">
        <f>'HECVAT - Full | Vendor Response'!B233</f>
        <v>Can you provide an evaluation site to the institution for testing?</v>
      </c>
      <c r="C237" s="126" t="str">
        <f>'HECVAT - Full | Vendor Response'!C233</f>
        <v>Yes</v>
      </c>
      <c r="D237" s="151"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7" s="163" t="s">
        <v>78</v>
      </c>
      <c r="F237" s="223" t="str">
        <f>VLOOKUP($A237,Questions!B$3:T$256,12,FALSE)</f>
        <v>Yes</v>
      </c>
      <c r="G237" s="232"/>
      <c r="H237" s="224">
        <f>VLOOKUP(A237,Questions!B$25:T$295,16,FALSE)</f>
        <v>20</v>
      </c>
      <c r="I237" s="230"/>
    </row>
    <row r="238" spans="1:9" ht="48" customHeight="1" x14ac:dyDescent="0.2">
      <c r="A238" s="149" t="str">
        <f>'HECVAT - Full | Vendor Response'!A234</f>
        <v>Vulnerability Scanning</v>
      </c>
      <c r="B238" s="149"/>
      <c r="C238" s="146" t="s">
        <v>340</v>
      </c>
      <c r="D238" s="152" t="s">
        <v>66</v>
      </c>
      <c r="E238" s="154" t="s">
        <v>68</v>
      </c>
      <c r="F238" s="155" t="s">
        <v>342</v>
      </c>
      <c r="G238" s="146" t="s">
        <v>343</v>
      </c>
      <c r="H238" s="146" t="s">
        <v>344</v>
      </c>
      <c r="I238" s="156" t="s">
        <v>345</v>
      </c>
    </row>
    <row r="239" spans="1:9" ht="48" customHeight="1" x14ac:dyDescent="0.2">
      <c r="A239" s="59" t="str">
        <f>'HECVAT - Full | Vendor Response'!A235</f>
        <v>VULN-01</v>
      </c>
      <c r="B239" s="59" t="str">
        <f>'HECVAT - Full | Vendor Response'!B235</f>
        <v>Are your systems and applications regularly scanned externally for vulnerabilities?</v>
      </c>
      <c r="C239" s="126" t="str">
        <f>'HECVAT - Full | Vendor Response'!C235</f>
        <v>Yes</v>
      </c>
      <c r="D239" s="151" t="str">
        <f>'HECVAT - Full | Vendor Response'!D235</f>
        <v>Third-party vulnerability testing occurs year round and is performed by BugCrowd, utilizing a collection of crowd sourced security professionals to conduct human application vulnerability testing on an ongoing basis via our bug bounty program.</v>
      </c>
      <c r="E239" s="163" t="s">
        <v>78</v>
      </c>
      <c r="F239" s="223" t="str">
        <f>VLOOKUP($A239,Questions!B$3:T$256,12,FALSE)</f>
        <v>Yes</v>
      </c>
      <c r="G239" s="232"/>
      <c r="H239" s="224">
        <f>VLOOKUP(A239,Questions!B$25:T$295,16,FALSE)</f>
        <v>15</v>
      </c>
      <c r="I239" s="230"/>
    </row>
    <row r="240" spans="1:9" ht="48" customHeight="1" x14ac:dyDescent="0.2">
      <c r="A240" s="59" t="str">
        <f>'HECVAT - Full | Vendor Response'!A236</f>
        <v>VULN-02</v>
      </c>
      <c r="B240" s="59" t="str">
        <f>'HECVAT - Full | Vendor Response'!B236</f>
        <v>Have your systems and applications had a third party security assessment completed in the last year?</v>
      </c>
      <c r="C240" s="126" t="str">
        <f>'HECVAT - Full | Vendor Response'!C236</f>
        <v>Yes</v>
      </c>
      <c r="D240" s="151" t="str">
        <f>'HECVAT - Full | Vendor Response'!D236</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40" s="163" t="s">
        <v>78</v>
      </c>
      <c r="F240" s="223" t="str">
        <f>VLOOKUP($A240,Questions!B$3:T$256,12,FALSE)</f>
        <v>Yes</v>
      </c>
      <c r="G240" s="232"/>
      <c r="H240" s="224">
        <f>VLOOKUP(A240,Questions!B$25:T$295,16,FALSE)</f>
        <v>20</v>
      </c>
      <c r="I240" s="230"/>
    </row>
    <row r="241" spans="1:9" ht="48" customHeight="1" x14ac:dyDescent="0.2">
      <c r="A241" s="59" t="str">
        <f>'HECVAT - Full | Vendor Response'!A237</f>
        <v>VULN-03</v>
      </c>
      <c r="B241" s="59" t="str">
        <f>'HECVAT - Full | Vendor Response'!B237</f>
        <v>Are your systems and applications scanned with an authenticated user account for vulnerabilities [that are remediated] prior to new releases?</v>
      </c>
      <c r="C241" s="126" t="str">
        <f>'HECVAT - Full | Vendor Response'!C237</f>
        <v>Yes</v>
      </c>
      <c r="D241" s="151"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3" t="s">
        <v>78</v>
      </c>
      <c r="F241" s="223" t="str">
        <f>VLOOKUP($A241,Questions!B$3:T$256,12,FALSE)</f>
        <v>Yes</v>
      </c>
      <c r="G241" s="232"/>
      <c r="H241" s="224">
        <f>VLOOKUP(A241,Questions!B$25:T$295,16,FALSE)</f>
        <v>25</v>
      </c>
      <c r="I241" s="230"/>
    </row>
    <row r="242" spans="1:9" ht="48" customHeight="1" x14ac:dyDescent="0.2">
      <c r="A242" s="59" t="str">
        <f>'HECVAT - Full | Vendor Response'!A238</f>
        <v>VULN-04</v>
      </c>
      <c r="B242" s="59" t="str">
        <f>'HECVAT - Full | Vendor Response'!B238</f>
        <v>Will you provide results of application and system vulnerability scans to the Institution?</v>
      </c>
      <c r="C242" s="126" t="str">
        <f>'HECVAT - Full | Vendor Response'!C238</f>
        <v>Yes</v>
      </c>
      <c r="D242" s="151" t="str">
        <f>'HECVAT - Full | Vendor Response'!D238</f>
        <v>See VULN-02</v>
      </c>
      <c r="E242" s="163" t="s">
        <v>78</v>
      </c>
      <c r="F242" s="223" t="str">
        <f>VLOOKUP($A242,Questions!B$3:T$256,12,FALSE)</f>
        <v>Yes</v>
      </c>
      <c r="G242" s="232"/>
      <c r="H242" s="224">
        <f>VLOOKUP(A242,Questions!B$25:T$295,16,FALSE)</f>
        <v>25</v>
      </c>
      <c r="I242" s="230"/>
    </row>
    <row r="243" spans="1:9" ht="48" customHeight="1" x14ac:dyDescent="0.2">
      <c r="A243" s="59" t="str">
        <f>'HECVAT - Full | Vendor Response'!A239</f>
        <v>VULN-05</v>
      </c>
      <c r="B243" s="59" t="str">
        <f>'HECVAT - Full | Vendor Response'!B239</f>
        <v>Describe or provide a reference to how you monitor for and protect against common web application security vulnerabilities (e.g. SQL injection, XSS, XSRF, etc.).</v>
      </c>
      <c r="C243" s="126" t="str">
        <f>'HECVAT - Full | Vendor Response'!C239</f>
        <v>Yes</v>
      </c>
      <c r="D243" s="151" t="str">
        <f>'HECVAT - Full | Vendor Response'!D239</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43" s="163" t="s">
        <v>78</v>
      </c>
      <c r="F243" s="223" t="str">
        <f>VLOOKUP($A243,Questions!B$3:T$256,12,FALSE)</f>
        <v>Yes</v>
      </c>
      <c r="G243" s="232"/>
      <c r="H243" s="224">
        <f>VLOOKUP(A243,Questions!B$25:T$295,16,FALSE)</f>
        <v>20</v>
      </c>
      <c r="I243" s="230"/>
    </row>
    <row r="244" spans="1:9" ht="48" customHeight="1" x14ac:dyDescent="0.2">
      <c r="A244" s="59" t="str">
        <f>'HECVAT - Full | Vendor Response'!A240</f>
        <v>VULN-06</v>
      </c>
      <c r="B244" s="59" t="str">
        <f>'HECVAT - Full | Vendor Response'!B240</f>
        <v>Will you allow the institution to perform its own vulnerability testing and/or scanning of your systems and/or application provided that testing is performed at a mutually agreed upon time and date?</v>
      </c>
      <c r="C244" s="126" t="str">
        <f>'HECVAT - Full | Vendor Response'!C240</f>
        <v>Yes</v>
      </c>
      <c r="D244" s="151"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44" s="163" t="s">
        <v>78</v>
      </c>
      <c r="F244" s="223" t="str">
        <f>VLOOKUP($A244,Questions!B$3:T$256,12,FALSE)</f>
        <v>Yes</v>
      </c>
      <c r="G244" s="232"/>
      <c r="H244" s="224">
        <f>VLOOKUP(A244,Questions!B$25:T$295,16,FALSE)</f>
        <v>25</v>
      </c>
      <c r="I244" s="230"/>
    </row>
    <row r="245" spans="1:9" ht="48" customHeight="1" x14ac:dyDescent="0.2">
      <c r="A245" s="149" t="str">
        <f>'HECVAT - Full | Vendor Response'!A241</f>
        <v>HIPAA - Optional based on QUALIFIER response.</v>
      </c>
      <c r="B245" s="149"/>
      <c r="C245" s="146" t="s">
        <v>340</v>
      </c>
      <c r="D245" s="152" t="s">
        <v>66</v>
      </c>
      <c r="E245" s="154" t="s">
        <v>68</v>
      </c>
      <c r="F245" s="155" t="s">
        <v>342</v>
      </c>
      <c r="G245" s="146" t="s">
        <v>343</v>
      </c>
      <c r="H245" s="146" t="s">
        <v>344</v>
      </c>
      <c r="I245" s="156" t="s">
        <v>345</v>
      </c>
    </row>
    <row r="246" spans="1:9" ht="48" customHeight="1" x14ac:dyDescent="0.2">
      <c r="A246" s="59" t="str">
        <f>'HECVAT - Full | Vendor Response'!A242</f>
        <v>HIPA-01</v>
      </c>
      <c r="B246" s="59" t="str">
        <f>'HECVAT - Full | Vendor Response'!B242</f>
        <v>Do your workforce members receive regular training related to the HIPAA Privacy and Security Rules and the HITECH Act?</v>
      </c>
      <c r="C246" s="126">
        <f>'HECVAT - Full | Vendor Response'!C242</f>
        <v>0</v>
      </c>
      <c r="D246" s="151">
        <f>'HECVAT - Full | Vendor Response'!D242</f>
        <v>0</v>
      </c>
      <c r="E246" s="163" t="s">
        <v>78</v>
      </c>
      <c r="F246" s="223" t="str">
        <f>VLOOKUP($A246,Questions!B$3:T$256,12,FALSE)</f>
        <v>Yes</v>
      </c>
      <c r="G246" s="232"/>
      <c r="H246" s="224">
        <f>VLOOKUP(A246,Questions!B$25:T$295,16,FALSE)</f>
        <v>25</v>
      </c>
      <c r="I246" s="230"/>
    </row>
    <row r="247" spans="1:9" ht="48" customHeight="1" x14ac:dyDescent="0.2">
      <c r="A247" s="59" t="str">
        <f>'HECVAT - Full | Vendor Response'!A243</f>
        <v>HIPA-02</v>
      </c>
      <c r="B247" s="59" t="str">
        <f>'HECVAT - Full | Vendor Response'!B243</f>
        <v>Do you monitor or receive information regarding changes in HIPAA regulations?</v>
      </c>
      <c r="C247" s="126">
        <f>'HECVAT - Full | Vendor Response'!C243</f>
        <v>0</v>
      </c>
      <c r="D247" s="151">
        <f>'HECVAT - Full | Vendor Response'!D243</f>
        <v>0</v>
      </c>
      <c r="E247" s="163" t="s">
        <v>78</v>
      </c>
      <c r="F247" s="223" t="str">
        <f>VLOOKUP($A247,Questions!B$3:T$256,12,FALSE)</f>
        <v>Yes</v>
      </c>
      <c r="G247" s="232"/>
      <c r="H247" s="224">
        <f>VLOOKUP(A247,Questions!B$25:T$295,16,FALSE)</f>
        <v>20</v>
      </c>
      <c r="I247" s="230"/>
    </row>
    <row r="248" spans="1:9" ht="48" customHeight="1" x14ac:dyDescent="0.2">
      <c r="A248" s="59" t="str">
        <f>'HECVAT - Full | Vendor Response'!A244</f>
        <v>HIPA-03</v>
      </c>
      <c r="B248" s="59" t="str">
        <f>'HECVAT - Full | Vendor Response'!B244</f>
        <v>Has your organization designated HIPAA Privacy and Security officers as required by the Rules?</v>
      </c>
      <c r="C248" s="126">
        <f>'HECVAT - Full | Vendor Response'!C244</f>
        <v>0</v>
      </c>
      <c r="D248" s="151">
        <f>'HECVAT - Full | Vendor Response'!D244</f>
        <v>0</v>
      </c>
      <c r="E248" s="163" t="s">
        <v>78</v>
      </c>
      <c r="F248" s="223" t="str">
        <f>VLOOKUP($A248,Questions!B$3:T$256,12,FALSE)</f>
        <v>Yes</v>
      </c>
      <c r="G248" s="232"/>
      <c r="H248" s="224">
        <f>VLOOKUP(A248,Questions!B$25:T$295,16,FALSE)</f>
        <v>20</v>
      </c>
      <c r="I248" s="230"/>
    </row>
    <row r="249" spans="1:9" ht="48" customHeight="1" x14ac:dyDescent="0.2">
      <c r="A249" s="59" t="str">
        <f>'HECVAT - Full | Vendor Response'!A245</f>
        <v>HIPA-04</v>
      </c>
      <c r="B249" s="59" t="str">
        <f>'HECVAT - Full | Vendor Response'!B245</f>
        <v>Do you comply with the requirements of the Health Information Technology for Economic and Clinical Health Act (HITECH)?</v>
      </c>
      <c r="C249" s="126">
        <f>'HECVAT - Full | Vendor Response'!C245</f>
        <v>0</v>
      </c>
      <c r="D249" s="151">
        <f>'HECVAT - Full | Vendor Response'!D245</f>
        <v>0</v>
      </c>
      <c r="E249" s="163" t="s">
        <v>78</v>
      </c>
      <c r="F249" s="223" t="str">
        <f>VLOOKUP($A249,Questions!B$3:T$256,12,FALSE)</f>
        <v>Yes</v>
      </c>
      <c r="G249" s="232"/>
      <c r="H249" s="224">
        <f>VLOOKUP(A249,Questions!B$25:T$295,16,FALSE)</f>
        <v>20</v>
      </c>
      <c r="I249" s="230"/>
    </row>
    <row r="250" spans="1:9" ht="48" customHeight="1" x14ac:dyDescent="0.2">
      <c r="A250" s="59" t="str">
        <f>'HECVAT - Full | Vendor Response'!A246</f>
        <v>HIPA-05</v>
      </c>
      <c r="B250" s="59" t="str">
        <f>'HECVAT - Full | Vendor Response'!B246</f>
        <v>Have you conducted a risk analysis as required under the Security Rule?</v>
      </c>
      <c r="C250" s="126">
        <f>'HECVAT - Full | Vendor Response'!C246</f>
        <v>0</v>
      </c>
      <c r="D250" s="151">
        <f>'HECVAT - Full | Vendor Response'!D246</f>
        <v>0</v>
      </c>
      <c r="E250" s="163" t="s">
        <v>78</v>
      </c>
      <c r="F250" s="223" t="str">
        <f>VLOOKUP($A250,Questions!B$3:T$256,12,FALSE)</f>
        <v>Yes</v>
      </c>
      <c r="G250" s="232"/>
      <c r="H250" s="224">
        <f>VLOOKUP(A250,Questions!B$25:T$295,16,FALSE)</f>
        <v>20</v>
      </c>
      <c r="I250" s="230"/>
    </row>
    <row r="251" spans="1:9" ht="48" customHeight="1" x14ac:dyDescent="0.2">
      <c r="A251" s="59" t="str">
        <f>'HECVAT - Full | Vendor Response'!A247</f>
        <v>HIPA-06</v>
      </c>
      <c r="B251" s="59" t="str">
        <f>'HECVAT - Full | Vendor Response'!B247</f>
        <v>Have you identified areas of risks?</v>
      </c>
      <c r="C251" s="126">
        <f>'HECVAT - Full | Vendor Response'!C247</f>
        <v>0</v>
      </c>
      <c r="D251" s="151">
        <f>'HECVAT - Full | Vendor Response'!D247</f>
        <v>0</v>
      </c>
      <c r="E251" s="163" t="s">
        <v>78</v>
      </c>
      <c r="F251" s="223" t="str">
        <f>VLOOKUP($A251,Questions!B$3:T$256,12,FALSE)</f>
        <v>Yes</v>
      </c>
      <c r="G251" s="232"/>
      <c r="H251" s="224">
        <f>VLOOKUP(A251,Questions!B$25:T$295,16,FALSE)</f>
        <v>25</v>
      </c>
      <c r="I251" s="230"/>
    </row>
    <row r="252" spans="1:9" ht="48" customHeight="1" x14ac:dyDescent="0.2">
      <c r="A252" s="59" t="str">
        <f>'HECVAT - Full | Vendor Response'!A248</f>
        <v>HIPA-07</v>
      </c>
      <c r="B252" s="59" t="str">
        <f>'HECVAT - Full | Vendor Response'!B248</f>
        <v>Have you taken actions to mitigate the identified risks?</v>
      </c>
      <c r="C252" s="126">
        <f>'HECVAT - Full | Vendor Response'!C248</f>
        <v>0</v>
      </c>
      <c r="D252" s="151">
        <f>'HECVAT - Full | Vendor Response'!D248</f>
        <v>0</v>
      </c>
      <c r="E252" s="163" t="s">
        <v>78</v>
      </c>
      <c r="F252" s="223" t="str">
        <f>VLOOKUP($A252,Questions!B$3:T$256,12,FALSE)</f>
        <v>Yes</v>
      </c>
      <c r="G252" s="232"/>
      <c r="H252" s="224">
        <f>VLOOKUP(A252,Questions!B$25:T$295,16,FALSE)</f>
        <v>20</v>
      </c>
      <c r="I252" s="230"/>
    </row>
    <row r="253" spans="1:9" ht="48" customHeight="1" x14ac:dyDescent="0.2">
      <c r="A253" s="59" t="str">
        <f>'HECVAT - Full | Vendor Response'!A249</f>
        <v>HIPA-08</v>
      </c>
      <c r="B253" s="59" t="str">
        <f>'HECVAT - Full | Vendor Response'!B249</f>
        <v>Does your application require user and system administrator password changes at a frequency no greater than 90 days?</v>
      </c>
      <c r="C253" s="126">
        <f>'HECVAT - Full | Vendor Response'!C249</f>
        <v>0</v>
      </c>
      <c r="D253" s="151">
        <f>'HECVAT - Full | Vendor Response'!D249</f>
        <v>0</v>
      </c>
      <c r="E253" s="163" t="s">
        <v>78</v>
      </c>
      <c r="F253" s="223" t="str">
        <f>VLOOKUP($A253,Questions!B$3:T$256,12,FALSE)</f>
        <v>Yes</v>
      </c>
      <c r="G253" s="232"/>
      <c r="H253" s="224">
        <f>VLOOKUP(A253,Questions!B$25:T$295,16,FALSE)</f>
        <v>20</v>
      </c>
      <c r="I253" s="230"/>
    </row>
    <row r="254" spans="1:9" ht="48" customHeight="1" x14ac:dyDescent="0.2">
      <c r="A254" s="59" t="str">
        <f>'HECVAT - Full | Vendor Response'!A250</f>
        <v>HIPA-09</v>
      </c>
      <c r="B254" s="59" t="str">
        <f>'HECVAT - Full | Vendor Response'!B250</f>
        <v>Does your application require a user to set their own password after an administrator reset or on first use of the account?</v>
      </c>
      <c r="C254" s="126">
        <f>'HECVAT - Full | Vendor Response'!C250</f>
        <v>0</v>
      </c>
      <c r="D254" s="151">
        <f>'HECVAT - Full | Vendor Response'!D250</f>
        <v>0</v>
      </c>
      <c r="E254" s="163" t="s">
        <v>78</v>
      </c>
      <c r="F254" s="223" t="str">
        <f>VLOOKUP($A254,Questions!B$3:T$256,12,FALSE)</f>
        <v>Yes</v>
      </c>
      <c r="G254" s="232"/>
      <c r="H254" s="224">
        <f>VLOOKUP(A254,Questions!B$25:T$295,16,FALSE)</f>
        <v>20</v>
      </c>
      <c r="I254" s="230"/>
    </row>
    <row r="255" spans="1:9" ht="48" customHeight="1" x14ac:dyDescent="0.2">
      <c r="A255" s="59" t="str">
        <f>'HECVAT - Full | Vendor Response'!A251</f>
        <v>HIPA-10</v>
      </c>
      <c r="B255" s="59" t="str">
        <f>'HECVAT - Full | Vendor Response'!B251</f>
        <v xml:space="preserve">Does your application lock-out an account after a number of failed login attempts? </v>
      </c>
      <c r="C255" s="126">
        <f>'HECVAT - Full | Vendor Response'!C251</f>
        <v>0</v>
      </c>
      <c r="D255" s="151">
        <f>'HECVAT - Full | Vendor Response'!D251</f>
        <v>0</v>
      </c>
      <c r="E255" s="163" t="s">
        <v>78</v>
      </c>
      <c r="F255" s="223" t="str">
        <f>VLOOKUP($A255,Questions!B$3:T$256,12,FALSE)</f>
        <v>Yes</v>
      </c>
      <c r="G255" s="232"/>
      <c r="H255" s="224">
        <f>VLOOKUP(A255,Questions!B$25:T$295,16,FALSE)</f>
        <v>20</v>
      </c>
      <c r="I255" s="230"/>
    </row>
    <row r="256" spans="1:9" ht="48" customHeight="1" x14ac:dyDescent="0.2">
      <c r="A256" s="59" t="str">
        <f>'HECVAT - Full | Vendor Response'!A252</f>
        <v>HIPA-11</v>
      </c>
      <c r="B256" s="59" t="str">
        <f>'HECVAT - Full | Vendor Response'!B252</f>
        <v>Does your application automatically lock or log-out an account after a period of inactivity?</v>
      </c>
      <c r="C256" s="126">
        <f>'HECVAT - Full | Vendor Response'!C252</f>
        <v>0</v>
      </c>
      <c r="D256" s="151">
        <f>'HECVAT - Full | Vendor Response'!D252</f>
        <v>0</v>
      </c>
      <c r="E256" s="163" t="s">
        <v>78</v>
      </c>
      <c r="F256" s="223" t="str">
        <f>VLOOKUP($A256,Questions!B$3:T$256,12,FALSE)</f>
        <v>Yes</v>
      </c>
      <c r="G256" s="232"/>
      <c r="H256" s="224">
        <f>VLOOKUP(A256,Questions!B$25:T$295,16,FALSE)</f>
        <v>20</v>
      </c>
      <c r="I256" s="230"/>
    </row>
    <row r="257" spans="1:9" ht="48" customHeight="1" x14ac:dyDescent="0.2">
      <c r="A257" s="59" t="str">
        <f>'HECVAT - Full | Vendor Response'!A253</f>
        <v>HIPA-12</v>
      </c>
      <c r="B257" s="59" t="str">
        <f>'HECVAT - Full | Vendor Response'!B253</f>
        <v>Are passwords visible in plain text, whether when stored or entered, including service level accounts (i.e. database accounts, etc.)?</v>
      </c>
      <c r="C257" s="126">
        <f>'HECVAT - Full | Vendor Response'!C253</f>
        <v>0</v>
      </c>
      <c r="D257" s="151">
        <f>'HECVAT - Full | Vendor Response'!D253</f>
        <v>0</v>
      </c>
      <c r="E257" s="163" t="s">
        <v>78</v>
      </c>
      <c r="F257" s="223" t="str">
        <f>VLOOKUP($A257,Questions!B$3:T$256,12,FALSE)</f>
        <v>No</v>
      </c>
      <c r="G257" s="232"/>
      <c r="H257" s="224">
        <f>VLOOKUP(A257,Questions!B$25:T$295,16,FALSE)</f>
        <v>20</v>
      </c>
      <c r="I257" s="230"/>
    </row>
    <row r="258" spans="1:9" ht="48" customHeight="1" x14ac:dyDescent="0.2">
      <c r="A258" s="59" t="str">
        <f>'HECVAT - Full | Vendor Response'!A254</f>
        <v>HIPA-13</v>
      </c>
      <c r="B258" s="59" t="str">
        <f>'HECVAT - Full | Vendor Response'!B254</f>
        <v>If the application is institution-hosted, can all service level and administrative account passwords be changed by the institution?</v>
      </c>
      <c r="C258" s="126">
        <f>'HECVAT - Full | Vendor Response'!C254</f>
        <v>0</v>
      </c>
      <c r="D258" s="151">
        <f>'HECVAT - Full | Vendor Response'!D254</f>
        <v>0</v>
      </c>
      <c r="E258" s="163" t="s">
        <v>78</v>
      </c>
      <c r="F258" s="223" t="str">
        <f>VLOOKUP($A258,Questions!B$3:T$256,12,FALSE)</f>
        <v>Yes</v>
      </c>
      <c r="G258" s="232"/>
      <c r="H258" s="224">
        <f>VLOOKUP(A258,Questions!B$25:T$295,16,FALSE)</f>
        <v>20</v>
      </c>
      <c r="I258" s="230"/>
    </row>
    <row r="259" spans="1:9" ht="48" customHeight="1" x14ac:dyDescent="0.2">
      <c r="A259" s="59" t="str">
        <f>'HECVAT - Full | Vendor Response'!A255</f>
        <v>HIPA-14</v>
      </c>
      <c r="B259" s="59" t="str">
        <f>'HECVAT - Full | Vendor Response'!B255</f>
        <v>Does your application provide the ability to define user access levels?</v>
      </c>
      <c r="C259" s="126">
        <f>'HECVAT - Full | Vendor Response'!C255</f>
        <v>0</v>
      </c>
      <c r="D259" s="151">
        <f>'HECVAT - Full | Vendor Response'!D255</f>
        <v>0</v>
      </c>
      <c r="E259" s="163" t="s">
        <v>78</v>
      </c>
      <c r="F259" s="223" t="str">
        <f>VLOOKUP($A259,Questions!B$3:T$256,12,FALSE)</f>
        <v>Yes</v>
      </c>
      <c r="G259" s="232"/>
      <c r="H259" s="224">
        <f>VLOOKUP(A259,Questions!B$25:T$295,16,FALSE)</f>
        <v>20</v>
      </c>
      <c r="I259" s="230"/>
    </row>
    <row r="260" spans="1:9" ht="48" customHeight="1" x14ac:dyDescent="0.2">
      <c r="A260" s="59" t="str">
        <f>'HECVAT - Full | Vendor Response'!A256</f>
        <v>HIPA-15</v>
      </c>
      <c r="B260" s="59" t="str">
        <f>'HECVAT - Full | Vendor Response'!B256</f>
        <v>Does your application support varying levels of access to administrative tasks defined individually per user?</v>
      </c>
      <c r="C260" s="126">
        <f>'HECVAT - Full | Vendor Response'!C256</f>
        <v>0</v>
      </c>
      <c r="D260" s="151">
        <f>'HECVAT - Full | Vendor Response'!D256</f>
        <v>0</v>
      </c>
      <c r="E260" s="163" t="s">
        <v>78</v>
      </c>
      <c r="F260" s="223" t="str">
        <f>VLOOKUP($A260,Questions!B$3:T$256,12,FALSE)</f>
        <v>Yes</v>
      </c>
      <c r="G260" s="232"/>
      <c r="H260" s="224">
        <f>VLOOKUP(A260,Questions!B$25:T$295,16,FALSE)</f>
        <v>20</v>
      </c>
      <c r="I260" s="230"/>
    </row>
    <row r="261" spans="1:9" ht="48" customHeight="1" x14ac:dyDescent="0.2">
      <c r="A261" s="59" t="str">
        <f>'HECVAT - Full | Vendor Response'!A257</f>
        <v>HIPA-16</v>
      </c>
      <c r="B261" s="59" t="str">
        <f>'HECVAT - Full | Vendor Response'!B257</f>
        <v>Does your application support varying levels of access to records based on user ID?</v>
      </c>
      <c r="C261" s="126">
        <f>'HECVAT - Full | Vendor Response'!C257</f>
        <v>0</v>
      </c>
      <c r="D261" s="151">
        <f>'HECVAT - Full | Vendor Response'!D257</f>
        <v>0</v>
      </c>
      <c r="E261" s="163" t="s">
        <v>78</v>
      </c>
      <c r="F261" s="223" t="str">
        <f>VLOOKUP($A261,Questions!B$3:T$256,12,FALSE)</f>
        <v>No</v>
      </c>
      <c r="G261" s="232"/>
      <c r="H261" s="224">
        <f>VLOOKUP(A261,Questions!B$25:T$295,16,FALSE)</f>
        <v>20</v>
      </c>
      <c r="I261" s="230"/>
    </row>
    <row r="262" spans="1:9" ht="48" customHeight="1" x14ac:dyDescent="0.2">
      <c r="A262" s="59" t="str">
        <f>'HECVAT - Full | Vendor Response'!A258</f>
        <v>HIPA-17</v>
      </c>
      <c r="B262" s="59" t="str">
        <f>'HECVAT - Full | Vendor Response'!B258</f>
        <v>Is there a limit to the number of groups a user can be assigned?</v>
      </c>
      <c r="C262" s="126">
        <f>'HECVAT - Full | Vendor Response'!C258</f>
        <v>0</v>
      </c>
      <c r="D262" s="151">
        <f>'HECVAT - Full | Vendor Response'!D258</f>
        <v>0</v>
      </c>
      <c r="E262" s="163" t="s">
        <v>78</v>
      </c>
      <c r="F262" s="223" t="str">
        <f>VLOOKUP($A262,Questions!B$3:T$256,12,FALSE)</f>
        <v>Yes</v>
      </c>
      <c r="G262" s="232"/>
      <c r="H262" s="224">
        <f>VLOOKUP(A262,Questions!B$25:T$295,16,FALSE)</f>
        <v>20</v>
      </c>
      <c r="I262" s="230"/>
    </row>
    <row r="263" spans="1:9" ht="48" customHeight="1" x14ac:dyDescent="0.2">
      <c r="A263" s="59" t="str">
        <f>'HECVAT - Full | Vendor Response'!A259</f>
        <v>HIPA-18</v>
      </c>
      <c r="B263" s="59" t="str">
        <f>'HECVAT - Full | Vendor Response'!B259</f>
        <v>Do accounts used for vendor supplied remote support abide by the same authentication policies and access logging as the rest of the system?</v>
      </c>
      <c r="C263" s="126">
        <f>'HECVAT - Full | Vendor Response'!C259</f>
        <v>0</v>
      </c>
      <c r="D263" s="151">
        <f>'HECVAT - Full | Vendor Response'!D259</f>
        <v>0</v>
      </c>
      <c r="E263" s="163" t="s">
        <v>78</v>
      </c>
      <c r="F263" s="223" t="str">
        <f>VLOOKUP($A263,Questions!B$3:T$256,12,FALSE)</f>
        <v>Yes</v>
      </c>
      <c r="G263" s="232"/>
      <c r="H263" s="224">
        <f>VLOOKUP(A263,Questions!B$25:T$295,16,FALSE)</f>
        <v>20</v>
      </c>
      <c r="I263" s="230"/>
    </row>
    <row r="264" spans="1:9" ht="48" customHeight="1" x14ac:dyDescent="0.2">
      <c r="A264" s="59" t="str">
        <f>'HECVAT - Full | Vendor Response'!A260</f>
        <v>HIPA-19</v>
      </c>
      <c r="B264" s="59" t="str">
        <f>'HECVAT - Full | Vendor Response'!B260</f>
        <v xml:space="preserve">Does the application log record access including specific user, date/time of access, and originating IP or device? </v>
      </c>
      <c r="C264" s="126">
        <f>'HECVAT - Full | Vendor Response'!C260</f>
        <v>0</v>
      </c>
      <c r="D264" s="151">
        <f>'HECVAT - Full | Vendor Response'!D260</f>
        <v>0</v>
      </c>
      <c r="E264" s="163" t="s">
        <v>78</v>
      </c>
      <c r="F264" s="223" t="str">
        <f>VLOOKUP($A264,Questions!B$3:T$256,12,FALSE)</f>
        <v>Yes</v>
      </c>
      <c r="G264" s="232"/>
      <c r="H264" s="224">
        <f>VLOOKUP(A264,Questions!B$25:T$295,16,FALSE)</f>
        <v>20</v>
      </c>
      <c r="I264" s="230"/>
    </row>
    <row r="265" spans="1:9" ht="48" customHeight="1" x14ac:dyDescent="0.2">
      <c r="A265" s="59" t="str">
        <f>'HECVAT - Full | Vendor Response'!A261</f>
        <v>HIPA-20</v>
      </c>
      <c r="B265" s="59" t="str">
        <f>'HECVAT - Full | Vendor Response'!B261</f>
        <v>Does the application log administrative activity, such user account access changes and password changes, including specific user, date/time of changes, and originating IP or device?</v>
      </c>
      <c r="C265" s="126">
        <f>'HECVAT - Full | Vendor Response'!C261</f>
        <v>0</v>
      </c>
      <c r="D265" s="151">
        <f>'HECVAT - Full | Vendor Response'!D261</f>
        <v>0</v>
      </c>
      <c r="E265" s="163" t="s">
        <v>78</v>
      </c>
      <c r="F265" s="223" t="str">
        <f>VLOOKUP($A265,Questions!B$3:T$256,12,FALSE)</f>
        <v>Yes</v>
      </c>
      <c r="G265" s="232"/>
      <c r="H265" s="224">
        <f>VLOOKUP(A265,Questions!B$25:T$295,16,FALSE)</f>
        <v>20</v>
      </c>
      <c r="I265" s="230"/>
    </row>
    <row r="266" spans="1:9" ht="48" customHeight="1" x14ac:dyDescent="0.2">
      <c r="A266" s="59" t="str">
        <f>'HECVAT - Full | Vendor Response'!A262</f>
        <v>HIPA-21</v>
      </c>
      <c r="B266" s="59" t="str">
        <f>'HECVAT - Full | Vendor Response'!B262</f>
        <v>How long does the application keep access/change logs?</v>
      </c>
      <c r="C266" s="126">
        <f>'HECVAT - Full | Vendor Response'!C262</f>
        <v>0</v>
      </c>
      <c r="D266" s="151">
        <f>'HECVAT - Full | Vendor Response'!D262</f>
        <v>0</v>
      </c>
      <c r="E266" s="163" t="s">
        <v>78</v>
      </c>
      <c r="F266" s="223" t="str">
        <f>VLOOKUP($A266,Questions!B$3:T$256,12,FALSE)</f>
        <v>Yes</v>
      </c>
      <c r="G266" s="232"/>
      <c r="H266" s="224">
        <f>VLOOKUP(A266,Questions!B$25:T$295,16,FALSE)</f>
        <v>20</v>
      </c>
      <c r="I266" s="230"/>
    </row>
    <row r="267" spans="1:9" ht="48" customHeight="1" x14ac:dyDescent="0.2">
      <c r="A267" s="59" t="str">
        <f>'HECVAT - Full | Vendor Response'!A263</f>
        <v>HIPA-22</v>
      </c>
      <c r="B267" s="59" t="str">
        <f>'HECVAT - Full | Vendor Response'!B263</f>
        <v xml:space="preserve">Can the application logs be archived? </v>
      </c>
      <c r="C267" s="126">
        <f>'HECVAT - Full | Vendor Response'!C263</f>
        <v>0</v>
      </c>
      <c r="D267" s="151">
        <f>'HECVAT - Full | Vendor Response'!D263</f>
        <v>0</v>
      </c>
      <c r="E267" s="163" t="s">
        <v>78</v>
      </c>
      <c r="F267" s="223" t="str">
        <f>VLOOKUP($A267,Questions!B$3:T$256,12,FALSE)</f>
        <v>Yes</v>
      </c>
      <c r="G267" s="232"/>
      <c r="H267" s="224">
        <f>VLOOKUP(A267,Questions!B$25:T$295,16,FALSE)</f>
        <v>20</v>
      </c>
      <c r="I267" s="230"/>
    </row>
    <row r="268" spans="1:9" ht="48" customHeight="1" x14ac:dyDescent="0.2">
      <c r="A268" s="59" t="str">
        <f>'HECVAT - Full | Vendor Response'!A264</f>
        <v>HIPA-23</v>
      </c>
      <c r="B268" s="59" t="str">
        <f>'HECVAT - Full | Vendor Response'!B264</f>
        <v xml:space="preserve">Can the application logs be saved externally? </v>
      </c>
      <c r="C268" s="126">
        <f>'HECVAT - Full | Vendor Response'!C264</f>
        <v>0</v>
      </c>
      <c r="D268" s="151">
        <f>'HECVAT - Full | Vendor Response'!D264</f>
        <v>0</v>
      </c>
      <c r="E268" s="163" t="s">
        <v>78</v>
      </c>
      <c r="F268" s="223" t="str">
        <f>VLOOKUP($A268,Questions!B$3:T$256,12,FALSE)</f>
        <v>Yes</v>
      </c>
      <c r="G268" s="232"/>
      <c r="H268" s="224">
        <f>VLOOKUP(A268,Questions!B$25:T$295,16,FALSE)</f>
        <v>20</v>
      </c>
      <c r="I268" s="230"/>
    </row>
    <row r="269" spans="1:9" ht="48" customHeight="1" x14ac:dyDescent="0.2">
      <c r="A269" s="59" t="str">
        <f>'HECVAT - Full | Vendor Response'!A265</f>
        <v>HIPA-24</v>
      </c>
      <c r="B269" s="59" t="str">
        <f>'HECVAT - Full | Vendor Response'!B265</f>
        <v>Does your data backup and retention policies and practices meet HIPAA requirements?</v>
      </c>
      <c r="C269" s="126">
        <f>'HECVAT - Full | Vendor Response'!C265</f>
        <v>0</v>
      </c>
      <c r="D269" s="151">
        <f>'HECVAT - Full | Vendor Response'!D265</f>
        <v>0</v>
      </c>
      <c r="E269" s="163" t="s">
        <v>78</v>
      </c>
      <c r="F269" s="223" t="str">
        <f>VLOOKUP($A269,Questions!B$3:T$256,12,FALSE)</f>
        <v>Yes</v>
      </c>
      <c r="G269" s="232"/>
      <c r="H269" s="224">
        <f>VLOOKUP(A269,Questions!B$25:T$295,16,FALSE)</f>
        <v>15</v>
      </c>
      <c r="I269" s="230"/>
    </row>
    <row r="270" spans="1:9" ht="48" customHeight="1" x14ac:dyDescent="0.2">
      <c r="A270" s="59" t="str">
        <f>'HECVAT - Full | Vendor Response'!A266</f>
        <v>HIPA-25</v>
      </c>
      <c r="B270" s="59" t="str">
        <f>'HECVAT - Full | Vendor Response'!B266</f>
        <v>Do you have a disaster recovery plan and emergency mode operation plan?</v>
      </c>
      <c r="C270" s="126">
        <f>'HECVAT - Full | Vendor Response'!C266</f>
        <v>0</v>
      </c>
      <c r="D270" s="151">
        <f>'HECVAT - Full | Vendor Response'!D266</f>
        <v>0</v>
      </c>
      <c r="E270" s="163" t="s">
        <v>78</v>
      </c>
      <c r="F270" s="223" t="str">
        <f>VLOOKUP($A270,Questions!B$3:T$256,12,FALSE)</f>
        <v>Yes</v>
      </c>
      <c r="G270" s="232"/>
      <c r="H270" s="224">
        <f>VLOOKUP(A270,Questions!B$25:T$295,16,FALSE)</f>
        <v>20</v>
      </c>
      <c r="I270" s="230"/>
    </row>
    <row r="271" spans="1:9" ht="48" customHeight="1" x14ac:dyDescent="0.2">
      <c r="A271" s="59" t="str">
        <f>'HECVAT - Full | Vendor Response'!A267</f>
        <v>HIPA-26</v>
      </c>
      <c r="B271" s="59" t="str">
        <f>'HECVAT - Full | Vendor Response'!B267</f>
        <v>Have the policies/plans mentioned above been tested?</v>
      </c>
      <c r="C271" s="126">
        <f>'HECVAT - Full | Vendor Response'!C267</f>
        <v>0</v>
      </c>
      <c r="D271" s="151">
        <f>'HECVAT - Full | Vendor Response'!D267</f>
        <v>0</v>
      </c>
      <c r="E271" s="163" t="s">
        <v>78</v>
      </c>
      <c r="F271" s="223" t="str">
        <f>VLOOKUP($A271,Questions!B$3:T$256,12,FALSE)</f>
        <v>Yes</v>
      </c>
      <c r="G271" s="232"/>
      <c r="H271" s="224">
        <f>VLOOKUP(A271,Questions!B$25:T$295,16,FALSE)</f>
        <v>25</v>
      </c>
      <c r="I271" s="230"/>
    </row>
    <row r="272" spans="1:9" ht="48" customHeight="1" x14ac:dyDescent="0.2">
      <c r="A272" s="59" t="str">
        <f>'HECVAT - Full | Vendor Response'!A268</f>
        <v>HIPA-27</v>
      </c>
      <c r="B272" s="59" t="str">
        <f>'HECVAT - Full | Vendor Response'!B268</f>
        <v>Can you provide a HIPAA compliance attestation document?</v>
      </c>
      <c r="C272" s="126">
        <f>'HECVAT - Full | Vendor Response'!C268</f>
        <v>0</v>
      </c>
      <c r="D272" s="151">
        <f>'HECVAT - Full | Vendor Response'!D268</f>
        <v>0</v>
      </c>
      <c r="E272" s="163" t="s">
        <v>78</v>
      </c>
      <c r="F272" s="223" t="str">
        <f>VLOOKUP($A272,Questions!B$3:T$256,12,FALSE)</f>
        <v>Yes</v>
      </c>
      <c r="G272" s="232"/>
      <c r="H272" s="224">
        <f>VLOOKUP(A272,Questions!B$25:T$295,16,FALSE)</f>
        <v>20</v>
      </c>
      <c r="I272" s="230"/>
    </row>
    <row r="273" spans="1:9" ht="48" customHeight="1" x14ac:dyDescent="0.2">
      <c r="A273" s="59" t="str">
        <f>'HECVAT - Full | Vendor Response'!A269</f>
        <v>HIPA-28</v>
      </c>
      <c r="B273" s="59" t="str">
        <f>'HECVAT - Full | Vendor Response'!B269</f>
        <v>Are you willing to enter into a Business Associate Agreement (BAA)?</v>
      </c>
      <c r="C273" s="126">
        <f>'HECVAT - Full | Vendor Response'!C269</f>
        <v>0</v>
      </c>
      <c r="D273" s="151">
        <f>'HECVAT - Full | Vendor Response'!D269</f>
        <v>0</v>
      </c>
      <c r="E273" s="163" t="s">
        <v>78</v>
      </c>
      <c r="F273" s="223" t="str">
        <f>VLOOKUP($A273,Questions!B$3:T$256,12,FALSE)</f>
        <v>Yes</v>
      </c>
      <c r="G273" s="232"/>
      <c r="H273" s="224">
        <f>VLOOKUP(A273,Questions!B$25:T$295,16,FALSE)</f>
        <v>20</v>
      </c>
      <c r="I273" s="230"/>
    </row>
    <row r="274" spans="1:9" ht="48" customHeight="1" x14ac:dyDescent="0.2">
      <c r="A274" s="59" t="str">
        <f>'HECVAT - Full | Vendor Response'!A270</f>
        <v>HIPA-29</v>
      </c>
      <c r="B274" s="59" t="str">
        <f>'HECVAT - Full | Vendor Response'!B270</f>
        <v>Have you entered into a BAA with all subcontractors who may have access to protected health information (PHI)?</v>
      </c>
      <c r="C274" s="126">
        <f>'HECVAT - Full | Vendor Response'!C270</f>
        <v>0</v>
      </c>
      <c r="D274" s="151">
        <f>'HECVAT - Full | Vendor Response'!D270</f>
        <v>0</v>
      </c>
      <c r="E274" s="163" t="s">
        <v>78</v>
      </c>
      <c r="F274" s="223" t="str">
        <f>VLOOKUP($A274,Questions!B$3:T$256,12,FALSE)</f>
        <v>Yes</v>
      </c>
      <c r="G274" s="232"/>
      <c r="H274" s="224">
        <f>VLOOKUP(A274,Questions!B$25:T$295,16,FALSE)</f>
        <v>25</v>
      </c>
      <c r="I274" s="230"/>
    </row>
    <row r="275" spans="1:9" ht="48" customHeight="1" x14ac:dyDescent="0.2">
      <c r="A275" s="149" t="str">
        <f>'HECVAT - Full | Vendor Response'!A271</f>
        <v>PCI DSS</v>
      </c>
      <c r="B275" s="149"/>
      <c r="C275" s="146" t="s">
        <v>340</v>
      </c>
      <c r="D275" s="152" t="s">
        <v>66</v>
      </c>
      <c r="E275" s="154" t="s">
        <v>68</v>
      </c>
      <c r="F275" s="155" t="s">
        <v>342</v>
      </c>
      <c r="G275" s="146" t="s">
        <v>343</v>
      </c>
      <c r="H275" s="146" t="s">
        <v>344</v>
      </c>
      <c r="I275" s="156" t="s">
        <v>345</v>
      </c>
    </row>
    <row r="276" spans="1:9" ht="48" customHeight="1" x14ac:dyDescent="0.2">
      <c r="A276" s="59" t="str">
        <f>'HECVAT - Full | Vendor Response'!A272</f>
        <v>PCID-01</v>
      </c>
      <c r="B276" s="59" t="str">
        <f>'HECVAT - Full | Vendor Response'!B272</f>
        <v>Do your systems or products store, process, or transmit cardholder (payment/credit/debt card) data?</v>
      </c>
      <c r="C276" s="126">
        <f>'HECVAT - Full | Vendor Response'!C272</f>
        <v>0</v>
      </c>
      <c r="D276" s="151">
        <f>'HECVAT - Full | Vendor Response'!D272</f>
        <v>0</v>
      </c>
      <c r="E276" s="163" t="s">
        <v>78</v>
      </c>
      <c r="F276" s="223" t="str">
        <f>VLOOKUP($A276,Questions!B$3:T$256,12,FALSE)</f>
        <v>Yes</v>
      </c>
      <c r="G276" s="229"/>
      <c r="H276" s="224">
        <f>VLOOKUP(A276,Questions!B$25:T$295,16,FALSE)</f>
        <v>20</v>
      </c>
      <c r="I276" s="230"/>
    </row>
    <row r="277" spans="1:9" ht="48" customHeight="1" x14ac:dyDescent="0.2">
      <c r="A277" s="59" t="str">
        <f>'HECVAT - Full | Vendor Response'!A273</f>
        <v>PCID-02</v>
      </c>
      <c r="B277" s="59" t="str">
        <f>'HECVAT - Full | Vendor Response'!B273</f>
        <v>Are you compliant with the Payment Card Industry Data Security Standard (PCI DSS)?</v>
      </c>
      <c r="C277" s="126">
        <f>'HECVAT - Full | Vendor Response'!C273</f>
        <v>0</v>
      </c>
      <c r="D277" s="151">
        <f>'HECVAT - Full | Vendor Response'!D273</f>
        <v>0</v>
      </c>
      <c r="E277" s="163" t="s">
        <v>78</v>
      </c>
      <c r="F277" s="223" t="str">
        <f>VLOOKUP($A277,Questions!B$3:T$256,12,FALSE)</f>
        <v>Yes</v>
      </c>
      <c r="G277" s="229"/>
      <c r="H277" s="224">
        <f>VLOOKUP(A277,Questions!B$25:T$295,16,FALSE)</f>
        <v>20</v>
      </c>
      <c r="I277" s="230"/>
    </row>
    <row r="278" spans="1:9" ht="48" customHeight="1" x14ac:dyDescent="0.2">
      <c r="A278" s="59" t="str">
        <f>'HECVAT - Full | Vendor Response'!A274</f>
        <v>PCID-03</v>
      </c>
      <c r="B278" s="59" t="str">
        <f>'HECVAT - Full | Vendor Response'!B274</f>
        <v>Do you have a current, executed within the past year, Attestation of Compliance (AoC) or Report on Compliance (RoC)?</v>
      </c>
      <c r="C278" s="126">
        <f>'HECVAT - Full | Vendor Response'!C274</f>
        <v>0</v>
      </c>
      <c r="D278" s="151">
        <f>'HECVAT - Full | Vendor Response'!D274</f>
        <v>0</v>
      </c>
      <c r="E278" s="163" t="s">
        <v>78</v>
      </c>
      <c r="F278" s="223" t="str">
        <f>VLOOKUP($A278,Questions!B$3:T$256,12,FALSE)</f>
        <v>Yes</v>
      </c>
      <c r="G278" s="229"/>
      <c r="H278" s="224">
        <f>VLOOKUP(A278,Questions!B$25:T$295,16,FALSE)</f>
        <v>25</v>
      </c>
      <c r="I278" s="230"/>
    </row>
    <row r="279" spans="1:9" ht="48" customHeight="1" x14ac:dyDescent="0.2">
      <c r="A279" s="59" t="str">
        <f>'HECVAT - Full | Vendor Response'!A275</f>
        <v>PCID-04</v>
      </c>
      <c r="B279" s="59" t="str">
        <f>'HECVAT - Full | Vendor Response'!B275</f>
        <v>Are you classified as a service provider?</v>
      </c>
      <c r="C279" s="126">
        <f>'HECVAT - Full | Vendor Response'!C275</f>
        <v>0</v>
      </c>
      <c r="D279" s="151">
        <f>'HECVAT - Full | Vendor Response'!D275</f>
        <v>0</v>
      </c>
      <c r="E279" s="163" t="s">
        <v>78</v>
      </c>
      <c r="F279" s="223" t="str">
        <f>VLOOKUP($A279,Questions!B$3:T$256,12,FALSE)</f>
        <v>Yes</v>
      </c>
      <c r="G279" s="229"/>
      <c r="H279" s="224">
        <f>VLOOKUP(A279,Questions!B$25:T$295,16,FALSE)</f>
        <v>20</v>
      </c>
      <c r="I279" s="230"/>
    </row>
    <row r="280" spans="1:9" ht="48" customHeight="1" x14ac:dyDescent="0.2">
      <c r="A280" s="59" t="str">
        <f>'HECVAT - Full | Vendor Response'!A276</f>
        <v>PCID-05</v>
      </c>
      <c r="B280" s="59" t="str">
        <f>'HECVAT - Full | Vendor Response'!B276</f>
        <v xml:space="preserve">Are you on the list of VISA approved service providers? </v>
      </c>
      <c r="C280" s="126">
        <f>'HECVAT - Full | Vendor Response'!C276</f>
        <v>0</v>
      </c>
      <c r="D280" s="151">
        <f>'HECVAT - Full | Vendor Response'!D276</f>
        <v>0</v>
      </c>
      <c r="E280" s="163" t="s">
        <v>78</v>
      </c>
      <c r="F280" s="223" t="str">
        <f>VLOOKUP($A280,Questions!B$3:T$256,12,FALSE)</f>
        <v>Yes</v>
      </c>
      <c r="G280" s="229"/>
      <c r="H280" s="224">
        <f>VLOOKUP(A280,Questions!B$25:T$295,16,FALSE)</f>
        <v>20</v>
      </c>
      <c r="I280" s="230"/>
    </row>
    <row r="281" spans="1:9" ht="48" customHeight="1" x14ac:dyDescent="0.2">
      <c r="A281" s="145" t="str">
        <f>'HECVAT - Full | Vendor Response'!A277</f>
        <v>PCID-06</v>
      </c>
      <c r="B281" s="145" t="str">
        <f>'HECVAT - Full | Vendor Response'!B277</f>
        <v>Are you classified as a merchant?  If so, what level (1, 2, 3, 4)?</v>
      </c>
      <c r="C281" s="337">
        <f>'HECVAT - Full | Vendor Response'!C277</f>
        <v>0</v>
      </c>
      <c r="D281" s="338"/>
      <c r="E281" s="163" t="s">
        <v>78</v>
      </c>
      <c r="F281" s="225" t="s">
        <v>346</v>
      </c>
      <c r="G281" s="229" t="s">
        <v>2144</v>
      </c>
      <c r="H281" s="226">
        <f>VLOOKUP(A281,Questions!B$25:T$295,16,FALSE)</f>
        <v>20</v>
      </c>
      <c r="I281" s="230"/>
    </row>
    <row r="282" spans="1:9" ht="48" customHeight="1" x14ac:dyDescent="0.2">
      <c r="A282" s="145" t="str">
        <f>'HECVAT - Full | Vendor Response'!A278</f>
        <v>PCID-07</v>
      </c>
      <c r="B282" s="145" t="str">
        <f>'HECVAT - Full | Vendor Response'!B278</f>
        <v>Describe the architecture employed by the system to verify and authorize credit card transactions.</v>
      </c>
      <c r="C282" s="337">
        <f>'HECVAT - Full | Vendor Response'!C278</f>
        <v>0</v>
      </c>
      <c r="D282" s="338"/>
      <c r="E282" s="163" t="s">
        <v>78</v>
      </c>
      <c r="F282" s="225" t="s">
        <v>346</v>
      </c>
      <c r="G282" s="229" t="s">
        <v>2144</v>
      </c>
      <c r="H282" s="226">
        <f>VLOOKUP(A282,Questions!B$25:T$295,16,FALSE)</f>
        <v>10</v>
      </c>
      <c r="I282" s="230"/>
    </row>
    <row r="283" spans="1:9" ht="48" customHeight="1" x14ac:dyDescent="0.2">
      <c r="A283" s="145" t="str">
        <f>'HECVAT - Full | Vendor Response'!A279</f>
        <v>PCID-08</v>
      </c>
      <c r="B283" s="145" t="str">
        <f>'HECVAT - Full | Vendor Response'!B279</f>
        <v xml:space="preserve">What payment processors/gateways does the system support? </v>
      </c>
      <c r="C283" s="337">
        <f>'HECVAT - Full | Vendor Response'!C279</f>
        <v>0</v>
      </c>
      <c r="D283" s="338"/>
      <c r="E283" s="163" t="s">
        <v>78</v>
      </c>
      <c r="F283" s="225" t="s">
        <v>346</v>
      </c>
      <c r="G283" s="229" t="s">
        <v>2144</v>
      </c>
      <c r="H283" s="226">
        <f>VLOOKUP(A283,Questions!B$25:T$295,16,FALSE)</f>
        <v>10</v>
      </c>
      <c r="I283" s="230"/>
    </row>
    <row r="284" spans="1:9" ht="48" customHeight="1" x14ac:dyDescent="0.2">
      <c r="A284" s="59" t="str">
        <f>'HECVAT - Full | Vendor Response'!A280</f>
        <v>PCID-09</v>
      </c>
      <c r="B284" s="59" t="str">
        <f>'HECVAT - Full | Vendor Response'!B280</f>
        <v>Can the application be installed in a PCI DSS compliant manner ?</v>
      </c>
      <c r="C284" s="126">
        <f>'HECVAT - Full | Vendor Response'!C280</f>
        <v>0</v>
      </c>
      <c r="D284" s="151">
        <f>'HECVAT - Full | Vendor Response'!D280</f>
        <v>0</v>
      </c>
      <c r="E284" s="163" t="s">
        <v>78</v>
      </c>
      <c r="F284" s="225" t="str">
        <f>VLOOKUP($A284,Questions!B$3:T$256,12,FALSE)</f>
        <v>Yes</v>
      </c>
      <c r="G284" s="229"/>
      <c r="H284" s="226">
        <f>VLOOKUP(A284,Questions!B$25:T$295,16,FALSE)</f>
        <v>10</v>
      </c>
      <c r="I284" s="230"/>
    </row>
    <row r="285" spans="1:9" ht="48" customHeight="1" x14ac:dyDescent="0.2">
      <c r="A285" s="59" t="str">
        <f>'HECVAT - Full | Vendor Response'!A281</f>
        <v>PCID-10</v>
      </c>
      <c r="B285" s="59" t="str">
        <f>'HECVAT - Full | Vendor Response'!B281</f>
        <v xml:space="preserve">Is the application listed as an approved PA-DSS application? </v>
      </c>
      <c r="C285" s="126">
        <f>'HECVAT - Full | Vendor Response'!C281</f>
        <v>0</v>
      </c>
      <c r="D285" s="151">
        <f>'HECVAT - Full | Vendor Response'!D281</f>
        <v>0</v>
      </c>
      <c r="E285" s="163" t="s">
        <v>78</v>
      </c>
      <c r="F285" s="225" t="str">
        <f>VLOOKUP($A285,Questions!B$3:T$256,12,FALSE)</f>
        <v>No</v>
      </c>
      <c r="G285" s="229"/>
      <c r="H285" s="226">
        <f>VLOOKUP(A285,Questions!B$25:T$295,16,FALSE)</f>
        <v>25</v>
      </c>
      <c r="I285" s="230"/>
    </row>
    <row r="286" spans="1:9" ht="48" customHeight="1" x14ac:dyDescent="0.2">
      <c r="A286" s="59" t="str">
        <f>'HECVAT - Full | Vendor Response'!A282</f>
        <v>PCID-11</v>
      </c>
      <c r="B286" s="59" t="str">
        <f>'HECVAT - Full | Vendor Response'!B282</f>
        <v>Does the system or products use a third party to collect, store, process, or transmit cardholder (payment/credit/debt card) data?</v>
      </c>
      <c r="C286" s="126">
        <f>'HECVAT - Full | Vendor Response'!C282</f>
        <v>0</v>
      </c>
      <c r="D286" s="151">
        <f>'HECVAT - Full | Vendor Response'!D282</f>
        <v>0</v>
      </c>
      <c r="E286" s="163" t="s">
        <v>78</v>
      </c>
      <c r="F286" s="225" t="str">
        <f>VLOOKUP($A286,Questions!B$3:T$256,12,FALSE)</f>
        <v>No</v>
      </c>
      <c r="G286" s="229"/>
      <c r="H286" s="226">
        <f>VLOOKUP(A286,Questions!B$25:T$295,16,FALSE)</f>
        <v>25</v>
      </c>
      <c r="I286" s="230"/>
    </row>
    <row r="287" spans="1:9" ht="48" customHeight="1" thickBot="1" x14ac:dyDescent="0.25">
      <c r="A287" s="145" t="str">
        <f>'HECVAT - Full | Vendor Response'!A283</f>
        <v>PCID-12</v>
      </c>
      <c r="B287" s="145"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37">
        <f>'HECVAT - Full | Vendor Response'!C283</f>
        <v>0</v>
      </c>
      <c r="D287" s="338"/>
      <c r="E287" s="165" t="s">
        <v>78</v>
      </c>
      <c r="F287" s="227" t="s">
        <v>346</v>
      </c>
      <c r="G287" s="229" t="s">
        <v>2144</v>
      </c>
      <c r="H287" s="228">
        <f>VLOOKUP(A287,Questions!B$25:T$295,16,FALSE)</f>
        <v>15</v>
      </c>
      <c r="I287" s="230"/>
    </row>
    <row r="288" spans="1:9" x14ac:dyDescent="0.2">
      <c r="C288" s="93"/>
      <c r="D288" s="93"/>
      <c r="E288" s="93"/>
    </row>
    <row r="290" spans="5:5" ht="17" x14ac:dyDescent="0.2">
      <c r="E290" t="s">
        <v>78</v>
      </c>
    </row>
  </sheetData>
  <mergeCells count="6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 ref="B8:C8"/>
    <mergeCell ref="A35:D35"/>
    <mergeCell ref="C187:D187"/>
    <mergeCell ref="A37:B37"/>
    <mergeCell ref="A43:B43"/>
    <mergeCell ref="A10:B10"/>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G8:I8"/>
    <mergeCell ref="E13:F13"/>
    <mergeCell ref="E22:F22"/>
    <mergeCell ref="E23:F23"/>
    <mergeCell ref="E14:F14"/>
    <mergeCell ref="E16:F16"/>
    <mergeCell ref="E17:F17"/>
    <mergeCell ref="A2:I2"/>
    <mergeCell ref="A1:H1"/>
    <mergeCell ref="B6:C6"/>
    <mergeCell ref="B5:C5"/>
    <mergeCell ref="B7:C7"/>
    <mergeCell ref="A3:I3"/>
    <mergeCell ref="A4:I4"/>
    <mergeCell ref="G5:I5"/>
    <mergeCell ref="G6:I6"/>
    <mergeCell ref="G7:I7"/>
    <mergeCell ref="E28:F28"/>
    <mergeCell ref="E29:F29"/>
    <mergeCell ref="E15:F15"/>
    <mergeCell ref="E20:F20"/>
    <mergeCell ref="E21:F21"/>
    <mergeCell ref="E24:F24"/>
    <mergeCell ref="E25:F25"/>
  </mergeCells>
  <conditionalFormatting sqref="G13">
    <cfRule type="dataBar" priority="31">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9">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8">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7">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6">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5">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4">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3">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0">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G56:G64 G72:G80 G199:G209 G82:G95 G117:G126 G128:G142 G144:G167 G169:G185 G187:G197 G66:G70 G211:G226 G228:G231 G233:G237 G239:G244 G246:G274 G276:G287 G44:G54 G99:G115</xm:sqref>
        </x14:dataValidation>
        <x14:dataValidation type="list" allowBlank="1" showInputMessage="1" showErrorMessage="1" xr:uid="{00000000-0002-0000-0300-000001000000}">
          <x14:formula1>
            <xm:f>Values!$A$42:$A$48</xm:f>
          </x14:formula1>
          <xm:sqref>I38:I42 I56:I64 I72:I80 I97:I115 I82:I95 I117:I126 I128:I142 I144:I167 I169:I185 I187:I197 I66:I70 I211:I226 I228:I231 I233:I237 I239:I244 I246:I274 I276:I287 I44:I54 I199:I209</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22" t="s">
        <v>348</v>
      </c>
      <c r="B1" s="322"/>
      <c r="C1" s="322"/>
      <c r="D1" s="322"/>
    </row>
    <row r="2" spans="1:4" ht="36" customHeight="1" x14ac:dyDescent="0.2">
      <c r="A2" s="279" t="s">
        <v>349</v>
      </c>
      <c r="B2" s="279"/>
      <c r="C2" s="279"/>
      <c r="D2" s="279"/>
    </row>
    <row r="3" spans="1:4" ht="2" customHeight="1" x14ac:dyDescent="0.2">
      <c r="A3" s="18"/>
      <c r="B3" s="106"/>
      <c r="C3" s="107"/>
      <c r="D3" s="107"/>
    </row>
    <row r="4" spans="1:4" ht="2" customHeight="1" x14ac:dyDescent="0.2">
      <c r="A4" s="108"/>
      <c r="B4" s="108"/>
      <c r="C4" s="109"/>
      <c r="D4" s="110"/>
    </row>
    <row r="5" spans="1:4" ht="2" customHeight="1" x14ac:dyDescent="0.2">
      <c r="A5" s="111"/>
      <c r="B5" s="111"/>
      <c r="C5" s="111"/>
      <c r="D5" s="111"/>
    </row>
    <row r="6" spans="1:4" ht="2" customHeight="1" x14ac:dyDescent="0.2">
      <c r="A6" s="112"/>
      <c r="B6" s="112"/>
      <c r="C6" s="112"/>
      <c r="D6" s="112"/>
    </row>
    <row r="7" spans="1:4" ht="2" customHeight="1" x14ac:dyDescent="0.2">
      <c r="A7" s="78"/>
      <c r="B7" s="113"/>
      <c r="C7" s="114"/>
      <c r="D7" s="114"/>
    </row>
    <row r="8" spans="1:4" ht="2" customHeight="1" x14ac:dyDescent="0.2">
      <c r="A8" s="78"/>
      <c r="B8" s="113"/>
      <c r="C8" s="114"/>
      <c r="D8" s="114"/>
    </row>
    <row r="9" spans="1:4" ht="2" customHeight="1" x14ac:dyDescent="0.2">
      <c r="A9" s="78"/>
      <c r="B9" s="113"/>
      <c r="C9" s="114"/>
      <c r="D9" s="114"/>
    </row>
    <row r="10" spans="1:4" ht="2" customHeight="1" x14ac:dyDescent="0.2">
      <c r="A10" s="78"/>
      <c r="B10" s="113"/>
      <c r="C10" s="114"/>
      <c r="D10" s="114"/>
    </row>
    <row r="11" spans="1:4" ht="2" customHeight="1" x14ac:dyDescent="0.2">
      <c r="A11" s="78"/>
      <c r="B11" s="113"/>
      <c r="C11" s="114"/>
      <c r="D11" s="114"/>
    </row>
    <row r="12" spans="1:4" ht="2" customHeight="1" x14ac:dyDescent="0.2">
      <c r="A12" s="78"/>
      <c r="B12" s="113"/>
      <c r="C12" s="114"/>
      <c r="D12" s="114"/>
    </row>
    <row r="13" spans="1:4" ht="2" customHeight="1" x14ac:dyDescent="0.2">
      <c r="A13" s="78"/>
      <c r="B13" s="113"/>
      <c r="C13" s="114"/>
      <c r="D13" s="114"/>
    </row>
    <row r="14" spans="1:4" ht="2" customHeight="1" x14ac:dyDescent="0.2">
      <c r="A14" s="78"/>
      <c r="B14" s="113"/>
      <c r="C14" s="114"/>
      <c r="D14" s="114"/>
    </row>
    <row r="15" spans="1:4" ht="2" customHeight="1" x14ac:dyDescent="0.2">
      <c r="A15" s="78"/>
      <c r="B15" s="113"/>
      <c r="C15" s="114"/>
      <c r="D15" s="114"/>
    </row>
    <row r="16" spans="1:4" ht="2" customHeight="1" x14ac:dyDescent="0.2">
      <c r="A16" s="78"/>
      <c r="B16" s="113"/>
      <c r="C16" s="114"/>
      <c r="D16" s="114"/>
    </row>
    <row r="17" spans="1:5" ht="2" customHeight="1" x14ac:dyDescent="0.2">
      <c r="A17" s="112"/>
      <c r="B17" s="112"/>
      <c r="C17" s="112"/>
      <c r="D17" s="112"/>
    </row>
    <row r="18" spans="1:5" ht="2" customHeight="1" x14ac:dyDescent="0.2">
      <c r="A18" s="78"/>
      <c r="B18" s="113"/>
      <c r="C18" s="114"/>
      <c r="D18" s="114"/>
    </row>
    <row r="19" spans="1:5" ht="2" customHeight="1" x14ac:dyDescent="0.2">
      <c r="A19" s="78"/>
      <c r="B19" s="113"/>
      <c r="C19" s="115"/>
      <c r="D19" s="115"/>
    </row>
    <row r="20" spans="1:5" ht="36" customHeight="1" x14ac:dyDescent="0.2">
      <c r="A20" s="287" t="s">
        <v>63</v>
      </c>
      <c r="B20" s="287"/>
      <c r="C20" s="20"/>
      <c r="D20" s="21"/>
    </row>
    <row r="21" spans="1:5" ht="186" customHeight="1" x14ac:dyDescent="0.2">
      <c r="A21" s="294" t="s">
        <v>350</v>
      </c>
      <c r="B21" s="294"/>
      <c r="C21" s="294"/>
      <c r="D21" s="294"/>
    </row>
    <row r="22" spans="1:5" ht="37.25" customHeight="1" x14ac:dyDescent="0.2">
      <c r="A22" s="287" t="s">
        <v>7</v>
      </c>
      <c r="B22" s="287"/>
      <c r="C22" s="20" t="s">
        <v>351</v>
      </c>
      <c r="D22" s="20" t="s">
        <v>352</v>
      </c>
    </row>
    <row r="23" spans="1:5" ht="56" customHeight="1" x14ac:dyDescent="0.2">
      <c r="A23" s="294" t="s">
        <v>353</v>
      </c>
      <c r="B23" s="294"/>
      <c r="C23" s="294"/>
      <c r="D23" s="294"/>
    </row>
    <row r="24" spans="1:5" ht="60" customHeight="1" x14ac:dyDescent="0.2">
      <c r="A24" s="24" t="s">
        <v>70</v>
      </c>
      <c r="B24" s="24" t="str">
        <f>VLOOKUP($A24,Questions!$B$3:$I$256,2,FALSE)</f>
        <v>Does your product process protected health information (PHI) or any data covered by the Health Insurance Portability and Accountability Act?</v>
      </c>
      <c r="C24" s="24" t="str">
        <f>VLOOKUP($A24,Questions!$B$3:$I$256,7,FALSE)</f>
        <v>This qualifier determines the presence of PHI in the solution and sets the HIPAA section as required appropriately.</v>
      </c>
      <c r="D24" s="24" t="str">
        <f>VLOOKUP($A24,Questions!$B$3:$I$256,8,FALSE)</f>
        <v>Reference the HIPAA section for follow-up review.</v>
      </c>
    </row>
    <row r="25" spans="1:5" ht="82.25" customHeight="1" x14ac:dyDescent="0.2">
      <c r="A25" s="24" t="s">
        <v>71</v>
      </c>
      <c r="B25" s="24" t="str">
        <f>VLOOKUP($A25,Questions!$B$3:$I$256,2,FALSE)</f>
        <v>Will institution data be shared with or hosted by any third parties? (e.g. any entity not wholly-owned by your company is considered a third-party)</v>
      </c>
      <c r="C25" s="24"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4" t="str">
        <f>VLOOKUP($A25,Questions!$B$3:$I$256,8,FALSE)</f>
        <v>Reference the Third Parties section for follow-up review.</v>
      </c>
    </row>
    <row r="26" spans="1:5" ht="84" customHeight="1" x14ac:dyDescent="0.2">
      <c r="A26" s="24" t="s">
        <v>72</v>
      </c>
      <c r="B26" s="24" t="str">
        <f>VLOOKUP($A26,Questions!$B$3:$I$256,2,FALSE)</f>
        <v>Do you have a well documented Business Continuity Plan (BCP) that is tested annually?</v>
      </c>
      <c r="C26" s="24" t="str">
        <f>VLOOKUP($A26,Questions!$B$3:$I$256,7,FALSE)</f>
        <v>This qualifier determines the existence of a complete, fully-populated BCP, maintained by the vendor, and sets the Business Continuity Plan section as required appropriately.</v>
      </c>
      <c r="D26" s="24" t="str">
        <f>VLOOKUP($A26,Questions!$B$3:$I$256,8,FALSE)</f>
        <v>Reference the Business Continuity Plan section for follow-up review.</v>
      </c>
    </row>
    <row r="27" spans="1:5" ht="84" customHeight="1" x14ac:dyDescent="0.2">
      <c r="A27" s="24" t="s">
        <v>73</v>
      </c>
      <c r="B27" s="24" t="str">
        <f>VLOOKUP($A27,Questions!$B$3:$I$256,2,FALSE)</f>
        <v>Do you have a well documented Disaster Recovery Plan (DRP) that is tested annually?</v>
      </c>
      <c r="C27" s="24" t="str">
        <f>VLOOKUP($A27,Questions!$B$3:$I$256,7,FALSE)</f>
        <v>This qualifier determines the existence of a complete, fully-populated DRP, maintained by the vendor, and sets the Business Continuity Plan section as required appropriately.</v>
      </c>
      <c r="D27" s="24" t="str">
        <f>VLOOKUP($A27,Questions!$B$3:$I$256,8,FALSE)</f>
        <v>Reference the Disaster Recovery Plan section for follow-up review.</v>
      </c>
    </row>
    <row r="28" spans="1:5" ht="84" customHeight="1" x14ac:dyDescent="0.2">
      <c r="A28" s="24" t="s">
        <v>74</v>
      </c>
      <c r="B28" s="24" t="str">
        <f>VLOOKUP($A28,Questions!$B$3:$I$256,2,FALSE)</f>
        <v>Is the vended product designed to process or store Credit Card information?</v>
      </c>
      <c r="C28" s="24" t="str">
        <f>VLOOKUP($A28,Questions!$B$3:$I$256,7,FALSE)</f>
        <v>This qualifier determines the presence of PCI DSS in the solution and sets the PCI DSS section as required appropriately.</v>
      </c>
      <c r="D28" s="24" t="str">
        <f>VLOOKUP($A28,Questions!$B$3:$I$256,8,FALSE)</f>
        <v>Reference the PCI DSS section for follow-up review.</v>
      </c>
    </row>
    <row r="29" spans="1:5" ht="108" customHeight="1" x14ac:dyDescent="0.2">
      <c r="A29" s="24" t="s">
        <v>75</v>
      </c>
      <c r="B29" s="24" t="str">
        <f>VLOOKUP($A29,Questions!$B$3:$I$256,2,FALSE)</f>
        <v>Does your company provide professional services pertaining to this product?</v>
      </c>
      <c r="C29" s="24"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4" t="str">
        <f>VLOOKUP($A29,Questions!$B$3:$I$256,8,FALSE)</f>
        <v>Reference the Consulting section for follow-up review.</v>
      </c>
    </row>
    <row r="30" spans="1:5" ht="112.25" customHeight="1" x14ac:dyDescent="0.2">
      <c r="A30" s="24" t="s">
        <v>76</v>
      </c>
      <c r="B30" s="24" t="str">
        <f>VLOOKUP($A30,Questions!$B$3:$I$256,2,FALSE)</f>
        <v>Select your hosting option</v>
      </c>
      <c r="C30" s="24" t="str">
        <f>VLOOKUP($A30,Questions!$B$3:$I$256,7,FALSE)</f>
        <v>Understanding the hosting environment may reveal infrastructure risks that may not be apparent by other means and provides context to the responses provided throughout this HECVAT.</v>
      </c>
      <c r="D30" s="24" t="str">
        <f>VLOOKUP($A30,Questions!$B$3:$I$256,8,FALSE)</f>
        <v xml:space="preserve"> Follow-up inquiries for hosting options will be institution/implementation specific.</v>
      </c>
      <c r="E30" s="222"/>
    </row>
    <row r="31" spans="1:5" ht="36" customHeight="1" x14ac:dyDescent="0.2">
      <c r="A31" s="287" t="s">
        <v>11</v>
      </c>
      <c r="B31" s="287"/>
      <c r="C31" s="20" t="str">
        <f>$C$22</f>
        <v>Reason for Question</v>
      </c>
      <c r="D31" s="20" t="str">
        <f>$D$22</f>
        <v>Follow-up Inquiries/Responses</v>
      </c>
    </row>
    <row r="32" spans="1:5" ht="72" customHeight="1" x14ac:dyDescent="0.2">
      <c r="A32" s="24" t="s">
        <v>77</v>
      </c>
      <c r="B32" s="24" t="str">
        <f>VLOOKUP($A32,Questions!$B$3:$I$256,2,FALSE)</f>
        <v>Describe your organization’s business background and ownership structure, including all parent and subsidiary relationships.</v>
      </c>
      <c r="C32" s="24" t="str">
        <f>VLOOKUP($A32,Questions!$B$3:$I$256,7,FALSE)</f>
        <v>Defining scale of company (support, resources, skillsets), General information about the organization that may be concerning.</v>
      </c>
      <c r="D32" s="24" t="str">
        <f>VLOOKUP($A32,Questions!$B$3:$I$256,8,FALSE)</f>
        <v>Follow-up responses to this one are normally unique to their response. Vague answers here usually result in some footprinting of a vendor to determine their "reputation".</v>
      </c>
    </row>
    <row r="33" spans="1:5" ht="84" customHeight="1" x14ac:dyDescent="0.2">
      <c r="A33" s="24" t="s">
        <v>79</v>
      </c>
      <c r="B33" s="24" t="str">
        <f>VLOOKUP($A33,Questions!$B$3:$I$256,2,FALSE)</f>
        <v>Have you had an unplanned disruption to this product/service in the last 12 months?</v>
      </c>
      <c r="C33" s="24" t="str">
        <f>VLOOKUP($A33,Questions!$B$3:$I$256,7,FALSE)</f>
        <v>We want transparency from the vendor and an honest answer to this question, regardless of the response, is a good step in building trust.</v>
      </c>
      <c r="D33" s="24"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4" t="s">
        <v>80</v>
      </c>
      <c r="B34" s="24" t="str">
        <f>VLOOKUP($A34,Questions!$B$3:$I$256,2,FALSE)</f>
        <v>Do you have a dedicated Information Security staff or office?</v>
      </c>
      <c r="C34" s="24"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4"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4" t="s">
        <v>81</v>
      </c>
      <c r="B35" s="24" t="str">
        <f>VLOOKUP($A35,Questions!$B$3:$I$256,2,FALSE)</f>
        <v>Do you have a dedicated Software and System Development team(s)? (e.g. Customer Support, Implementation, Product Management, etc.)</v>
      </c>
      <c r="C35" s="24"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4"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4" t="s">
        <v>82</v>
      </c>
      <c r="B36" s="24" t="str">
        <f>VLOOKUP($A36,Questions!$B$3:$I$256,2,FALSE)</f>
        <v>Use this area to share information about your environment that will assist those who are assessing your company data security program.</v>
      </c>
      <c r="C36" s="24"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4"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7" t="s">
        <v>9</v>
      </c>
      <c r="B37" s="287"/>
      <c r="C37" s="20" t="str">
        <f>$C$22</f>
        <v>Reason for Question</v>
      </c>
      <c r="D37" s="20" t="str">
        <f>$D$22</f>
        <v>Follow-up Inquiries/Responses</v>
      </c>
    </row>
    <row r="38" spans="1:5" ht="48" customHeight="1" x14ac:dyDescent="0.2">
      <c r="A38" s="24" t="s">
        <v>83</v>
      </c>
      <c r="B38" s="24" t="str">
        <f>VLOOKUP($A38,Questions!$B$3:$I$256,2,FALSE)</f>
        <v>Have you undergone a SSAE 18/SOC 2 audit?</v>
      </c>
      <c r="C38" s="24" t="str">
        <f>VLOOKUP($A38,Questions!$B$3:$I$256,7,FALSE)</f>
        <v>Standard documentation, relevant to institutions requiring a vendor to undergo SSAE 18 audits.</v>
      </c>
      <c r="D38" s="24" t="str">
        <f>VLOOKUP($A38,Questions!$B$3:$I$256,8,FALSE)</f>
        <v>Follow-up inquiries for SSAE 18 content will be institution/implementation specific.</v>
      </c>
    </row>
    <row r="39" spans="1:5" ht="64.25" customHeight="1" x14ac:dyDescent="0.2">
      <c r="A39" s="24" t="s">
        <v>84</v>
      </c>
      <c r="B39" s="24" t="str">
        <f>VLOOKUP($A39,Questions!$B$3:$I$256,2,FALSE)</f>
        <v>Have you completed the Cloud Security Alliance (CSA) self assessment or CAIQ?</v>
      </c>
      <c r="C39" s="24" t="str">
        <f>VLOOKUP($A39,Questions!$B$3:$I$256,7,FALSE)</f>
        <v>Many vendors have populated a CAIQ or at least a self-assessment. Although lacking in some areas important to Higher Ed, these documents are useful for supplemental assessment.</v>
      </c>
      <c r="D39" s="24" t="str">
        <f>VLOOKUP($A39,Questions!$B$3:$I$256,8,FALSE)</f>
        <v>Follow-up inquiries for CSA content will be institution/implementation specific.</v>
      </c>
    </row>
    <row r="40" spans="1:5" ht="64.25" customHeight="1" x14ac:dyDescent="0.2">
      <c r="A40" s="24" t="s">
        <v>85</v>
      </c>
      <c r="B40" s="24" t="str">
        <f>VLOOKUP($A40,Questions!$B$3:$I$256,2,FALSE)</f>
        <v>Have you received the Cloud Security Alliance STAR certification?</v>
      </c>
      <c r="C40" s="24" t="str">
        <f>VLOOKUP($A40,Questions!$B$3:$I$256,7,FALSE)</f>
        <v>If a vendor is STAR certified, vendor responses can theoretically be more trusted since CSA has verified their responses. Trust, but verify for yourself, as needed.</v>
      </c>
      <c r="D40" s="24" t="str">
        <f>VLOOKUP($A40,Questions!$B$3:$I$256,8,FALSE)</f>
        <v>If STAR certification is important to your institution you may have specific follow-up details for documentation purposes.</v>
      </c>
    </row>
    <row r="41" spans="1:5" ht="112.25" customHeight="1" x14ac:dyDescent="0.2">
      <c r="A41" s="24" t="s">
        <v>86</v>
      </c>
      <c r="B41" s="24" t="str">
        <f>VLOOKUP($A41,Questions!$B$3:$I$256,2,FALSE)</f>
        <v>Do you conform with a specific industry standard security framework? (e.g. NIST Cybersecurity Framework, CIS Controls, ISO 27001, etc.)</v>
      </c>
      <c r="C41" s="24" t="str">
        <f>VLOOKUP($A41,Questions!$B$3:$I$256,7,FALSE)</f>
        <v>The details of the standard are not the focus here, it is the fact that a vendor builds their environment around a standard and that they continually evaluate and assess their security programs.</v>
      </c>
      <c r="D41" s="24"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4" t="s">
        <v>87</v>
      </c>
      <c r="B42" s="24" t="str">
        <f>VLOOKUP($A42,Questions!$B$3:$I$256,2,FALSE)</f>
        <v>Can the systems that hold the institution's data be compliant with NIST SP 800-171 and/or CMMC Level 3 standards?</v>
      </c>
      <c r="C42" s="24" t="str">
        <f>VLOOKUP($A42,Questions!$B$3:$I$256,7,FALSE)</f>
        <v>For institutions that collaborate with the United States government, FISMA compliance may be required.</v>
      </c>
      <c r="D42" s="24" t="str">
        <f>VLOOKUP($A42,Questions!$B$3:$I$256,8,FALSE)</f>
        <v>Follow-up inquiries for FISMA compliance will be institution/implementation specific.</v>
      </c>
    </row>
    <row r="43" spans="1:5" ht="96" customHeight="1" x14ac:dyDescent="0.2">
      <c r="A43" s="24" t="s">
        <v>88</v>
      </c>
      <c r="B43" s="24" t="str">
        <f>VLOOKUP($A43,Questions!$B$3:$I$256,2,FALSE)</f>
        <v>Can you provide overall system and/or application architecture diagrams including a full description of the data flow for all components of the system?</v>
      </c>
      <c r="C43" s="24"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4"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4" t="s">
        <v>89</v>
      </c>
      <c r="B44" s="24" t="str">
        <f>VLOOKUP($A44,Questions!$B$3:$I$256,2,FALSE)</f>
        <v>Does your organization have a data privacy policy?</v>
      </c>
      <c r="C44" s="24"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4"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4" t="s">
        <v>90</v>
      </c>
      <c r="B45" s="24" t="str">
        <f>VLOOKUP($A45,Questions!$B$3:$I$256,2,FALSE)</f>
        <v>Do you have a documented, and currently implemented, employee onboarding and offboarding policy?</v>
      </c>
      <c r="C45" s="24"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4"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4" t="s">
        <v>91</v>
      </c>
      <c r="B46" s="24" t="str">
        <f>VLOOKUP($A46,Questions!$B$3:$I$256,2,FALSE)</f>
        <v>Do you have a documented change management process?</v>
      </c>
      <c r="C46" s="24" t="str">
        <f>VLOOKUP($A46,Questions!$B$3:$I$256,7,FALSE)</f>
        <v>The lack of a change management function is indicative of immature program processes. Answers to this question can provide insight into how well their responses (on the HECVAT) represent their actual environment(s).</v>
      </c>
      <c r="D46" s="24"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4" t="s">
        <v>92</v>
      </c>
      <c r="B47" s="24" t="str">
        <f>VLOOKUP($A47,Questions!$B$3:$I$256,2,FALSE)</f>
        <v>Has a VPAT or ACR been created or updated for the product and version under consideration within the past year?</v>
      </c>
      <c r="C47" s="24"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4" t="str">
        <f>VLOOKUP($A47,Questions!$B$3:$I$256,8,FALSE)</f>
        <v>Cross-reference Accessibility Conformance Reports (ACR) with any answers from ITAC-04 about product roadmaps for accessibility improvements.</v>
      </c>
    </row>
    <row r="48" spans="1:5" ht="120" x14ac:dyDescent="0.2">
      <c r="A48" s="24" t="s">
        <v>93</v>
      </c>
      <c r="B48" s="24" t="str">
        <f>VLOOKUP($A48,Questions!$B$3:$I$256,2,FALSE)</f>
        <v>Do you have documentation to support the accessibility features of your product?</v>
      </c>
      <c r="C48" s="24"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4" t="str">
        <f>VLOOKUP($A48,Questions!$B$3:$I$256,8,FALSE)</f>
        <v>In-development</v>
      </c>
      <c r="E48" s="222"/>
    </row>
    <row r="49" spans="1:4" ht="48" customHeight="1" x14ac:dyDescent="0.2">
      <c r="A49" s="298" t="s">
        <v>94</v>
      </c>
      <c r="B49" s="299"/>
      <c r="C49" s="20" t="str">
        <f>$C$22</f>
        <v>Reason for Question</v>
      </c>
      <c r="D49" s="20" t="str">
        <f>$D$22</f>
        <v>Follow-up Inquiries/Responses</v>
      </c>
    </row>
    <row r="50" spans="1:4" ht="83" customHeight="1" x14ac:dyDescent="0.2">
      <c r="A50" s="24" t="s">
        <v>95</v>
      </c>
      <c r="B50" s="24" t="str">
        <f>VLOOKUP($A50,Questions!$B$3:$I$256,2,FALSE)</f>
        <v>Has a third party expert conducted an audit of the most recent version of your product?</v>
      </c>
      <c r="C50" s="24"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4" t="str">
        <f>VLOOKUP($A50,Questions!$B$3:$I$256,8,FALSE)</f>
        <v>In-development</v>
      </c>
    </row>
    <row r="51" spans="1:4" ht="180" x14ac:dyDescent="0.2">
      <c r="A51" s="24" t="s">
        <v>96</v>
      </c>
      <c r="B51" s="24" t="str">
        <f>VLOOKUP($A51,Questions!$B$3:$I$256,2,FALSE)</f>
        <v>Do you have a documented and implemented process for verifying accessibility conformance?</v>
      </c>
      <c r="C51" s="24"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4" t="str">
        <f>VLOOKUP($A51,Questions!$B$3:$I$256,8,FALSE)</f>
        <v>In-development</v>
      </c>
    </row>
    <row r="52" spans="1:4" ht="225" x14ac:dyDescent="0.2">
      <c r="A52" s="24" t="s">
        <v>97</v>
      </c>
      <c r="B52" s="24" t="str">
        <f>VLOOKUP($A52,Questions!$B$3:$I$256,2,FALSE)</f>
        <v>Have you adopted a technical or legal standard of conformance for the product in question?</v>
      </c>
      <c r="C52" s="24"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4" t="str">
        <f>VLOOKUP($A52,Questions!$B$3:$I$256,8,FALSE)</f>
        <v>In-development</v>
      </c>
    </row>
    <row r="53" spans="1:4" ht="108" customHeight="1" x14ac:dyDescent="0.2">
      <c r="A53" s="24" t="s">
        <v>98</v>
      </c>
      <c r="B53" s="24" t="str">
        <f>VLOOKUP($A53,Questions!$B$3:$I$256,2,FALSE)</f>
        <v>Can you provide a current, detailed accessibility roadmap with delivery timelines?</v>
      </c>
      <c r="C53" s="24"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4" t="str">
        <f>VLOOKUP($A53,Questions!$B$3:$I$256,8,FALSE)</f>
        <v>In-development</v>
      </c>
    </row>
    <row r="54" spans="1:4" ht="96" customHeight="1" x14ac:dyDescent="0.2">
      <c r="A54" s="24" t="s">
        <v>99</v>
      </c>
      <c r="B54" s="24" t="str">
        <f>VLOOKUP($A54,Questions!$B$3:$I$256,2,FALSE)</f>
        <v>Do you expect your staff to maintain a current skill set in IT accessibility?</v>
      </c>
      <c r="C54" s="24"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4" t="str">
        <f>VLOOKUP($A54,Questions!$B$3:$I$256,8,FALSE)</f>
        <v>In-development</v>
      </c>
    </row>
    <row r="55" spans="1:4" ht="144" customHeight="1" x14ac:dyDescent="0.2">
      <c r="A55" s="24" t="s">
        <v>100</v>
      </c>
      <c r="B55" s="24" t="str">
        <f>VLOOKUP($A55,Questions!$B$3:$I$256,2,FALSE)</f>
        <v>Do you have a documented and implemented process for reporting and tracking accessibility issues?</v>
      </c>
      <c r="C55" s="24"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4" t="str">
        <f>VLOOKUP($A55,Questions!$B$3:$I$256,8,FALSE)</f>
        <v>In-development</v>
      </c>
    </row>
    <row r="56" spans="1:4" ht="96" customHeight="1" x14ac:dyDescent="0.2">
      <c r="A56" s="24" t="s">
        <v>101</v>
      </c>
      <c r="B56" s="24" t="str">
        <f>VLOOKUP($A56,Questions!$B$3:$I$256,2,FALSE)</f>
        <v>Do you have documented processes and procedures for implementing accessibility into your development lifecycle?</v>
      </c>
      <c r="C56" s="24"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4" t="str">
        <f>VLOOKUP($A56,Questions!$B$3:$I$256,8,FALSE)</f>
        <v>In-development</v>
      </c>
    </row>
    <row r="57" spans="1:4" ht="72" customHeight="1" x14ac:dyDescent="0.2">
      <c r="A57" s="24" t="s">
        <v>102</v>
      </c>
      <c r="B57" s="24" t="str">
        <f>VLOOKUP($A57,Questions!$B$3:$I$256,2,FALSE)</f>
        <v>Can all functions of the application or service be performed using only the keyboard?</v>
      </c>
      <c r="C57" s="24" t="str">
        <f>VLOOKUP($A57,Questions!$B$3:$I$256,7,FALSE)</f>
        <v>One critical accessibility requirement is the full use of a product using only the keyboard--no mouse or trackpad. This requirement is easy for a non-technical or non-accessibility expert to understand and verify.</v>
      </c>
      <c r="D57" s="24" t="str">
        <f>VLOOKUP($A57,Questions!$B$3:$I$256,8,FALSE)</f>
        <v>In-development</v>
      </c>
    </row>
    <row r="58" spans="1:4" ht="175.25" customHeight="1" x14ac:dyDescent="0.2">
      <c r="A58" s="24" t="s">
        <v>103</v>
      </c>
      <c r="B58" s="24" t="str">
        <f>VLOOKUP($A58,Questions!$B$3:$I$256,2,FALSE)</f>
        <v>Does your product rely on activating a special ‘accessibility mode,’ a ‘lite version’ or accessing an alternate interface for accessibility purposes?</v>
      </c>
      <c r="C58" s="24"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4" t="str">
        <f>VLOOKUP($A58,Questions!$B$3:$I$256,8,FALSE)</f>
        <v>In-development</v>
      </c>
    </row>
    <row r="59" spans="1:4" ht="36" customHeight="1" x14ac:dyDescent="0.2">
      <c r="A59" s="287" t="str">
        <f>IF($C$26="No","Assessment of Third Parties - Optional based on QUALIFIER response.","Assessment of Third Parties")</f>
        <v>Assessment of Third Parties</v>
      </c>
      <c r="B59" s="287"/>
      <c r="C59" s="20" t="str">
        <f>$C$22</f>
        <v>Reason for Question</v>
      </c>
      <c r="D59" s="20" t="str">
        <f>$D$22</f>
        <v>Follow-up Inquiries/Responses</v>
      </c>
    </row>
    <row r="60" spans="1:4" ht="96" customHeight="1" x14ac:dyDescent="0.2">
      <c r="A60" s="24" t="s">
        <v>104</v>
      </c>
      <c r="B60" s="24" t="str">
        <f>VLOOKUP($A60,Questions!$B$3:$I$256,2,FALSE)</f>
        <v>Do you perform security assessments of third party companies with which you share data? (i.e. hosting providers, cloud services, PaaS, IaaS, SaaS, etc.).</v>
      </c>
      <c r="C60" s="24"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4"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4" t="s">
        <v>105</v>
      </c>
      <c r="B61" s="24" t="str">
        <f>VLOOKUP($A61,Questions!$B$3:$I$256,2,FALSE)</f>
        <v>Provide a brief description for why each of these third parties will have access to institution data.</v>
      </c>
      <c r="C61" s="24" t="str">
        <f>VLOOKUP($A61,Questions!$B$3:$I$256,7,FALSE)</f>
        <v>The sharing of institutional data to fourth-parties may increase the risk to the institutation and thus, we want to know who gets what data, when they get that data, and why they get that data.</v>
      </c>
      <c r="D61" s="24" t="str">
        <f>VLOOKUP($A61,Questions!$B$3:$I$256,8,FALSE)</f>
        <v xml:space="preserve"> Follow-up inquiries concerning third-party data sharing will be institution/implementation specific.</v>
      </c>
    </row>
    <row r="62" spans="1:4" ht="80" customHeight="1" x14ac:dyDescent="0.2">
      <c r="A62" s="24" t="s">
        <v>106</v>
      </c>
      <c r="B62" s="24" t="str">
        <f>VLOOKUP($A62,Questions!$B$3:$I$256,2,FALSE)</f>
        <v>What legal agreements (i.e. contracts) do you have in place with these third parties that address liability in the event of a data breach?</v>
      </c>
      <c r="C62" s="24" t="str">
        <f>VLOOKUP($A62,Questions!$B$3:$I$256,7,FALSE)</f>
        <v xml:space="preserve"> Knowing the protections and legal agreements in-place for third-party data sharing may assists analysts in determininng residual risk.</v>
      </c>
      <c r="D62" s="24" t="str">
        <f>VLOOKUP($A62,Questions!$B$3:$I$256,8,FALSE)</f>
        <v xml:space="preserve"> Follow-up inquiries concerning legal agreements with third-parties will be institution/implementation specific.</v>
      </c>
    </row>
    <row r="63" spans="1:4" ht="112.25" customHeight="1" x14ac:dyDescent="0.2">
      <c r="A63" s="24" t="s">
        <v>107</v>
      </c>
      <c r="B63" s="24" t="str">
        <f>VLOOKUP($A63,Questions!$B$3:$I$256,2,FALSE)</f>
        <v>Do you have an implemented third party management strategy?</v>
      </c>
      <c r="C63" s="24"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4"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4" t="s">
        <v>108</v>
      </c>
      <c r="B64" s="24" t="str">
        <f>VLOOKUP($A64,Questions!$B$3:$I$256,2,FALSE)</f>
        <v>Do you have a process and implemented procedures for managing your hardware supply chain? (e.g., telecommunications equipment, export licensing, computing devices)</v>
      </c>
      <c r="C64" s="24"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4" t="str">
        <f>VLOOKUP($A64,Questions!$B$3:$I$256,8,FALSE)</f>
        <v>Follow-up inquiries concerning hardware supply chain will be institution/implementation specific.</v>
      </c>
    </row>
    <row r="65" spans="1:4" ht="36" customHeight="1" x14ac:dyDescent="0.2">
      <c r="A65" s="287" t="str">
        <f>IF($C$30="","Consulting",IF($C$30="Yes","Consulting - All questions after this section are OPTIONAL.","Consulting - Optional based on QUALIFIER response."))</f>
        <v>Consulting - Optional based on QUALIFIER response.</v>
      </c>
      <c r="B65" s="287"/>
      <c r="C65" s="20" t="str">
        <f>$C$22</f>
        <v>Reason for Question</v>
      </c>
      <c r="D65" s="20" t="str">
        <f>$D$22</f>
        <v>Follow-up Inquiries/Responses</v>
      </c>
    </row>
    <row r="66" spans="1:4" ht="36" customHeight="1" x14ac:dyDescent="0.2">
      <c r="A66" s="24" t="str">
        <f>'HECVAT - Full | Vendor Response'!A68</f>
        <v>CONS-01</v>
      </c>
      <c r="B66" s="24" t="str">
        <f>VLOOKUP($A66,Questions!$B$3:$I$256,2,FALSE)</f>
        <v>Will the consulting take place on-premises?</v>
      </c>
      <c r="C66" s="24"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4" t="str">
        <f>VLOOKUP($A66,Questions!$B$3:$I$256,8,FALSE)</f>
        <v>Follow-up inquiries will be institution/implementation specific.</v>
      </c>
    </row>
    <row r="67" spans="1:4" ht="36" customHeight="1" x14ac:dyDescent="0.2">
      <c r="A67" s="24" t="str">
        <f>'HECVAT - Full | Vendor Response'!A69</f>
        <v>CONS-02</v>
      </c>
      <c r="B67" s="24" t="str">
        <f>VLOOKUP($A67,Questions!$B$3:$I$256,2,FALSE)</f>
        <v>Will the consultant require access to Institution's network resources?</v>
      </c>
      <c r="C67" s="24"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4" t="str">
        <f>VLOOKUP($A67,Questions!$B$3:$I$256,8,FALSE)</f>
        <v>Follow-up inquiries will be institution/implementation specific.</v>
      </c>
    </row>
    <row r="68" spans="1:4" ht="36" customHeight="1" x14ac:dyDescent="0.2">
      <c r="A68" s="24" t="str">
        <f>'HECVAT - Full | Vendor Response'!A70</f>
        <v>CONS-03</v>
      </c>
      <c r="B68" s="24" t="str">
        <f>VLOOKUP($A68,Questions!$B$3:$I$256,2,FALSE)</f>
        <v>Will the consultant require access to hardware in the Institution's data centers?</v>
      </c>
      <c r="C68" s="24"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4" t="str">
        <f>VLOOKUP($A68,Questions!$B$3:$I$256,8,FALSE)</f>
        <v>Follow-up inquiries will be institution/implementation specific.</v>
      </c>
    </row>
    <row r="69" spans="1:4" ht="36" customHeight="1" x14ac:dyDescent="0.2">
      <c r="A69" s="24" t="str">
        <f>'HECVAT - Full | Vendor Response'!A71</f>
        <v>CONS-04</v>
      </c>
      <c r="B69" s="24" t="str">
        <f>VLOOKUP($A69,Questions!$B$3:$I$256,2,FALSE)</f>
        <v>Will the consultant require an account within the Institution's domain (@*.edu)?</v>
      </c>
      <c r="C69" s="24"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4" t="str">
        <f>VLOOKUP($A69,Questions!$B$3:$I$256,8,FALSE)</f>
        <v>Follow-up inquiries will be institution/implementation specific.</v>
      </c>
    </row>
    <row r="70" spans="1:4" ht="36" customHeight="1" x14ac:dyDescent="0.2">
      <c r="A70" s="24" t="str">
        <f>'HECVAT - Full | Vendor Response'!A72</f>
        <v>CONS-05</v>
      </c>
      <c r="B70" s="24" t="str">
        <f>VLOOKUP($A70,Questions!$B$3:$I$256,2,FALSE)</f>
        <v>Has the consultant received training on [sensitive, HIPAA, PCI, etc.] data handling?</v>
      </c>
      <c r="C70" s="24"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4" t="str">
        <f>VLOOKUP($A70,Questions!$B$3:$I$256,8,FALSE)</f>
        <v>Follow-up inquiries will be institution/implementation specific.</v>
      </c>
    </row>
    <row r="71" spans="1:4" ht="36" customHeight="1" x14ac:dyDescent="0.2">
      <c r="A71" s="24" t="str">
        <f>'HECVAT - Full | Vendor Response'!A73</f>
        <v>CONS-06</v>
      </c>
      <c r="B71" s="24" t="str">
        <f>VLOOKUP($A71,Questions!$B$3:$I$256,2,FALSE)</f>
        <v>Will any data be transferred to the consultant's possession?</v>
      </c>
      <c r="C71" s="24"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4" t="str">
        <f>VLOOKUP($A71,Questions!$B$3:$I$256,8,FALSE)</f>
        <v>Follow-up inquiries will be institution/implementation specific.</v>
      </c>
    </row>
    <row r="72" spans="1:4" s="2" customFormat="1" ht="36" customHeight="1" x14ac:dyDescent="0.2">
      <c r="A72" s="24" t="str">
        <f>'HECVAT - Full | Vendor Response'!A74</f>
        <v>CONS-07</v>
      </c>
      <c r="B72" s="24" t="str">
        <f>VLOOKUP($A72,Questions!$B$3:$I$256,2,FALSE)</f>
        <v>Is it encrypted (at rest) while in the consultant's possession?</v>
      </c>
      <c r="C72" s="24"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4" t="str">
        <f>VLOOKUP($A72,Questions!$B$3:$I$256,8,FALSE)</f>
        <v>Follow-up inquiries will be institution/implementation specific.</v>
      </c>
    </row>
    <row r="73" spans="1:4" ht="36" customHeight="1" x14ac:dyDescent="0.2">
      <c r="A73" s="24" t="str">
        <f>'HECVAT - Full | Vendor Response'!A75</f>
        <v>CONS-08</v>
      </c>
      <c r="B73" s="24" t="str">
        <f>VLOOKUP($A73,Questions!$B$3:$I$256,2,FALSE)</f>
        <v>Will the consultant need remote access to the Institution's network or systems?</v>
      </c>
      <c r="C73" s="24"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4" t="str">
        <f>VLOOKUP($A73,Questions!$B$3:$I$256,8,FALSE)</f>
        <v>Follow-up inquiries will be institution/implementation specific.</v>
      </c>
    </row>
    <row r="74" spans="1:4" s="2" customFormat="1" ht="36" customHeight="1" x14ac:dyDescent="0.2">
      <c r="A74" s="24" t="str">
        <f>'HECVAT - Full | Vendor Response'!A76</f>
        <v>CONS-09</v>
      </c>
      <c r="B74" s="24" t="str">
        <f>VLOOKUP($A74,Questions!$B$3:$I$256,2,FALSE)</f>
        <v>Can we restrict that access based on source IP address?</v>
      </c>
      <c r="C74" s="24"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4" t="str">
        <f>VLOOKUP($A74,Questions!$B$3:$I$256,8,FALSE)</f>
        <v>Follow-up inquiries will be institution/implementation specific.</v>
      </c>
    </row>
    <row r="75" spans="1:4" ht="36" customHeight="1" x14ac:dyDescent="0.2">
      <c r="A75" s="287" t="str">
        <f>IF($C$30="","Application/Service Security",IF($C$30="Yes","App/Service Security - Optional based on QUALIFIER response.","Application/Service Security"))</f>
        <v>Application/Service Security</v>
      </c>
      <c r="B75" s="287"/>
      <c r="C75" s="20" t="str">
        <f>$C$22</f>
        <v>Reason for Question</v>
      </c>
      <c r="D75" s="20" t="str">
        <f>$D$22</f>
        <v>Follow-up Inquiries/Responses</v>
      </c>
    </row>
    <row r="76" spans="1:4" ht="120" x14ac:dyDescent="0.2">
      <c r="A76" s="24" t="str">
        <f>'HECVAT - Full | Vendor Response'!A78</f>
        <v>APPL-01</v>
      </c>
      <c r="B76" s="24" t="str">
        <f>VLOOKUP($A76,Questions!$B$3:$I$256,2,FALSE)</f>
        <v>Are access controls for institutional accounts based on structured rules, such as role-based access control (RBAC), attribute-based access control (ABAC) or policy-based access control (PBAC)?</v>
      </c>
      <c r="C76" s="24"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4"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4" t="str">
        <f>'HECVAT - Full | Vendor Response'!A79</f>
        <v>APPL-02</v>
      </c>
      <c r="B77" s="24" t="str">
        <f>VLOOKUP($A77,Questions!$B$3:$I$256,2,FALSE)</f>
        <v>Are access controls for staff within your organization based on structured rules, such as RBAC, ABAC, or PBAC?</v>
      </c>
      <c r="C77" s="24" t="str">
        <f>VLOOKUP($A77,Questions!$B$3:$I$256,7,FALSE)</f>
        <v>Managing a software/product/service may rely on various professionals to administrate a system. This question is focused on how administration, and the segregation of functions, is implemented within the vendor's infrastructure.</v>
      </c>
      <c r="D77" s="24"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4" t="str">
        <f>'HECVAT - Full | Vendor Response'!A80</f>
        <v>APPL-03</v>
      </c>
      <c r="B78" s="24" t="str">
        <f>VLOOKUP($A78,Questions!$B$3:$I$256,2,FALSE)</f>
        <v>Does the system provide data input validation and error messages?</v>
      </c>
      <c r="C78" s="24"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4" t="str">
        <f>VLOOKUP($A78,Questions!$B$3:$I$256,8,FALSE)</f>
        <v>Inquire about any planned improvements to these capabilities. Ask about their product(s) roadmap and try to understand how they prioritize security concerns in their environment.</v>
      </c>
    </row>
    <row r="79" spans="1:4" ht="120" x14ac:dyDescent="0.2">
      <c r="A79" s="24" t="str">
        <f>'HECVAT - Full | Vendor Response'!A81</f>
        <v>APPL-04</v>
      </c>
      <c r="B79" s="24" t="str">
        <f>VLOOKUP($A79,Questions!$B$3:$I$256,2,FALSE)</f>
        <v>Are you using a web application firewall (WAF)?</v>
      </c>
      <c r="C79" s="24"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4"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4" t="str">
        <f>'HECVAT - Full | Vendor Response'!A82</f>
        <v>APPL-05</v>
      </c>
      <c r="B80" s="24" t="str">
        <f>VLOOKUP($A80,Questions!$B$3:$I$256,2,FALSE)</f>
        <v>Do you have a process and implemented procedures for managing your software supply chain (e.g. libraries, repositories, frameworks, etc)</v>
      </c>
      <c r="C80" s="24"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4" t="str">
        <f>VLOOKUP($A80,Questions!$B$3:$I$256,8,FALSE)</f>
        <v>Follow-up inquiries concerning software supply chain will be institution/implementation specific.</v>
      </c>
    </row>
    <row r="81" spans="1:4" ht="136.25" customHeight="1" x14ac:dyDescent="0.2">
      <c r="A81" s="24" t="str">
        <f>'HECVAT - Full | Vendor Response'!A83</f>
        <v>APPL-06</v>
      </c>
      <c r="B81" s="24" t="str">
        <f>VLOOKUP($A81,Questions!$B$3:$I$256,2,FALSE)</f>
        <v>Are only currently supported operating system(s), software, and libraries leveraged by the system(s)/application(s) that will have access to institution's data?</v>
      </c>
      <c r="C81" s="24"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4" t="str">
        <f>VLOOKUP($A81,Questions!$B$3:$I$256,8,FALSE)</f>
        <v>Follow-up inquiries for operating systems leveraged by the vendor will be institution/implementation specific.</v>
      </c>
    </row>
    <row r="82" spans="1:4" s="2" customFormat="1" ht="91.5" customHeight="1" x14ac:dyDescent="0.2">
      <c r="A82" s="24" t="str">
        <f>'HECVAT - Full | Vendor Response'!A84</f>
        <v>APPL-07</v>
      </c>
      <c r="B82" s="24" t="str">
        <f>VLOOKUP($A82,Questions!$B$3:$I$256,2,FALSE)</f>
        <v>If mobile, is the application available from a trusted source (e.g., App Store, Google Play Store)?</v>
      </c>
      <c r="C82" s="24" t="str">
        <f>VLOOKUP($A82,Questions!$B$3:$I$256,7,FALSE)</f>
        <v>Distributing application via known, moderately vetted application platform decreases the chances of malicious code distribution. Standalone deployments (non-trusted sources) should be looked at more closely.</v>
      </c>
      <c r="D82" s="24" t="str">
        <f>VLOOKUP($A82,Questions!$B$3:$I$256,8,FALSE)</f>
        <v>Ask the vendor why this deployment strategy is used. Ask if it is a restriction of the app store platform or some other environment restriction.</v>
      </c>
    </row>
    <row r="83" spans="1:4" ht="84" customHeight="1" x14ac:dyDescent="0.2">
      <c r="A83" s="24" t="str">
        <f>'HECVAT - Full | Vendor Response'!A85</f>
        <v>APPL-08</v>
      </c>
      <c r="B83" s="24" t="str">
        <f>VLOOKUP($A83,Questions!$B$3:$I$256,2,FALSE)</f>
        <v>Does your application require access to location or GPS data?</v>
      </c>
      <c r="C83" s="24" t="str">
        <f>VLOOKUP($A83,Questions!$B$3:$I$256,7,FALSE)</f>
        <v>Sharing location data significantly increases risk factors for users.  It's important to understand if this is required.</v>
      </c>
      <c r="D83" s="24" t="str">
        <f>VLOOKUP($A83,Questions!$B$3:$I$256,8,FALSE)</f>
        <v xml:space="preserve">Ask the vendor about the need for this requirement and understand any mitigation strategies that may be possible. </v>
      </c>
    </row>
    <row r="84" spans="1:4" ht="135" x14ac:dyDescent="0.2">
      <c r="A84" s="24" t="str">
        <f>'HECVAT - Full | Vendor Response'!A86</f>
        <v>APPL-09</v>
      </c>
      <c r="B84" s="24" t="str">
        <f>VLOOKUP($A84,Questions!$B$3:$I$256,2,FALSE)</f>
        <v>Does your application provide separation of duties between security administration, system administration, and standard user functions?</v>
      </c>
      <c r="C84" s="24"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4"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4" t="str">
        <f>'HECVAT - Full | Vendor Response'!A87</f>
        <v>APPL-10</v>
      </c>
      <c r="B85" s="24" t="str">
        <f>VLOOKUP($A85,Questions!$B$3:$I$256,2,FALSE)</f>
        <v>Do you have a fully implemented policy or procedure that details how your employees obtain administrator access to institutional instance of the application?</v>
      </c>
      <c r="C85" s="24"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4" t="str">
        <f>VLOOKUP($A85,Questions!$B$3:$I$256,8,FALSE)</f>
        <v xml:space="preserve"> Ask the vendor to summarize their implemented policies and/or procedures  </v>
      </c>
    </row>
    <row r="86" spans="1:4" ht="36" customHeight="1" x14ac:dyDescent="0.2">
      <c r="A86" s="287" t="str">
        <f>IF($C$30="","Authentication, Authorization, and Accounting",IF($C$30="Yes","AAA - Optional based on QUALIFIER response.","Authentication, Authorization, and Accounting"))</f>
        <v>Authentication, Authorization, and Accounting</v>
      </c>
      <c r="B86" s="287"/>
      <c r="C86" s="20" t="str">
        <f>$C$22</f>
        <v>Reason for Question</v>
      </c>
      <c r="D86" s="20" t="str">
        <f>$D$22</f>
        <v>Follow-up Inquiries/Responses</v>
      </c>
    </row>
    <row r="87" spans="1:4" ht="112.25" customHeight="1" x14ac:dyDescent="0.2">
      <c r="A87" s="24" t="str">
        <f>'HECVAT - Full | Vendor Response'!A93</f>
        <v>AAAI-01</v>
      </c>
      <c r="B87" s="24" t="str">
        <f>VLOOKUP($A87,Questions!$B$3:$I$256,2,FALSE)</f>
        <v>Does your solution support single sign-on (SSO) protocols for user and administrator authentication?</v>
      </c>
      <c r="C87" s="24"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4" t="str">
        <f>VLOOKUP($A87,Questions!$B$3:$I$256,8,FALSE)</f>
        <v>Follow-up inquiries for IAM requirements will be institution/implementation specific.</v>
      </c>
    </row>
    <row r="88" spans="1:4" ht="72" customHeight="1" x14ac:dyDescent="0.2">
      <c r="A88" s="24" t="str">
        <f>'HECVAT - Full | Vendor Response'!A94</f>
        <v>AAAI-02</v>
      </c>
      <c r="B88" s="24" t="str">
        <f>VLOOKUP($A88,Questions!$B$3:$I$256,2,FALSE)</f>
        <v>Does your solution support local authentication protocols for user and administrator authentication?</v>
      </c>
      <c r="C88" s="24" t="str">
        <f>VLOOKUP($A88,Questions!$B$3:$I$256,7,FALSE)</f>
        <v xml:space="preserve">The purpose of this question is understand the vendor's authentication infrastructure so that additional questions can be formulated for the institution's use case. </v>
      </c>
      <c r="D88" s="24"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4" t="str">
        <f>'HECVAT - Full | Vendor Response'!A95</f>
        <v>AAAI-03</v>
      </c>
      <c r="B89" s="24" t="str">
        <f>VLOOKUP($A89,Questions!$B$3:$I$256,2,FALSE)</f>
        <v>Can you enforce password/passphrase aging requirements?</v>
      </c>
      <c r="C89" s="24"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4"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4" t="str">
        <f>'HECVAT - Full | Vendor Response'!A96</f>
        <v>AAAI-04</v>
      </c>
      <c r="B90" s="24" t="str">
        <f>VLOOKUP($A90,Questions!$B$3:$I$256,2,FALSE)</f>
        <v>Can you enforce password/passphrase complexity requirements [provided by the institution]?</v>
      </c>
      <c r="C90" s="24" t="str">
        <f>VLOOKUP($A90,Questions!$B$3:$I$256,7,FALSE)</f>
        <v>Many institutions have policy focused on passwords/passphrases and this question confirms the capacity of a vendor's software/product/service to comply.</v>
      </c>
      <c r="D90" s="24" t="str">
        <f>VLOOKUP($A90,Questions!$B$3:$I$256,8,FALSE)</f>
        <v>Follow-up inquiries for password/passphrase complexity requirements will be institution/implementation specific.</v>
      </c>
    </row>
    <row r="91" spans="1:4" ht="112.25" customHeight="1" x14ac:dyDescent="0.2">
      <c r="A91" s="24" t="str">
        <f>'HECVAT - Full | Vendor Response'!A97</f>
        <v>AAAI-05</v>
      </c>
      <c r="B91" s="24" t="str">
        <f>VLOOKUP($A91,Questions!$B$3:$I$256,2,FALSE)</f>
        <v>Does the system have password complexity or length limitations and/or restrictions?</v>
      </c>
      <c r="C91" s="24" t="str">
        <f>VLOOKUP($A91,Questions!$B$3:$I$256,7,FALSE)</f>
        <v>Many institutions have policy focused on passwords/passphrases and this question confirms the capacity of a vendor's software/product/service to comply.</v>
      </c>
      <c r="D91" s="24" t="str">
        <f>VLOOKUP($A91,Questions!$B$3:$I$256,8,FALSE)</f>
        <v>Follow-up inquiries for password/passphrase limitations and/or restrictions will be institution/implementation specific.</v>
      </c>
    </row>
    <row r="92" spans="1:4" ht="72" customHeight="1" x14ac:dyDescent="0.2">
      <c r="A92" s="24" t="str">
        <f>'HECVAT - Full | Vendor Response'!A98</f>
        <v>AAAI-06</v>
      </c>
      <c r="B92" s="24" t="str">
        <f>VLOOKUP($A92,Questions!$B$3:$I$256,2,FALSE)</f>
        <v>Do you have documented password/passphrase reset procedures that are currently implemented in the system and/or customer support?</v>
      </c>
      <c r="C92" s="24" t="str">
        <f>VLOOKUP($A92,Questions!$B$3:$I$256,7,FALSE)</f>
        <v xml:space="preserve">Account management can be a time-consuming part of an information system. Account reset capabilities, built into a system, can reduce burden on institutional support services. </v>
      </c>
      <c r="D92" s="24"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4" t="str">
        <f>'HECVAT - Full | Vendor Response'!A99</f>
        <v>AAAI-07</v>
      </c>
      <c r="B93" s="24" t="str">
        <f>VLOOKUP($A93,Questions!$B$3:$I$256,2,FALSE)</f>
        <v>Does your organization participate in InCommon or another eduGAIN affiliated trust federation?</v>
      </c>
      <c r="C93" s="24" t="str">
        <f>VLOOKUP($A93,Questions!$B$3:$I$256,7,FALSE)</f>
        <v>This question defines the vendors scope of federated identity practices and their willingness to embrace higher education requirements.</v>
      </c>
      <c r="D93" s="24"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4" t="str">
        <f>'HECVAT - Full | Vendor Response'!A100</f>
        <v>AAAI-08</v>
      </c>
      <c r="B94" s="24" t="str">
        <f>VLOOKUP($A94,Questions!$B$3:$I$256,2,FALSE)</f>
        <v>Does your application support integration with other authentication and authorization systems?</v>
      </c>
      <c r="C94" s="24"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4"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4" t="str">
        <f>'HECVAT - Full | Vendor Response'!A101</f>
        <v>AAAI-09</v>
      </c>
      <c r="B95" s="24" t="str">
        <f>VLOOKUP($A95,Questions!$B$3:$I$256,2,FALSE)</f>
        <v>Does your solution support any of the following Web SSO standards? [e.g., SAML2 (with redirect flow), OIDC, CAS, or other]</v>
      </c>
      <c r="C95" s="24"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4" t="str">
        <f>VLOOKUP($A95,Questions!$B$3:$I$256,8,FALSE)</f>
        <v>Follow-up inquiries for IAM requirements will be institution/implementation specific.</v>
      </c>
    </row>
    <row r="96" spans="1:4" ht="84" customHeight="1" x14ac:dyDescent="0.2">
      <c r="A96" s="24" t="str">
        <f>'HECVAT - Full | Vendor Response'!A102</f>
        <v>AAAI-10</v>
      </c>
      <c r="B96" s="24" t="str">
        <f>VLOOKUP($A96,Questions!$B$3:$I$256,2,FALSE)</f>
        <v>Do you support differentiation between email address and user identifier?</v>
      </c>
      <c r="C96" s="24" t="str">
        <f>VLOOKUP($A96,Questions!$B$3:$I$256,7,FALSE)</f>
        <v>This questions allows an institution to know vendor system limitations and to help them gauge the resources (that may be needed to implement) required to successfully integrate the product/service with institution systems.</v>
      </c>
      <c r="D96" s="24" t="str">
        <f>VLOOKUP($A96,Questions!$B$3:$I$256,8,FALSE)</f>
        <v>Follow-up inquiries for identifier requirements will be institution/implementation specific.</v>
      </c>
    </row>
    <row r="97" spans="1:4" ht="83" customHeight="1" x14ac:dyDescent="0.2">
      <c r="A97" s="24" t="str">
        <f>'HECVAT - Full | Vendor Response'!A103</f>
        <v>AAAI-11</v>
      </c>
      <c r="B97" s="24" t="str">
        <f>VLOOKUP($A97,Questions!$B$3:$I$256,2,FALSE)</f>
        <v>Do you allow the customer to specify attribute mappings for any needed information beyond a user identifier? [e.g., Reference eduPerson, ePPA/ePPN/ePE ]</v>
      </c>
      <c r="C97" s="24" t="str">
        <f>VLOOKUP($A97,Questions!$B$3:$I$256,7,FALSE)</f>
        <v>This questions allows an institution to know vendor system limitations and to help them gauge the resources (that may be needed to implement) required to successfully integrate the product/service with institution systems.</v>
      </c>
      <c r="D97" s="24" t="str">
        <f>VLOOKUP($A97,Questions!$B$3:$I$256,8,FALSE)</f>
        <v>Follow-up inquiries for attribute mapping requirements will be institution/implementation specific.</v>
      </c>
    </row>
    <row r="98" spans="1:4" ht="96" customHeight="1" x14ac:dyDescent="0.2">
      <c r="A98" s="24" t="str">
        <f>'HECVAT - Full | Vendor Response'!A104</f>
        <v>AAAI-12</v>
      </c>
      <c r="B98" s="24" t="str">
        <f>VLOOKUP($A98,Questions!$B$3:$I$256,2,FALSE)</f>
        <v>If you don't support SSO, does your application and/or user-frontend/portal support multi-factor authentication? (e.g. Duo, Google Authenticator, OTP, etc.)</v>
      </c>
      <c r="C98" s="24" t="str">
        <f>VLOOKUP($A98,Questions!$B$3:$I$256,7,FALSE)</f>
        <v xml:space="preserve">2FA/MFA, implemented correctly, strengthens the security state of a system. 2FA/MFA is commonly implemented and in many use cases, a requirement for account protection purposes. </v>
      </c>
      <c r="D98" s="24" t="str">
        <f>VLOOKUP($A98,Questions!$B$3:$I$256,8,FALSE)</f>
        <v>Ask the vendor about hardware and software options, future roadmap for implementations and support, etc.</v>
      </c>
    </row>
    <row r="99" spans="1:4" ht="63.75" customHeight="1" x14ac:dyDescent="0.2">
      <c r="A99" s="24" t="str">
        <f>'HECVAT - Full | Vendor Response'!A105</f>
        <v>AAAI-13</v>
      </c>
      <c r="B99" s="24" t="str">
        <f>VLOOKUP($A99,Questions!$B$3:$I$256,2,FALSE)</f>
        <v>Does your application automatically lock the session or log-out an account after a period of inactivity?</v>
      </c>
      <c r="C99" s="24" t="str">
        <f>VLOOKUP($A99,Questions!$B$3:$I$256,7,FALSE)</f>
        <v>This is a question to ensure account integrity and institutional data confidentiality.</v>
      </c>
      <c r="D99" s="24" t="str">
        <f>VLOOKUP($A99,Questions!$B$3:$I$256,8,FALSE)</f>
        <v>Follow-up inquiries for inactivity protections will be institution/implementation specific.</v>
      </c>
    </row>
    <row r="100" spans="1:4" ht="83" customHeight="1" x14ac:dyDescent="0.2">
      <c r="A100" s="24" t="str">
        <f>'HECVAT - Full | Vendor Response'!A106</f>
        <v>AAAI-14</v>
      </c>
      <c r="B100" s="24" t="str">
        <f>VLOOKUP($A100,Questions!$B$3:$I$256,2,FALSE)</f>
        <v>Are there any passwords/passphrases hard coded into your systems or products?</v>
      </c>
      <c r="C100" s="24"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4"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4" t="str">
        <f>'HECVAT - Full | Vendor Response'!A109</f>
        <v>AAAI-17</v>
      </c>
      <c r="B101" s="24" t="str">
        <f>VLOOKUP($A101,Questions!$B$3:$I$256,2,FALSE)</f>
        <v>Are audit logs available that include AT LEAST all of the following; login, logout, actions performed, and source IP address?</v>
      </c>
      <c r="C101" s="24"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4"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4" t="str">
        <f>'HECVAT - Full | Vendor Response'!A110</f>
        <v>AAAI-18</v>
      </c>
      <c r="B102" s="24"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4"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4"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4" t="str">
        <f>'HECVAT - Full | Vendor Response'!A111</f>
        <v>AAAI-19</v>
      </c>
      <c r="B103" s="24" t="str">
        <f>VLOOKUP($A103,Questions!$B$3:$I$256,2,FALSE)</f>
        <v>Describe or provide a reference to the retention period for those logs, how logs are protected, and whether they are accessible to the customer (and if so, how).</v>
      </c>
      <c r="C103" s="24"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4" t="str">
        <f>VLOOKUP($A103,Questions!$B$3:$I$256,8,FALSE)</f>
        <v>Follow-up inquiries for logging details will be institution/implementation specific.</v>
      </c>
    </row>
    <row r="104" spans="1:4" ht="36" customHeight="1" x14ac:dyDescent="0.2">
      <c r="A104" s="287" t="str">
        <f>IF(OR($C$27="No",$C$30="Yes"),"BCP - Respond to as many questions below as possible.","Business Continuity Plan")</f>
        <v>Business Continuity Plan</v>
      </c>
      <c r="B104" s="287"/>
      <c r="C104" s="20" t="str">
        <f>$C$22</f>
        <v>Reason for Question</v>
      </c>
      <c r="D104" s="20" t="str">
        <f>$D$22</f>
        <v>Follow-up Inquiries/Responses</v>
      </c>
    </row>
    <row r="105" spans="1:4" ht="72" customHeight="1" x14ac:dyDescent="0.2">
      <c r="A105" s="24" t="str">
        <f>'HECVAT - Full | Vendor Response'!A113</f>
        <v>BCPL-01</v>
      </c>
      <c r="B105" s="24" t="str">
        <f>VLOOKUP($A105,Questions!$B$3:$I$256,2,FALSE)</f>
        <v>Is an owner assigned who is responsible for the maintenance and review of the Business Continuity Plan?</v>
      </c>
      <c r="C105" s="24" t="str">
        <f>VLOOKUP($A105,Questions!$B$3:$I$256,7,FALSE)</f>
        <v>Having a BCP and maintaining/updating/testing a BCP are very different. Establishing a responsible party is fundamental to this process and this question looks to verify that within the vendor.</v>
      </c>
      <c r="D105" s="24" t="str">
        <f>VLOOKUP($A105,Questions!$B$3:$I$256,8,FALSE)</f>
        <v>Follow-up inquiries for BCP responsible parties will be institution/implementation specific.</v>
      </c>
    </row>
    <row r="106" spans="1:4" ht="72" customHeight="1" x14ac:dyDescent="0.2">
      <c r="A106" s="24" t="str">
        <f>'HECVAT - Full | Vendor Response'!A114</f>
        <v>BCPL-02</v>
      </c>
      <c r="B106" s="24" t="str">
        <f>VLOOKUP($A106,Questions!$B$3:$I$256,2,FALSE)</f>
        <v>Is there a defined problem/issue escalation plan in your BCP for impacted clients?</v>
      </c>
      <c r="C106" s="24" t="str">
        <f>VLOOKUP($A106,Questions!$B$3:$I$256,7,FALSE)</f>
        <v>Notification expectations should be set early in the contract/assessment process. Timelines, correspondence medium, and playbook details are all aspects to keep in mind when assessing this response.</v>
      </c>
      <c r="D106" s="24" t="str">
        <f>VLOOKUP($A106,Questions!$B$3:$I$256,8,FALSE)</f>
        <v>If the vendor's response does not cover the details outlined in the reasoning, follow-up and get specific responses for each, as needed.</v>
      </c>
    </row>
    <row r="107" spans="1:4" ht="72" customHeight="1" x14ac:dyDescent="0.2">
      <c r="A107" s="24" t="str">
        <f>'HECVAT - Full | Vendor Response'!A115</f>
        <v>BCPL-03</v>
      </c>
      <c r="B107" s="24" t="str">
        <f>VLOOKUP($A107,Questions!$B$3:$I$256,2,FALSE)</f>
        <v>Is there a documented communication plan in your BCP for impacted clients?</v>
      </c>
      <c r="C107" s="24" t="str">
        <f>VLOOKUP($A107,Questions!$B$3:$I$256,7,FALSE)</f>
        <v>Notification expectations should be set early in the contract/assessment process. Timelines, correspondence medium, and playbook details are all aspects to keep in mind when assessing this response.</v>
      </c>
      <c r="D107" s="24" t="str">
        <f>VLOOKUP($A107,Questions!$B$3:$I$256,8,FALSE)</f>
        <v>If the vendor's response does not cover the details outlined in the reasoning, follow-up and get specific responses for each, as needed.</v>
      </c>
    </row>
    <row r="108" spans="1:4" ht="96" customHeight="1" x14ac:dyDescent="0.2">
      <c r="A108" s="24" t="str">
        <f>'HECVAT - Full | Vendor Response'!A116</f>
        <v>BCPL-04</v>
      </c>
      <c r="B108" s="24" t="str">
        <f>VLOOKUP($A108,Questions!$B$3:$I$256,2,FALSE)</f>
        <v>Are all components of the BCP reviewed at least annually and updated as needed to reflect change?</v>
      </c>
      <c r="C108" s="24"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4" t="str">
        <f>VLOOKUP($A108,Questions!$B$3:$I$256,8,FALSE)</f>
        <v>If the vendor does not have a BCP, point them to https://www.sans.org/reading-room/whitepapers/recovery/business-continuity-planning-concept-operations-1653</v>
      </c>
    </row>
    <row r="109" spans="1:4" ht="90" x14ac:dyDescent="0.2">
      <c r="A109" s="24" t="str">
        <f>'HECVAT - Full | Vendor Response'!A117</f>
        <v>BCPL-05</v>
      </c>
      <c r="B109" s="24" t="str">
        <f>VLOOKUP($A109,Questions!$B$3:$I$256,2,FALSE)</f>
        <v>Are specific crisis management roles and responsibilities defined and documented?</v>
      </c>
      <c r="C109" s="24"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4" t="str">
        <f>VLOOKUP($A109,Questions!$B$3:$I$256,8,FALSE)</f>
        <v>Follow-up inquiries for BCP roles and responsibility details will be institution/implementation specific.</v>
      </c>
    </row>
    <row r="110" spans="1:4" ht="83" customHeight="1" x14ac:dyDescent="0.2">
      <c r="A110" s="24" t="str">
        <f>'HECVAT - Full | Vendor Response'!A118</f>
        <v>BCPL-06</v>
      </c>
      <c r="B110" s="24" t="str">
        <f>VLOOKUP($A110,Questions!$B$3:$I$256,2,FALSE)</f>
        <v>Does your organization conduct training and awareness activities to validate its employees understanding of their roles and responsibilities during a crisis?</v>
      </c>
      <c r="C110" s="24" t="str">
        <f>VLOOKUP($A110,Questions!$B$3:$I$256,7,FALSE)</f>
        <v>Understanding the maturity of a vendor's training and awareness program will indicate the value they place on protecting institutional data. BCP related awareness training should be prevalent, continuous, and well-documented.</v>
      </c>
      <c r="D110" s="24" t="str">
        <f>VLOOKUP($A110,Questions!$B$3:$I$256,8,FALSE)</f>
        <v>If a vendor's BCP training and awareness activities are insufficient, inquire about other mandatory training, verify its scope, and confirm the training cycles.</v>
      </c>
    </row>
    <row r="111" spans="1:4" ht="90" x14ac:dyDescent="0.2">
      <c r="A111" s="24" t="str">
        <f>'HECVAT - Full | Vendor Response'!A119</f>
        <v>BCPL-07</v>
      </c>
      <c r="B111" s="24" t="str">
        <f>VLOOKUP($A111,Questions!$B$3:$I$256,2,FALSE)</f>
        <v>Does your organization have an alternative business site or a contracted Business Recovery provider?</v>
      </c>
      <c r="C111" s="24"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4" t="str">
        <f>VLOOKUP($A111,Questions!$B$3:$I$256,8,FALSE)</f>
        <v>Follow-up inquiries for alternative business site practices will be institution/implementation specific.</v>
      </c>
    </row>
    <row r="112" spans="1:4" ht="83" customHeight="1" x14ac:dyDescent="0.2">
      <c r="A112" s="24" t="str">
        <f>'HECVAT - Full | Vendor Response'!A120</f>
        <v>BCPL-08</v>
      </c>
      <c r="B112" s="24" t="str">
        <f>VLOOKUP($A112,Questions!$B$3:$I$256,2,FALSE)</f>
        <v>Does your organization conduct an annual test of relocating to an alternate site for business recovery purposes?</v>
      </c>
      <c r="C112" s="24"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4" t="str">
        <f>VLOOKUP($A112,Questions!$B$3:$I$256,8,FALSE)</f>
        <v>If the vendor does not have a BCP, point them to https://www.sans.org/reading-room/whitepapers/recovery/business-continuity-planning-concept-operations-1653</v>
      </c>
    </row>
    <row r="113" spans="1:4" ht="96" customHeight="1" x14ac:dyDescent="0.2">
      <c r="A113" s="24" t="str">
        <f>'HECVAT - Full | Vendor Response'!A121</f>
        <v>BCPL-09</v>
      </c>
      <c r="B113" s="24" t="str">
        <f>VLOOKUP($A113,Questions!$B$3:$I$256,2,FALSE)</f>
        <v>Is this product a core service of your organization, and as such, the top priority during business continuity planning?</v>
      </c>
      <c r="C113" s="24"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4" t="str">
        <f>VLOOKUP($A113,Questions!$B$3:$I$256,8,FALSE)</f>
        <v>If it is not a core service, follow-up questions should be availability focused and institution/implementation specific.</v>
      </c>
    </row>
    <row r="114" spans="1:4" ht="54" customHeight="1" x14ac:dyDescent="0.2">
      <c r="A114" s="24" t="str">
        <f>'HECVAT - Full | Vendor Response'!A122</f>
        <v>BCPL-10</v>
      </c>
      <c r="B114" s="24" t="str">
        <f>VLOOKUP($A114,Questions!$B$3:$I$256,2,FALSE)</f>
        <v>Are all services that support your product fully redundant?</v>
      </c>
      <c r="C114" s="24" t="str">
        <f>VLOOKUP($A114,Questions!$B$3:$I$256,7,FALSE)</f>
        <v xml:space="preserve">In the context of the CIA triad, this question is focused on the availability of a system (or set of systems). </v>
      </c>
      <c r="D114" s="24" t="str">
        <f>VLOOKUP($A114,Questions!$B$3:$I$256,8,FALSE)</f>
        <v>The weight placed on the vendor's response will be specific to the institution's use case and software/product/service requirements.</v>
      </c>
    </row>
    <row r="115" spans="1:4" ht="36" customHeight="1" x14ac:dyDescent="0.2">
      <c r="A115" s="287" t="str">
        <f>IF($C$30="","Change Management",IF($C$30="Yes","Change Management - Optional based on QUALIFIER response.","Change Management"))</f>
        <v>Change Management</v>
      </c>
      <c r="B115" s="287"/>
      <c r="C115" s="20" t="str">
        <f>$C$22</f>
        <v>Reason for Question</v>
      </c>
      <c r="D115" s="20" t="str">
        <f>$D$22</f>
        <v>Follow-up Inquiries/Responses</v>
      </c>
    </row>
    <row r="116" spans="1:4" ht="60" x14ac:dyDescent="0.2">
      <c r="A116" s="24" t="str">
        <f>'HECVAT - Full | Vendor Response'!A124</f>
        <v>CHNG-01</v>
      </c>
      <c r="B116" s="24" t="str">
        <f>VLOOKUP($A116,Questions!$B$3:$I$256,2,FALSE)</f>
        <v>Does your Change Management process minimally include authorization, impact analysis, testing, and validation before moving changes to production?</v>
      </c>
      <c r="C116" s="24" t="str">
        <f>VLOOKUP($A116,Questions!$B$3:$I$256,7,FALSE)</f>
        <v>This question outlines a mature Change Management process.  Changes should be analyzed for impact, officially approved, tested, and performed by authorized users.</v>
      </c>
      <c r="D116" s="24" t="str">
        <f>VLOOKUP($A116,Questions!$B$3:$I$256,8,FALSE)</f>
        <v>If the vendor's response does not cover the details outlined in the reasoning, follow-up and get specific responses, as needed.</v>
      </c>
    </row>
    <row r="117" spans="1:4" ht="80" customHeight="1" x14ac:dyDescent="0.2">
      <c r="A117" s="24" t="str">
        <f>'HECVAT - Full | Vendor Response'!A125</f>
        <v>CHNG-02</v>
      </c>
      <c r="B117" s="24" t="str">
        <f>VLOOKUP($A117,Questions!$B$3:$I$256,2,FALSE)</f>
        <v>Does your Change Management process also verify that all required third party libraries and dependencies are still supported with each major change?</v>
      </c>
      <c r="C117" s="24" t="str">
        <f>VLOOKUP($A117,Questions!$B$3:$I$256,7,FALSE)</f>
        <v>This question is fundamentally about supply chain.  The vendor should be able to document their procedures around tracking  third party maintained libraries.</v>
      </c>
      <c r="D117" s="24" t="str">
        <f>VLOOKUP($A117,Questions!$B$3:$I$256,8,FALSE)</f>
        <v>If the vendor's response does not cover the details outlined in the reasoning, follow-up and get specific responses for each, as needed.</v>
      </c>
    </row>
    <row r="118" spans="1:4" ht="72" customHeight="1" x14ac:dyDescent="0.2">
      <c r="A118" s="24" t="str">
        <f>'HECVAT - Full | Vendor Response'!A126</f>
        <v>CHNG-03</v>
      </c>
      <c r="B118" s="24" t="str">
        <f>VLOOKUP($A118,Questions!$B$3:$I$256,2,FALSE)</f>
        <v>Will the institution be notified of major changes to your environment that could impact the institution's security posture?</v>
      </c>
      <c r="C118" s="24" t="str">
        <f>VLOOKUP($A118,Questions!$B$3:$I$256,7,FALSE)</f>
        <v>Notification expectations should be set earlier in the contract/assessment process. Timelines, correspondence medium, and playbook details are all aspects to keep in mind when assessing this response.</v>
      </c>
      <c r="D118" s="24" t="str">
        <f>VLOOKUP($A118,Questions!$B$3:$I$256,8,FALSE)</f>
        <v>If the vendor's response does not cover the details outlined in the reasoning, follow-up and get specific responses for each, as needed.</v>
      </c>
    </row>
    <row r="119" spans="1:4" ht="120" x14ac:dyDescent="0.2">
      <c r="A119" s="24" t="str">
        <f>'HECVAT - Full | Vendor Response'!A127</f>
        <v>CHNG-04</v>
      </c>
      <c r="B119" s="24" t="str">
        <f>VLOOKUP($A119,Questions!$B$3:$I$256,2,FALSE)</f>
        <v>Do clients have the option to not participate in or postpone an upgrade to a new release?</v>
      </c>
      <c r="C119" s="24"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4" t="str">
        <f>VLOOKUP($A119,Questions!$B$3:$I$256,8,FALSE)</f>
        <v>Follow-up inquiries for software/product/service version releases will be institution/implementation specific.</v>
      </c>
    </row>
    <row r="120" spans="1:4" ht="64.25" customHeight="1" x14ac:dyDescent="0.2">
      <c r="A120" s="24" t="str">
        <f>'HECVAT - Full | Vendor Response'!A128</f>
        <v>CHNG-05</v>
      </c>
      <c r="B120" s="24" t="str">
        <f>VLOOKUP($A120,Questions!$B$3:$I$256,2,FALSE)</f>
        <v>Do you have a fully implemented solution support strategy that defines how many concurrent versions you support?</v>
      </c>
      <c r="C120" s="24" t="str">
        <f>VLOOKUP($A120,Questions!$B$3:$I$256,7,FALSE)</f>
        <v xml:space="preserve">Supporting multiple versions of a product is challenging. Understanding the vendor’s strategy and resources will provide insight into their ability to adequately support their customers.  </v>
      </c>
      <c r="D120" s="24" t="str">
        <f>VLOOKUP($A120,Questions!$B$3:$I$256,8,FALSE)</f>
        <v>Follow-up inquiries for the vendor’s support of concurrent versions will be institution/implementation specific.</v>
      </c>
    </row>
    <row r="121" spans="1:4" ht="90" x14ac:dyDescent="0.2">
      <c r="A121" s="24" t="str">
        <f>'HECVAT - Full | Vendor Response'!A129</f>
        <v>CHNG-06</v>
      </c>
      <c r="B121" s="24" t="str">
        <f>VLOOKUP($A121,Questions!$B$3:$I$256,2,FALSE)</f>
        <v>Does the system support client customizations from one release to another?</v>
      </c>
      <c r="C121" s="24"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4"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4" t="str">
        <f>'HECVAT - Full | Vendor Response'!A130</f>
        <v>CHNG-07</v>
      </c>
      <c r="B122" s="24" t="str">
        <f>VLOOKUP($A122,Questions!$B$3:$I$256,2,FALSE)</f>
        <v>Do you have a release schedule for product updates?</v>
      </c>
      <c r="C122" s="24" t="str">
        <f>VLOOKUP($A122,Questions!$B$3:$I$256,7,FALSE)</f>
        <v xml:space="preserve">Answers to this question will reveal the vendor’s ability to plan in the short term.  This is valuable information for customers so they can anticipate updates and potential bug fixes. </v>
      </c>
      <c r="D122" s="24" t="str">
        <f>VLOOKUP($A122,Questions!$B$3:$I$256,8,FALSE)</f>
        <v>Follow-up inquiries for the vendor’s product update practices will be institution/implementation specific.</v>
      </c>
    </row>
    <row r="123" spans="1:4" ht="64.25" customHeight="1" x14ac:dyDescent="0.2">
      <c r="A123" s="24" t="str">
        <f>'HECVAT - Full | Vendor Response'!A131</f>
        <v>CHNG-08</v>
      </c>
      <c r="B123" s="24" t="str">
        <f>VLOOKUP($A123,Questions!$B$3:$I$256,2,FALSE)</f>
        <v>Do you have a technology roadmap, for at least the next 2 years, for enhancements and bug fixes for the product/service being assessed?</v>
      </c>
      <c r="C123" s="24" t="str">
        <f>VLOOKUP($A123,Questions!$B$3:$I$256,7,FALSE)</f>
        <v>Answers to this question will reveal the vendor’s ability to plan for the future of their product.</v>
      </c>
      <c r="D123" s="24" t="str">
        <f>VLOOKUP($A123,Questions!$B$3:$I$256,8,FALSE)</f>
        <v>Follow-up inquiries for the vendor’s technology planning practices will be institution/implementation specific.</v>
      </c>
    </row>
    <row r="124" spans="1:4" ht="120" x14ac:dyDescent="0.2">
      <c r="A124" s="24" t="str">
        <f>'HECVAT - Full | Vendor Response'!A132</f>
        <v>CHNG-09</v>
      </c>
      <c r="B124" s="24" t="str">
        <f>VLOOKUP($A124,Questions!$B$3:$I$256,2,FALSE)</f>
        <v>Is Institution involvement (i.e. technically or organizationally) required during product updates?</v>
      </c>
      <c r="C124" s="24"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4" t="str">
        <f>VLOOKUP($A124,Questions!$B$3:$I$256,8,FALSE)</f>
        <v>Vague responses to this question should be investigated further. Ask for additional documentation for customer responsibilities (in the context of information technology/security).</v>
      </c>
    </row>
    <row r="125" spans="1:4" ht="60" x14ac:dyDescent="0.2">
      <c r="A125" s="24" t="str">
        <f>'HECVAT - Full | Vendor Response'!A133</f>
        <v>CHNG-10</v>
      </c>
      <c r="B125" s="24" t="str">
        <f>VLOOKUP($A125,Questions!$B$3:$I$256,2,FALSE)</f>
        <v>Do you have policy and procedure, currently implemented, managing how critical patches are applied to all systems and applications?</v>
      </c>
      <c r="C125" s="24" t="str">
        <f>VLOOKUP($A125,Questions!$B$3:$I$256,7,FALSE)</f>
        <v>Answers to this question will reveal the vendor’s knowledge of their IT assets and their ability to respond to notifications about their systems and software.</v>
      </c>
      <c r="D125" s="24" t="str">
        <f>VLOOKUP($A125,Questions!$B$3:$I$256,8,FALSE)</f>
        <v>Follow-up inquiries for the vendor’s patching practices will be institution/implementation specific.</v>
      </c>
    </row>
    <row r="126" spans="1:4" ht="90" x14ac:dyDescent="0.2">
      <c r="A126" s="24" t="str">
        <f>'HECVAT - Full | Vendor Response'!A134</f>
        <v>CHNG-11</v>
      </c>
      <c r="B126" s="24" t="str">
        <f>VLOOKUP($A126,Questions!$B$3:$I$256,2,FALSE)</f>
        <v>Do you have policy and procedure, currently implemented, guiding how security risks are mitigated until patches can be applied?</v>
      </c>
      <c r="C126" s="24"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4" t="str">
        <f>VLOOKUP($A126,Questions!$B$3:$I$256,8,FALSE)</f>
        <v>Follow-up inquiries for the vendors patching practices will be institution/implementation specific.</v>
      </c>
    </row>
    <row r="127" spans="1:4" ht="75" x14ac:dyDescent="0.2">
      <c r="A127" s="24" t="str">
        <f>'HECVAT - Full | Vendor Response'!A135</f>
        <v>CHNG-12</v>
      </c>
      <c r="B127" s="24" t="str">
        <f>VLOOKUP($A127,Questions!$B$3:$I$256,2,FALSE)</f>
        <v>Are upgrades or system changes installed during off-peak hours or in a manner that does not impact the customer?</v>
      </c>
      <c r="C127" s="24"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4" t="str">
        <f>VLOOKUP($A127,Questions!$B$3:$I$256,8,FALSE)</f>
        <v>If the vendor's response does not cover the details outlined in the reasoning, follow-up and get specific responses, as needed.</v>
      </c>
    </row>
    <row r="128" spans="1:4" ht="75" x14ac:dyDescent="0.2">
      <c r="A128" s="24" t="str">
        <f>'HECVAT - Full | Vendor Response'!A136</f>
        <v>CHNG-13</v>
      </c>
      <c r="B128" s="24" t="str">
        <f>VLOOKUP($A128,Questions!$B$3:$I$256,2,FALSE)</f>
        <v>Do procedures exist to provide that emergency changes are documented and authorized (including after the fact approval)?</v>
      </c>
      <c r="C128" s="24"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4" t="str">
        <f>VLOOKUP($A128,Questions!$B$3:$I$256,8,FALSE)</f>
        <v>Follow-up with a robust question set if a vendor cannot clearly state full-control of the integrity of their system(s).</v>
      </c>
    </row>
    <row r="129" spans="1:5" ht="120" x14ac:dyDescent="0.2">
      <c r="A129" s="24" t="str">
        <f>'HECVAT - Full | Vendor Response'!A137</f>
        <v>CHNG-14</v>
      </c>
      <c r="B129" s="24" t="str">
        <f>VLOOKUP($A129,Questions!$B$3:$I$256,2,FALSE)</f>
        <v>Do you have an implemented system configuration management process? (e.g. secure "gold" images, etc.)</v>
      </c>
      <c r="C129" s="24"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4"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4" t="str">
        <f>'HECVAT - Full | Vendor Response'!A138</f>
        <v>CHNG-15</v>
      </c>
      <c r="B130" s="24" t="str">
        <f>VLOOKUP($A130,Questions!$B$3:$I$256,2,FALSE)</f>
        <v>Do you have a systems management and configuration strategy that encompasses servers, appliances, cloud services, applications, and mobile devices (company and employee owned)?</v>
      </c>
      <c r="C130" s="24"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4"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7" t="str">
        <f>IF($C$30="","Data",IF($C$30="Yes","Data - Optional based on QUALIFIER response.","Data"))</f>
        <v>Data</v>
      </c>
      <c r="B131" s="287"/>
      <c r="C131" s="20" t="str">
        <f>$C$22</f>
        <v>Reason for Question</v>
      </c>
      <c r="D131" s="20" t="str">
        <f>$D$22</f>
        <v>Follow-up Inquiries/Responses</v>
      </c>
    </row>
    <row r="132" spans="1:5" ht="135" x14ac:dyDescent="0.2">
      <c r="A132" s="24" t="str">
        <f>'HECVAT - Full | Vendor Response'!A140</f>
        <v>DATA-01</v>
      </c>
      <c r="B132" s="24" t="str">
        <f>VLOOKUP($A132,Questions!$B$3:$I$256,2,FALSE)</f>
        <v>Does the environment provide for dedicated single-tenant capabilities? If not, describe how your product or environment separates data from different customers (e.g., logically, physically, single tenancy, multi-tenancy).</v>
      </c>
      <c r="C132" s="24"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4" t="str">
        <f>VLOOKUP($A132,Questions!$B$3:$I$256,8,FALSE)</f>
        <v xml:space="preserve"> Follow-up inquiries for dedicated single-tenant capabilities will be institution/implementation specific.</v>
      </c>
      <c r="E132" s="222"/>
    </row>
    <row r="133" spans="1:5" ht="74.25" customHeight="1" x14ac:dyDescent="0.2">
      <c r="A133" s="24" t="str">
        <f>'HECVAT - Full | Vendor Response'!A141</f>
        <v>DATA-02</v>
      </c>
      <c r="B133" s="24" t="str">
        <f>VLOOKUP($A133,Questions!$B$3:$I$256,2,FALSE)</f>
        <v>Will Institution's data be stored on any devices (database servers, file servers, SAN, NAS, …) configured with non-RFC 1918/4193 (i.e. publicly routable) IP addresses?</v>
      </c>
      <c r="C133" s="24" t="str">
        <f>VLOOKUP($A133,Questions!$B$3:$I$256,7,FALSE)</f>
        <v>Systems that are directly exposed to public internet resources are at great risk than those that are not. Understanding the requirements for this configuration is important, particularly when assessing compensating controls.</v>
      </c>
      <c r="D133" s="24" t="str">
        <f>VLOOKUP($A133,Questions!$B$3:$I$256,8,FALSE)</f>
        <v>Ask the vendor about their infrastructure and if there is a solution that eliminates the need for this environment.</v>
      </c>
    </row>
    <row r="134" spans="1:5" ht="68" customHeight="1" x14ac:dyDescent="0.2">
      <c r="A134" s="24" t="str">
        <f>'HECVAT - Full | Vendor Response'!A142</f>
        <v>DATA-03</v>
      </c>
      <c r="B134" s="24" t="str">
        <f>VLOOKUP($A134,Questions!$B$3:$I$256,2,FALSE)</f>
        <v>Is sensitive data encrypted, using secure protocols/algorithms, in transport? (e.g. system-to-client)</v>
      </c>
      <c r="C134" s="24" t="str">
        <f>VLOOKUP($A134,Questions!$B$3:$I$256,7,FALSE)</f>
        <v>The need for encryption in transport is unique to your institution's implementation of a system. In particular, the data flow between the system and the end-users of the software/product/service.</v>
      </c>
      <c r="D134" s="24" t="str">
        <f>VLOOKUP($A134,Questions!$B$3:$I$256,8,FALSE)</f>
        <v>Follow-up inquiries for data encryption between the system and end-users will be institution/implementation specific.</v>
      </c>
    </row>
    <row r="135" spans="1:5" ht="68" customHeight="1" x14ac:dyDescent="0.2">
      <c r="A135" s="24" t="str">
        <f>'HECVAT - Full | Vendor Response'!A143</f>
        <v>DATA-04</v>
      </c>
      <c r="B135" s="24" t="str">
        <f>VLOOKUP($A135,Questions!$B$3:$I$256,2,FALSE)</f>
        <v>Is sensitive data encrypted, using secure protocols/algorithms, in storage? (e.g. disk encryption, at-rest, files, and within a running database)</v>
      </c>
      <c r="C135" s="24" t="str">
        <f>VLOOKUP($A135,Questions!$B$3:$I$256,7,FALSE)</f>
        <v>The need for encryption at-rest is unique to your institution's implementation of a system. In particular, system components, architectures, and data flows, all factor into the need for this control.</v>
      </c>
      <c r="D135" s="24" t="str">
        <f>VLOOKUP($A135,Questions!$B$3:$I$256,8,FALSE)</f>
        <v>Follow-up inquiries for data encryption at-rest will be institution/implementation specific.</v>
      </c>
    </row>
    <row r="136" spans="1:5" ht="90" x14ac:dyDescent="0.2">
      <c r="A136" s="24" t="str">
        <f>'HECVAT - Full | Vendor Response'!A144</f>
        <v>DATA-05</v>
      </c>
      <c r="B136" s="24" t="str">
        <f>VLOOKUP($A136,Questions!$B$3:$I$256,2,FALSE)</f>
        <v>Do all cryptographic modules in use in your product conform to the Federal Information Processing Standards (FIPS PUB 140-3)?</v>
      </c>
      <c r="C136" s="24"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4"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4" t="str">
        <f>'HECVAT - Full | Vendor Response'!A145</f>
        <v>DATA-06</v>
      </c>
      <c r="B137" s="24" t="str">
        <f>VLOOKUP($A137,Questions!$B$3:$I$256,2,FALSE)</f>
        <v>At the completion of this contract, will data be returned to the institution and deleted from all your systems and archives?</v>
      </c>
      <c r="C137" s="24"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4" t="str">
        <f>VLOOKUP($A137,Questions!$B$3:$I$256,8,FALSE)</f>
        <v>A vendor's response should be clear and concise. Be wary of vague responses to this questions and inquire about export specifics, as needed.</v>
      </c>
    </row>
    <row r="138" spans="1:5" ht="75" x14ac:dyDescent="0.2">
      <c r="A138" s="24" t="str">
        <f>'HECVAT - Full | Vendor Response'!A146</f>
        <v>DATA-07</v>
      </c>
      <c r="B138" s="24" t="str">
        <f>VLOOKUP($A138,Questions!$B$3:$I$256,2,FALSE)</f>
        <v>Will the institution's data be available within the system for a period of time at the completion of this contract?</v>
      </c>
      <c r="C138" s="24"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4" t="str">
        <f>VLOOKUP($A138,Questions!$B$3:$I$256,8,FALSE)</f>
        <v>A vendor's response should be clear and concise. Be wary of vague responses to this questions and inquire about export specifics, as needed.</v>
      </c>
    </row>
    <row r="139" spans="1:5" ht="76.5" customHeight="1" x14ac:dyDescent="0.2">
      <c r="A139" s="24" t="str">
        <f>'HECVAT - Full | Vendor Response'!A147</f>
        <v>DATA-08</v>
      </c>
      <c r="B139" s="24" t="str">
        <f>VLOOKUP($A139,Questions!$B$3:$I$256,2,FALSE)</f>
        <v>Can the Institution extract a full or partial backup of data?</v>
      </c>
      <c r="C139" s="24"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4" t="str">
        <f>VLOOKUP($A139,Questions!$B$3:$I$256,8,FALSE)</f>
        <v>A vendor's response should be clear and concise. Be wary of vague responses to this questions and inquire about export specifics, as needed.</v>
      </c>
    </row>
    <row r="140" spans="1:5" ht="90" x14ac:dyDescent="0.2">
      <c r="A140" s="24" t="str">
        <f>'HECVAT - Full | Vendor Response'!A148</f>
        <v>DATA-09</v>
      </c>
      <c r="B140" s="24" t="str">
        <f>VLOOKUP($A140,Questions!$B$3:$I$256,2,FALSE)</f>
        <v>Are ownership rights to all data, inputs, outputs, and metadata retained by the institution?</v>
      </c>
      <c r="C140" s="24"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4" t="str">
        <f>VLOOKUP($A140,Questions!$B$3:$I$256,8,FALSE)</f>
        <v>If a vendor's response is unsatisfactory, engage institutional counsel to appropriately address any ownership concerns.</v>
      </c>
    </row>
    <row r="141" spans="1:5" ht="60" x14ac:dyDescent="0.2">
      <c r="A141" s="24" t="str">
        <f>'HECVAT - Full | Vendor Response'!A149</f>
        <v>DATA-10</v>
      </c>
      <c r="B141" s="24" t="str">
        <f>VLOOKUP($A141,Questions!$B$3:$I$256,2,FALSE)</f>
        <v>Are these rights retained even through a provider acquisition or bankruptcy event?</v>
      </c>
      <c r="C141" s="24" t="str">
        <f>VLOOKUP($A141,Questions!$B$3:$I$256,7,FALSE)</f>
        <v>This question clarifies the position of the institution in the case of acquisition or bankruptcy. Expect clear responses to this question - if vague, be sure to follow-up based on institutional counsel guidance.</v>
      </c>
      <c r="D141" s="24" t="str">
        <f>VLOOKUP($A141,Questions!$B$3:$I$256,8,FALSE)</f>
        <v>If a vendor's response is unsatisfactory, engage institutional counsel to appropriately address any ownership concerns.</v>
      </c>
    </row>
    <row r="142" spans="1:5" ht="92.25" customHeight="1" x14ac:dyDescent="0.2">
      <c r="A142" s="24" t="str">
        <f>'HECVAT - Full | Vendor Response'!A150</f>
        <v>DATA-11</v>
      </c>
      <c r="B142" s="24" t="str">
        <f>VLOOKUP($A142,Questions!$B$3:$I$256,2,FALSE)</f>
        <v>In the event of imminent bankruptcy, closing of business, or retirement of service, will you provide 90 days for customers to get their data out of the system and migrate applications?</v>
      </c>
      <c r="C142" s="24" t="str">
        <f>VLOOKUP($A142,Questions!$B$3:$I$256,7,FALSE)</f>
        <v>This question clarifies the position of the institution in the case of acquisition or bankruptcy. Expect clear responses to this question - if vague, be sure to follow-up based on institutional counsel guidance.</v>
      </c>
      <c r="D142" s="24" t="str">
        <f>VLOOKUP($A142,Questions!$B$3:$I$256,8,FALSE)</f>
        <v>If a vendor's response is unsatisfactory, engage institutional counsel to appropriately address any ownership concerns.</v>
      </c>
    </row>
    <row r="143" spans="1:5" ht="90" x14ac:dyDescent="0.2">
      <c r="A143" s="24" t="str">
        <f>'HECVAT - Full | Vendor Response'!A151</f>
        <v>DATA-12</v>
      </c>
      <c r="B143" s="24" t="str">
        <f>VLOOKUP($A143,Questions!$B$3:$I$256,2,FALSE)</f>
        <v>Are involatile backup copies made according to pre-defined schedules and securely stored and protected?</v>
      </c>
      <c r="C143" s="24"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4" t="str">
        <f>VLOOKUP($A143,Questions!$B$3:$I$256,8,FALSE)</f>
        <v>An institution's use case will drive the requirements for backup strategy. Ensure that the institution's use case and risk tolerance can be met by vendor systems.</v>
      </c>
    </row>
    <row r="144" spans="1:5" ht="64.5" customHeight="1" x14ac:dyDescent="0.2">
      <c r="A144" s="24" t="str">
        <f>'HECVAT - Full | Vendor Response'!A152</f>
        <v>DATA-13</v>
      </c>
      <c r="B144" s="24" t="str">
        <f>VLOOKUP($A144,Questions!$B$3:$I$256,2,FALSE)</f>
        <v>Do current backups include all operating system software, utilities, security software, application software, and data files necessary for recovery?</v>
      </c>
      <c r="C144" s="24" t="str">
        <f>VLOOKUP($A144,Questions!$B$3:$I$256,7,FALSE)</f>
        <v>The purpose of this question is to define the scope of backup operations and the scope at which a vendor may readily recover when backup restoration is required.</v>
      </c>
      <c r="D144" s="24" t="str">
        <f>VLOOKUP($A144,Questions!$B$3:$I$256,8,FALSE)</f>
        <v>Follow-up inquiries for backup content scope will be institution/implementation specific.</v>
      </c>
    </row>
    <row r="145" spans="1:4" ht="75" x14ac:dyDescent="0.2">
      <c r="A145" s="24" t="str">
        <f>'HECVAT - Full | Vendor Response'!A153</f>
        <v>DATA-14</v>
      </c>
      <c r="B145" s="24" t="str">
        <f>VLOOKUP($A145,Questions!$B$3:$I$256,2,FALSE)</f>
        <v>Are you performing off site backups? (i.e. digitally moved off site)</v>
      </c>
      <c r="C145" s="24"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4" t="str">
        <f>VLOOKUP($A145,Questions!$B$3:$I$256,8,FALSE)</f>
        <v>Follow-up inquiries for offsite, digital backups will be institution/implementation specific.</v>
      </c>
    </row>
    <row r="146" spans="1:4" ht="80.25" customHeight="1" x14ac:dyDescent="0.2">
      <c r="A146" s="24" t="str">
        <f>'HECVAT - Full | Vendor Response'!A154</f>
        <v>DATA-15</v>
      </c>
      <c r="B146" s="24" t="str">
        <f>VLOOKUP($A146,Questions!$B$3:$I$256,2,FALSE)</f>
        <v>Are physical backups taken off site? (i.e. physically moved off site)</v>
      </c>
      <c r="C146" s="24" t="str">
        <f>VLOOKUP($A146,Questions!$B$3:$I$256,7,FALSE)</f>
        <v xml:space="preserve">When data is moved physically (e.g. HDD, print, etc.) offsite, the policies and implemented procedures are important to know. Unencrypted data taken outside secured areas introduces unnecessary risks. </v>
      </c>
      <c r="D146" s="24" t="str">
        <f>VLOOKUP($A146,Questions!$B$3:$I$256,8,FALSE)</f>
        <v>Follow-up inquiries for offsite, physical backups will be institution/implementation specific.</v>
      </c>
    </row>
    <row r="147" spans="1:4" ht="90" x14ac:dyDescent="0.2">
      <c r="A147" s="24" t="str">
        <f>'HECVAT - Full | Vendor Response'!A155</f>
        <v>DATA-16</v>
      </c>
      <c r="B147" s="24" t="str">
        <f>VLOOKUP($A147,Questions!$B$3:$I$256,2,FALSE)</f>
        <v>Do backups containing the institution's data ever leave the Institution's Data Zone either physically or via network routing?</v>
      </c>
      <c r="C147" s="24"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4" t="str">
        <f>VLOOKUP($A147,Questions!$B$3:$I$256,8,FALSE)</f>
        <v>Follow-up inquiries for data backup procedures/practices will be institution/implementation specific.</v>
      </c>
    </row>
    <row r="148" spans="1:4" ht="75" x14ac:dyDescent="0.2">
      <c r="A148" s="24" t="str">
        <f>'HECVAT - Full | Vendor Response'!A156</f>
        <v>DATA-17</v>
      </c>
      <c r="B148" s="24" t="str">
        <f>VLOOKUP($A148,Questions!$B$3:$I$256,2,FALSE)</f>
        <v>Are data backups encrypted?</v>
      </c>
      <c r="C148" s="24" t="str">
        <f>VLOOKUP($A148,Questions!$B$3:$I$256,7,FALSE)</f>
        <v>The need for encryption at-rest (for backups) is unique to your institution's implementation of a system. In particular, system components, architectures, and data flows, all factor into the need for this control.</v>
      </c>
      <c r="D148" s="24" t="str">
        <f>VLOOKUP($A148,Questions!$B$3:$I$256,8,FALSE)</f>
        <v>Follow-up inquiries for data backup encryption at-rest will be institution/implementation specific.</v>
      </c>
    </row>
    <row r="149" spans="1:4" ht="105" x14ac:dyDescent="0.2">
      <c r="A149" s="24" t="str">
        <f>'HECVAT - Full | Vendor Response'!A157</f>
        <v>DATA-18</v>
      </c>
      <c r="B149" s="24" t="str">
        <f>VLOOKUP($A149,Questions!$B$3:$I$256,2,FALSE)</f>
        <v>Do you have a cryptographic key management process (generation, exchange, storage, safeguards, use, vetting, and replacement), that is documented and currently implemented, for all system components? (e.g. database, system, web, etc.)</v>
      </c>
      <c r="C149" s="24"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4" t="str">
        <f>VLOOKUP($A149,Questions!$B$3:$I$256,8,FALSE)</f>
        <v>Follow-up with the vendor to ensure that all components of the system are consider. This includes, system-to-system, system-to-client, applications, system accounts, etc.</v>
      </c>
    </row>
    <row r="150" spans="1:4" ht="75" x14ac:dyDescent="0.2">
      <c r="A150" s="24" t="str">
        <f>'HECVAT - Full | Vendor Response'!A158</f>
        <v>DATA-19</v>
      </c>
      <c r="B150" s="24" t="str">
        <f>VLOOKUP($A150,Questions!$B$3:$I$256,2,FALSE)</f>
        <v>Do you have a media handling process, that is documented and currently implemented that meets established business needs and regulatory requirements, including end-of-life, repurposing, and data sanitization procedures?</v>
      </c>
      <c r="C150" s="24"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4"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4" t="str">
        <f>'HECVAT - Full | Vendor Response'!A159</f>
        <v>DATA-20</v>
      </c>
      <c r="B151" s="24" t="str">
        <f>VLOOKUP($A151,Questions!$B$3:$I$256,2,FALSE)</f>
        <v>Does the process described in DATA-19 adhere to DoD 5220.22-M and/or NIST SP 800-88 standards?</v>
      </c>
      <c r="C151" s="24"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4" t="str">
        <f>VLOOKUP($A151,Questions!$B$3:$I$256,8,FALSE)</f>
        <v>Follow-up inquiries for DoD 5220.22-M and/or SP800-88 standards will be institution specific.</v>
      </c>
    </row>
    <row r="152" spans="1:4" ht="75" x14ac:dyDescent="0.2">
      <c r="A152" s="24" t="str">
        <f>'HECVAT - Full | Vendor Response'!A160</f>
        <v>DATA-21</v>
      </c>
      <c r="B152" s="24" t="str">
        <f>VLOOKUP($A152,Questions!$B$3:$I$256,2,FALSE)</f>
        <v>Is media used for long-term retention of business data and archival purposes stored in a secure, environmentally protected area?</v>
      </c>
      <c r="C152" s="24"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4"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4" t="str">
        <f>'HECVAT - Full | Vendor Response'!A161</f>
        <v>DATA-22</v>
      </c>
      <c r="B153" s="24" t="str">
        <f>VLOOKUP($A153,Questions!$B$3:$I$256,2,FALSE)</f>
        <v>Will you handle data in a FERPA compliant manner?</v>
      </c>
      <c r="C153" s="24" t="str">
        <f>VLOOKUP($A153,Questions!$B$3:$I$256,7,FALSE)</f>
        <v>Standard documentation, relevant to institution implementations requiring FERPA compliance.</v>
      </c>
      <c r="D153" s="24" t="str">
        <f>VLOOKUP($A153,Questions!$B$3:$I$256,8,FALSE)</f>
        <v>Follow-up inquiries for FERPA compliance details will be institution/implementation specific.</v>
      </c>
    </row>
    <row r="154" spans="1:4" ht="90" x14ac:dyDescent="0.2">
      <c r="A154" s="24" t="str">
        <f>'HECVAT - Full | Vendor Response'!A162</f>
        <v>DATA-23</v>
      </c>
      <c r="B154" s="24" t="str">
        <f>VLOOKUP($A154,Questions!$B$3:$I$256,2,FALSE)</f>
        <v>Does your staff (or third party) have access to Institutional data (e.g., financial, PHI or other sensitive information) through any means?</v>
      </c>
      <c r="C154" s="24"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4"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4" t="str">
        <f>'HECVAT - Full | Vendor Response'!A163</f>
        <v>DATA-24</v>
      </c>
      <c r="B155" s="24" t="str">
        <f>VLOOKUP($A155,Questions!$B$3:$I$256,2,FALSE)</f>
        <v>Do you have a documented and currently implemented strategy for securing employee workstations when they work remotely? (i.e. not in a trusted computing environment)</v>
      </c>
      <c r="C155" s="24"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4"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7" t="str">
        <f>IF($C$30="","Datacenter",IF($C$30="Yes","Datacenter - Optional based on QUALIFIER response.","Datacenter"))</f>
        <v>Datacenter</v>
      </c>
      <c r="B156" s="287"/>
      <c r="C156" s="20" t="str">
        <f>$C$22</f>
        <v>Reason for Question</v>
      </c>
      <c r="D156" s="20" t="str">
        <f>$D$22</f>
        <v>Follow-up Inquiries/Responses</v>
      </c>
    </row>
    <row r="157" spans="1:4" ht="180" x14ac:dyDescent="0.2">
      <c r="A157" s="24" t="str">
        <f>'HECVAT - Full | Vendor Response'!A165</f>
        <v>DCTR-01</v>
      </c>
      <c r="B157" s="24" t="str">
        <f>VLOOKUP($A157,Questions!$B$3:$I$256,2,FALSE)</f>
        <v>Does the hosting provider have a SOC 2 Type 2 report available?</v>
      </c>
      <c r="C157" s="24"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4" t="str">
        <f>VLOOKUP($A157,Questions!$B$3:$I$256,8,FALSE)</f>
        <v>Follow-up inquiries for additional vendor's SOC 2 Type 2 reports will be institution/implementation specific.</v>
      </c>
    </row>
    <row r="158" spans="1:4" ht="135" x14ac:dyDescent="0.2">
      <c r="A158" s="24" t="str">
        <f>'HECVAT - Full | Vendor Response'!A166</f>
        <v>DCTR-02</v>
      </c>
      <c r="B158" s="24" t="str">
        <f>VLOOKUP($A158,Questions!$B$3:$I$256,2,FALSE)</f>
        <v>Are you generally able to accommodate storing each institution's data within their geographic region?</v>
      </c>
      <c r="C158" s="24"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4"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4" t="str">
        <f>'HECVAT - Full | Vendor Response'!A167</f>
        <v>DCTR-03</v>
      </c>
      <c r="B159" s="24" t="str">
        <f>VLOOKUP($A159,Questions!$B$3:$I$256,2,FALSE)</f>
        <v>Are the data centers staffed 24 hours a day, seven days a week (i.e., 24x7x365)?</v>
      </c>
      <c r="C159" s="24"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4" t="str">
        <f>VLOOKUP($A159,Questions!$B$3:$I$256,8,FALSE)</f>
        <v>Follow-up inquiries for data center staffing will be institution/implementation specific.</v>
      </c>
    </row>
    <row r="160" spans="1:4" ht="90" x14ac:dyDescent="0.2">
      <c r="A160" s="24" t="str">
        <f>'HECVAT - Full | Vendor Response'!A168</f>
        <v>DCTR-04</v>
      </c>
      <c r="B160" s="24" t="str">
        <f>VLOOKUP($A160,Questions!$B$3:$I$256,2,FALSE)</f>
        <v>Are your servers separated from other companies via a physical barrier, such as a cage or hardened walls?</v>
      </c>
      <c r="C160" s="24"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4" t="str">
        <f>VLOOKUP($A160,Questions!$B$3:$I$256,8,FALSE)</f>
        <v>Follow-up inquiries for system physical security will be institution/implementation specific.</v>
      </c>
    </row>
    <row r="161" spans="1:5" ht="92.25" customHeight="1" x14ac:dyDescent="0.2">
      <c r="A161" s="24" t="str">
        <f>'HECVAT - Full | Vendor Response'!A169</f>
        <v>DCTR-05</v>
      </c>
      <c r="B161" s="24" t="str">
        <f>VLOOKUP($A161,Questions!$B$3:$I$256,2,FALSE)</f>
        <v>Does a physical barrier fully enclose the physical space preventing unauthorized physical contact with any of your devices?</v>
      </c>
      <c r="C161" s="24"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4" t="str">
        <f>VLOOKUP($A161,Questions!$B$3:$I$256,8,FALSE)</f>
        <v>Follow-up inquiries for system physical security will be institution/implementation specific.</v>
      </c>
    </row>
    <row r="162" spans="1:5" ht="92.25" customHeight="1" x14ac:dyDescent="0.2">
      <c r="A162" s="24" t="str">
        <f>'HECVAT - Full | Vendor Response'!A170</f>
        <v>DCTR-06</v>
      </c>
      <c r="B162" s="24" t="str">
        <f>VLOOKUP($A162,Questions!$B$3:$I$256,2,FALSE)</f>
        <v>Are your primary and secondary data centers geographically diverse?</v>
      </c>
      <c r="C162" s="24"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4" t="str">
        <f>VLOOKUP($A162,Questions!$B$3:$I$256,8,FALSE)</f>
        <v>Follow-up inquiries for geographic diversity in datacenters will be institution/implementation specific.</v>
      </c>
      <c r="E162" s="222"/>
    </row>
    <row r="163" spans="1:5" ht="90" x14ac:dyDescent="0.2">
      <c r="A163" s="24" t="str">
        <f>'HECVAT - Full | Vendor Response'!A171</f>
        <v>DCTR-07</v>
      </c>
      <c r="B163" s="24" t="str">
        <f>VLOOKUP($A163,Questions!$B$3:$I$256,2,FALSE)</f>
        <v>If outsourced or co-located, is there a contract in place to prevent data from leaving the Institution's Data Zone?</v>
      </c>
      <c r="C163" s="24"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4" t="str">
        <f>VLOOKUP($A163,Questions!$B$3:$I$256,8,FALSE)</f>
        <v>Follow-up inquiries for data backup procedures/practices will be institution/implementation specific.</v>
      </c>
    </row>
    <row r="164" spans="1:5" ht="45" x14ac:dyDescent="0.2">
      <c r="A164" s="24" t="str">
        <f>'HECVAT - Full | Vendor Response'!A172</f>
        <v>DCTR-08</v>
      </c>
      <c r="B164" s="24" t="str">
        <f>VLOOKUP($A164,Questions!$B$3:$I$256,2,FALSE)</f>
        <v>What Tier Level is your data center (per levels defined by the Uptime Institute)?</v>
      </c>
      <c r="C164" s="24" t="str">
        <f>VLOOKUP($A164,Questions!$B$3:$I$256,7,FALSE)</f>
        <v>Standard documentation, relevant to institutions requiring a vendor to maintain a specific Uptime Institute Tier Level.</v>
      </c>
      <c r="D164" s="24" t="str">
        <f>VLOOKUP($A164,Questions!$B$3:$I$256,8,FALSE)</f>
        <v>Follow-up inquiries for Uptime Institute Tier Level details will be institution/implementation specific.</v>
      </c>
    </row>
    <row r="165" spans="1:5" ht="45" x14ac:dyDescent="0.2">
      <c r="A165" s="24" t="str">
        <f>'HECVAT - Full | Vendor Response'!A173</f>
        <v>DCTR-09</v>
      </c>
      <c r="B165" s="24" t="str">
        <f>VLOOKUP($A165,Questions!$B$3:$I$256,2,FALSE)</f>
        <v>Is the service hosted in a high availability environment?</v>
      </c>
      <c r="C165" s="24" t="str">
        <f>VLOOKUP($A165,Questions!$B$3:$I$256,7,FALSE)</f>
        <v xml:space="preserve">In the context of the CIA triad, this question is focused on the availability of a system (or set of systems). </v>
      </c>
      <c r="D165" s="24" t="str">
        <f>VLOOKUP($A165,Questions!$B$3:$I$256,8,FALSE)</f>
        <v>The weight placed on the vendor's response will be specific to the institution's use case and software/product/service requirements.</v>
      </c>
    </row>
    <row r="166" spans="1:5" ht="45" x14ac:dyDescent="0.2">
      <c r="A166" s="24" t="str">
        <f>'HECVAT - Full | Vendor Response'!A174</f>
        <v>DCTR-10</v>
      </c>
      <c r="B166" s="24" t="str">
        <f>VLOOKUP($A166,Questions!$B$3:$I$256,2,FALSE)</f>
        <v xml:space="preserve">Is redundant power available for all datacenters where institution data will reside? </v>
      </c>
      <c r="C166" s="24" t="str">
        <f>VLOOKUP($A166,Questions!$B$3:$I$256,7,FALSE)</f>
        <v xml:space="preserve">In the context of the CIA triad, this question is focused on the availability of a system (or set of systems). </v>
      </c>
      <c r="D166" s="24" t="str">
        <f>VLOOKUP($A166,Questions!$B$3:$I$256,8,FALSE)</f>
        <v>The weight placed on the vendor's response will be specific to the institution's use case and software/product/service requirements.</v>
      </c>
    </row>
    <row r="167" spans="1:5" ht="75" x14ac:dyDescent="0.2">
      <c r="A167" s="24" t="str">
        <f>'HECVAT - Full | Vendor Response'!A175</f>
        <v>DCTR-11</v>
      </c>
      <c r="B167" s="24" t="str">
        <f>VLOOKUP($A167,Questions!$B$3:$I$256,2,FALSE)</f>
        <v>Are redundant power strategies tested?</v>
      </c>
      <c r="C167" s="24"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4" t="str">
        <f>VLOOKUP($A167,Questions!$B$3:$I$256,8,FALSE)</f>
        <v>Follow-up inquiries for redundant power testing details will be institution/implementation specific.</v>
      </c>
    </row>
    <row r="168" spans="1:5" ht="48" customHeight="1" x14ac:dyDescent="0.2">
      <c r="A168" s="24" t="str">
        <f>'HECVAT - Full | Vendor Response'!A176</f>
        <v>DCTR-12</v>
      </c>
      <c r="B168" s="24" t="str">
        <f>VLOOKUP($A168,Questions!$B$3:$I$256,2,FALSE)</f>
        <v>Describe or provide a reference to the availability of cooling and fire suppression systems in all datacenters where institution data will reside.</v>
      </c>
      <c r="C168" s="24"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4" t="str">
        <f>VLOOKUP($A168,Questions!$B$3:$I$256,8,FALSE)</f>
        <v>Follow-up inquiries for cooling and fire suppression systems will be institution/implementation specific.</v>
      </c>
      <c r="E168" s="222"/>
    </row>
    <row r="169" spans="1:5" ht="64.25" customHeight="1" x14ac:dyDescent="0.2">
      <c r="A169" s="24" t="str">
        <f>'HECVAT - Full | Vendor Response'!A177</f>
        <v>DCTR-13</v>
      </c>
      <c r="B169" s="24" t="str">
        <f>VLOOKUP($A169,Questions!$B$3:$I$256,2,FALSE)</f>
        <v>Do you have Internet Service Provider (ISP) Redundancy?</v>
      </c>
      <c r="C169" s="24" t="str">
        <f>VLOOKUP($A169,Questions!$B$3:$I$256,7,FALSE)</f>
        <v xml:space="preserve">In the context of the CIA triad, this question is focused on the availability of a system (or set of systems). </v>
      </c>
      <c r="D169" s="24" t="str">
        <f>VLOOKUP($A169,Questions!$B$3:$I$256,8,FALSE)</f>
        <v>The weight placed on the vendor's response will be specific to the institution's use case and software/product/service requirements.</v>
      </c>
    </row>
    <row r="170" spans="1:5" s="2" customFormat="1" ht="48" customHeight="1" x14ac:dyDescent="0.2">
      <c r="A170" s="24" t="str">
        <f>'HECVAT - Full | Vendor Response'!A178</f>
        <v>DCTR-14</v>
      </c>
      <c r="B170" s="24" t="str">
        <f>VLOOKUP($A170,Questions!$B$3:$I$256,2,FALSE)</f>
        <v>Does every datacenter where the Institution's data will reside have multiple telephone company or network provider entrances to the facility?</v>
      </c>
      <c r="C170" s="24" t="str">
        <f>VLOOKUP($A170,Questions!$B$3:$I$256,7,FALSE)</f>
        <v xml:space="preserve">In the context of the CIA triad, this question is focused on the availability of a system (or set of systems). </v>
      </c>
      <c r="D170" s="24" t="str">
        <f>VLOOKUP($A170,Questions!$B$3:$I$256,8,FALSE)</f>
        <v>The weight placed on the vendor's response will be specific to the institution's use case and software/product/service requirements.</v>
      </c>
    </row>
    <row r="171" spans="1:5" ht="60" x14ac:dyDescent="0.2">
      <c r="A171" s="24" t="str">
        <f>'HECVAT - Full | Vendor Response'!A179</f>
        <v>DCTR-15</v>
      </c>
      <c r="B171" s="24" t="str">
        <f>VLOOKUP($A171,Questions!$B$3:$I$256,2,FALSE)</f>
        <v>Are you requiring multi-factor authentication for administrators of your cloud environment?</v>
      </c>
      <c r="C171" s="24" t="str">
        <f>VLOOKUP($A171,Questions!$B$3:$I$256,7,FALSE)</f>
        <v xml:space="preserve">2FA/MFA, implemented correctly, strengthens the security state of a system. 2FA/MFA is commonly implemented and in many use cases, a requirement for account protection purposes. </v>
      </c>
      <c r="D171" s="24" t="str">
        <f>VLOOKUP($A171,Questions!$B$3:$I$256,8,FALSE)</f>
        <v>Ask the vendor about hardware and software options, future roadmap for implementations and support, etc.</v>
      </c>
    </row>
    <row r="172" spans="1:5" ht="48" customHeight="1" x14ac:dyDescent="0.2">
      <c r="A172" s="24" t="str">
        <f>'HECVAT - Full | Vendor Response'!A180</f>
        <v>DCTR-16</v>
      </c>
      <c r="B172" s="24" t="str">
        <f>VLOOKUP($A172,Questions!$B$3:$I$256,2,FALSE)</f>
        <v>Are you using your cloud providers available hardening tools or pre-hardened images?</v>
      </c>
      <c r="C172" s="24" t="str">
        <f>VLOOKUP($A172,Questions!$B$3:$I$256,7,FALSE)</f>
        <v xml:space="preserve">In the context of the CIA triad, this question is focused on the integrity of a system (or set of systems). </v>
      </c>
      <c r="D172" s="24" t="str">
        <f>VLOOKUP($A172,Questions!$B$3:$I$256,8,FALSE)</f>
        <v>Ask the vendor about their system lifecycle practices and security methodology.</v>
      </c>
    </row>
    <row r="173" spans="1:5" ht="105" x14ac:dyDescent="0.2">
      <c r="A173" s="24" t="str">
        <f>'HECVAT - Full | Vendor Response'!A181</f>
        <v>DCTR-17</v>
      </c>
      <c r="B173" s="24" t="str">
        <f>VLOOKUP($A173,Questions!$B$3:$I$256,2,FALSE)</f>
        <v>Does your cloud vendor have access to your encryption keys?</v>
      </c>
      <c r="C173" s="24"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4" t="str">
        <f>VLOOKUP($A173,Questions!$B$3:$I$256,8,FALSE)</f>
        <v>Follow-up with the vendor to ensure that all components of the system are consider. This includes, system-to-system, system-to-client, applications, system accounts, etc.</v>
      </c>
    </row>
    <row r="174" spans="1:5" ht="36" customHeight="1" x14ac:dyDescent="0.2">
      <c r="A174" s="287" t="str">
        <f>IF(OR($C$28="No",$C$30="Yes"),"DRP - Respond to as many questions below as possible.","Disaster Recovery Plan")</f>
        <v>Disaster Recovery Plan</v>
      </c>
      <c r="B174" s="287"/>
      <c r="C174" s="20" t="str">
        <f>$C$22</f>
        <v>Reason for Question</v>
      </c>
      <c r="D174" s="20" t="str">
        <f>$D$22</f>
        <v>Follow-up Inquiries/Responses</v>
      </c>
    </row>
    <row r="175" spans="1:5" ht="111.75" customHeight="1" x14ac:dyDescent="0.2">
      <c r="A175" s="24" t="str">
        <f>'HECVAT - Full | Vendor Response'!A183</f>
        <v>DRPL-01</v>
      </c>
      <c r="B175" s="24" t="str">
        <f>VLOOKUP($A175,Questions!$B$3:$I$256,2,FALSE)</f>
        <v>Describe or provide a reference to your Disaster Recovery Plan (DRP).</v>
      </c>
      <c r="C175" s="24"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4"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4" t="str">
        <f>'HECVAT - Full | Vendor Response'!A184</f>
        <v>DRPL-02</v>
      </c>
      <c r="B176" s="24" t="str">
        <f>VLOOKUP($A176,Questions!$B$3:$I$256,2,FALSE)</f>
        <v>Is an owner assigned who is responsible for the maintenance and review of the DRP?</v>
      </c>
      <c r="C176" s="24" t="str">
        <f>VLOOKUP($A176,Questions!$B$3:$I$256,7,FALSE)</f>
        <v>Having a DRP and maintaining/updating/testing a DRP are very different. Establishing a responsible party is fundamental to this process and this question looks to verify that within the vendor.</v>
      </c>
      <c r="D176" s="24" t="str">
        <f>VLOOKUP($A176,Questions!$B$3:$I$256,8,FALSE)</f>
        <v>Follow-up inquiries for DRP responsible parties will be institution/implementation specific.</v>
      </c>
    </row>
    <row r="177" spans="1:4" ht="60" x14ac:dyDescent="0.2">
      <c r="A177" s="24" t="str">
        <f>'HECVAT - Full | Vendor Response'!A185</f>
        <v>DRPL-03</v>
      </c>
      <c r="B177" s="24" t="str">
        <f>VLOOKUP($A177,Questions!$B$3:$I$256,2,FALSE)</f>
        <v>Can the Institution review your DRP and supporting documentation?</v>
      </c>
      <c r="C177" s="24" t="str">
        <f>VLOOKUP($A177,Questions!$B$3:$I$256,7,FALSE)</f>
        <v>General inquiry for documentation. As DRPs may contain some sensitive data, a robust summary is appropriate in lieu of a full DRP.</v>
      </c>
      <c r="D177" s="24" t="str">
        <f>VLOOKUP($A177,Questions!$B$3:$I$256,8,FALSE)</f>
        <v>If the vendor states "No", you can ask for a summary, white paper, or blog. If unable to review the full plan, infer what you can from other DRP question responses.</v>
      </c>
    </row>
    <row r="178" spans="1:4" ht="90" x14ac:dyDescent="0.2">
      <c r="A178" s="24" t="str">
        <f>'HECVAT - Full | Vendor Response'!A186</f>
        <v>DRPL-04</v>
      </c>
      <c r="B178" s="24" t="str">
        <f>VLOOKUP($A178,Questions!$B$3:$I$256,2,FALSE)</f>
        <v>Are any disaster recovery locations outside the Institution's geographic region?</v>
      </c>
      <c r="C178" s="24"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4" t="str">
        <f>VLOOKUP($A178,Questions!$B$3:$I$256,8,FALSE)</f>
        <v>Follow-up inquiries for data backup procedures/practices will be institution/implementation specific.</v>
      </c>
    </row>
    <row r="179" spans="1:4" ht="84.75" customHeight="1" x14ac:dyDescent="0.2">
      <c r="A179" s="24" t="str">
        <f>'HECVAT - Full | Vendor Response'!A187</f>
        <v>DRPL-05</v>
      </c>
      <c r="B179" s="24" t="str">
        <f>VLOOKUP($A179,Questions!$B$3:$I$256,2,FALSE)</f>
        <v>Does your organization have a disaster recovery site or a contracted Disaster Recovery provider?</v>
      </c>
      <c r="C179" s="24"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4" t="str">
        <f>VLOOKUP($A179,Questions!$B$3:$I$256,8,FALSE)</f>
        <v>Follow-up inquiries for disaster recovery site practices will be institution/implementation specific.</v>
      </c>
    </row>
    <row r="180" spans="1:4" ht="75" x14ac:dyDescent="0.2">
      <c r="A180" s="24" t="str">
        <f>'HECVAT - Full | Vendor Response'!A188</f>
        <v>DRPL-06</v>
      </c>
      <c r="B180" s="24" t="str">
        <f>VLOOKUP($A180,Questions!$B$3:$I$256,2,FALSE)</f>
        <v>Does your organization conduct an annual test of relocating to this site for disaster recovery purposes?</v>
      </c>
      <c r="C180" s="24"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4" t="str">
        <f>VLOOKUP($A180,Questions!$B$3:$I$256,8,FALSE)</f>
        <v>If the vendor does not have a DRP, point them to https://www.sans.org/reading-room/whitepapers/recovery/disaster-recovery-plan-1164</v>
      </c>
    </row>
    <row r="181" spans="1:4" ht="60" x14ac:dyDescent="0.2">
      <c r="A181" s="24" t="str">
        <f>'HECVAT - Full | Vendor Response'!A189</f>
        <v>DRPL-07</v>
      </c>
      <c r="B181" s="24" t="str">
        <f>VLOOKUP($A181,Questions!$B$3:$I$256,2,FALSE)</f>
        <v>Is there a defined problem/issue escalation plan in your DRP for impacted clients?</v>
      </c>
      <c r="C181" s="24" t="str">
        <f>VLOOKUP($A181,Questions!$B$3:$I$256,7,FALSE)</f>
        <v>Notification expectations should be set early in the contract/assessment process. Timelines, correspondence medium, and playbook details are all aspects to keep in mind when assessing this response.</v>
      </c>
      <c r="D181" s="24" t="str">
        <f>VLOOKUP($A181,Questions!$B$3:$I$256,8,FALSE)</f>
        <v>If the vendor's response does not cover the details outlined in the reasoning, follow-up and get specific responses for each, as needed.</v>
      </c>
    </row>
    <row r="182" spans="1:4" ht="60" x14ac:dyDescent="0.2">
      <c r="A182" s="24" t="str">
        <f>'HECVAT - Full | Vendor Response'!A190</f>
        <v>DRPL-08</v>
      </c>
      <c r="B182" s="24" t="str">
        <f>VLOOKUP($A182,Questions!$B$3:$I$256,2,FALSE)</f>
        <v>Is there a documented communication plan in your DRP for impacted clients?</v>
      </c>
      <c r="C182" s="24" t="str">
        <f>VLOOKUP($A182,Questions!$B$3:$I$256,7,FALSE)</f>
        <v>Notification expectations should be set early in the contract/assessment process. Timelines, correspondence medium, and playbook details are all aspects to keep in mind when assessing this response.</v>
      </c>
      <c r="D182" s="24" t="str">
        <f>VLOOKUP($A182,Questions!$B$3:$I$256,8,FALSE)</f>
        <v>If the vendor's response does not cover the details outlined in the reasoning, follow-up and get specific responses for each, as needed.</v>
      </c>
    </row>
    <row r="183" spans="1:4" ht="83.25" customHeight="1" x14ac:dyDescent="0.2">
      <c r="A183" s="24" t="str">
        <f>'HECVAT - Full | Vendor Response'!A191</f>
        <v>DRPL-09</v>
      </c>
      <c r="B183" s="24" t="str">
        <f>VLOOKUP($A183,Questions!$B$3:$I$256,2,FALSE)</f>
        <v>Describe or provide a reference to how your disaster recovery plan is tested? (i.e. scope of DR tests, end-to-end testing, etc.)</v>
      </c>
      <c r="C183" s="24"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4" t="str">
        <f>VLOOKUP($A183,Questions!$B$3:$I$256,8,FALSE)</f>
        <v>If the vendor does not have a DRP, point them to https://www.sans.org/reading-room/whitepapers/recovery/disaster-recovery-plan-1164</v>
      </c>
    </row>
    <row r="184" spans="1:4" ht="83.25" customHeight="1" x14ac:dyDescent="0.2">
      <c r="A184" s="24" t="str">
        <f>'HECVAT - Full | Vendor Response'!A192</f>
        <v>DRPL-10</v>
      </c>
      <c r="B184" s="24" t="str">
        <f>VLOOKUP($A184,Questions!$B$3:$I$256,2,FALSE)</f>
        <v>Has the Disaster Recovery Plan been tested in the last year?</v>
      </c>
      <c r="C184" s="24"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4" t="str">
        <f>VLOOKUP($A184,Questions!$B$3:$I$256,8,FALSE)</f>
        <v>If the vendor does not have a DRP, point them to https://www.sans.org/reading-room/whitepapers/recovery/disaster-recovery-plan-1164</v>
      </c>
    </row>
    <row r="185" spans="1:4" ht="75" x14ac:dyDescent="0.2">
      <c r="A185" s="24" t="str">
        <f>'HECVAT - Full | Vendor Response'!A193</f>
        <v>DRPL-11</v>
      </c>
      <c r="B185" s="24" t="str">
        <f>VLOOKUP($A185,Questions!$B$3:$I$256,2,FALSE)</f>
        <v>Are all components of the DRP reviewed at least annually and updated as needed to reflect change?</v>
      </c>
      <c r="C185" s="24"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4" t="str">
        <f>VLOOKUP($A185,Questions!$B$3:$I$256,8,FALSE)</f>
        <v>If the vendor does not have a DRP, point them to https://www.sans.org/reading-room/whitepapers/recovery/disaster-recovery-plan-1164</v>
      </c>
    </row>
    <row r="186" spans="1:4" ht="36" customHeight="1" x14ac:dyDescent="0.2">
      <c r="A186" s="287" t="str">
        <f>IF($C$30="","Firewalls, IDS, IPS, and Networking",IF($C$30="Yes","FW/IDPS/Networks - Optional based on QUALIFIER response.","Firewalls, IDS, IPS, and Networking"))</f>
        <v>Firewalls, IDS, IPS, and Networking</v>
      </c>
      <c r="B186" s="287"/>
      <c r="C186" s="20" t="str">
        <f>$C$22</f>
        <v>Reason for Question</v>
      </c>
      <c r="D186" s="20" t="str">
        <f>$D$22</f>
        <v>Follow-up Inquiries/Responses</v>
      </c>
    </row>
    <row r="187" spans="1:4" ht="120" x14ac:dyDescent="0.2">
      <c r="A187" s="24" t="str">
        <f>'HECVAT - Full | Vendor Response'!A195</f>
        <v>FIDP-01</v>
      </c>
      <c r="B187" s="24" t="str">
        <f>VLOOKUP($A187,Questions!$B$3:$I$256,2,FALSE)</f>
        <v>Are you utilizing a stateful packet inspection (SPI) firewall?</v>
      </c>
      <c r="C187" s="24"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4"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4" t="str">
        <f>'HECVAT - Full | Vendor Response'!A196</f>
        <v>FIDP-02</v>
      </c>
      <c r="B188" s="24" t="str">
        <f>VLOOKUP($A188,Questions!$B$3:$I$256,2,FALSE)</f>
        <v>Is authority for firewall change approval documented?  Please list approver names or titles in Additional Info</v>
      </c>
      <c r="C188" s="24"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4"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4" t="str">
        <f>'HECVAT - Full | Vendor Response'!A197</f>
        <v>FIDP-03</v>
      </c>
      <c r="B189" s="24" t="str">
        <f>VLOOKUP($A189,Questions!$B$3:$I$256,2,FALSE)</f>
        <v>Do you have a documented policy for firewall change requests?</v>
      </c>
      <c r="C189" s="24"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4" t="str">
        <f>VLOOKUP($A189,Questions!$B$3:$I$256,8,FALSE)</f>
        <v>Follow-up inquiries for firewall change requests will be institution/implementation specific.</v>
      </c>
    </row>
    <row r="190" spans="1:4" ht="96" customHeight="1" x14ac:dyDescent="0.2">
      <c r="A190" s="24" t="str">
        <f>'HECVAT - Full | Vendor Response'!A198</f>
        <v>FIDP-04</v>
      </c>
      <c r="B190" s="24" t="str">
        <f>VLOOKUP($A190,Questions!$B$3:$I$256,2,FALSE)</f>
        <v>Have you implemented an Intrusion Detection System (network-based)?</v>
      </c>
      <c r="C190" s="24"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4"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4" t="str">
        <f>'HECVAT - Full | Vendor Response'!A199</f>
        <v>FIDP-05</v>
      </c>
      <c r="B191" s="24" t="str">
        <f>VLOOKUP($A191,Questions!$B$3:$I$256,2,FALSE)</f>
        <v>Have you implemented an Intrusion Prevention System (network-based)?</v>
      </c>
      <c r="C191" s="24"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4"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4" t="str">
        <f>'HECVAT - Full | Vendor Response'!A200</f>
        <v>FIDP-06</v>
      </c>
      <c r="B192" s="24" t="str">
        <f>VLOOKUP($A192,Questions!$B$3:$I$256,2,FALSE)</f>
        <v>Do you employ host-based intrusion detection?</v>
      </c>
      <c r="C192" s="24"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4"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4" t="str">
        <f>'HECVAT - Full | Vendor Response'!A201</f>
        <v>FIDP-07</v>
      </c>
      <c r="B193" s="24" t="str">
        <f>VLOOKUP($A193,Questions!$B$3:$I$256,2,FALSE)</f>
        <v>Do you employ host-based intrusion prevention?</v>
      </c>
      <c r="C193" s="24"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4"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4" t="str">
        <f>'HECVAT - Full | Vendor Response'!A202</f>
        <v>FIDP-08</v>
      </c>
      <c r="B194" s="24" t="str">
        <f>VLOOKUP($A194,Questions!$B$3:$I$256,2,FALSE)</f>
        <v>Are you employing any next-generation persistent threat (NGPT) monitoring?</v>
      </c>
      <c r="C194" s="24"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4" t="str">
        <f>VLOOKUP($A194,Questions!$B$3:$I$256,8,FALSE)</f>
        <v>Follow-up inquiries for next-generation persistent threat monitoring will be institution/implementation specific.</v>
      </c>
      <c r="E194" s="222"/>
    </row>
    <row r="195" spans="1:5" ht="90" x14ac:dyDescent="0.2">
      <c r="A195" s="24" t="str">
        <f>'HECVAT - Full | Vendor Response'!A203</f>
        <v>FIDP-09</v>
      </c>
      <c r="B195" s="24" t="str">
        <f>VLOOKUP($A195,Questions!$B$3:$I$256,2,FALSE)</f>
        <v>Do you monitor for intrusions on a 24x7x365 basis?</v>
      </c>
      <c r="C195" s="24"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4" t="str">
        <f>VLOOKUP($A195,Questions!$B$3:$I$256,8,FALSE)</f>
        <v>Follow-up inquiries for 24x7x365 monitoring will be institution/implementation specific.</v>
      </c>
    </row>
    <row r="196" spans="1:5" ht="83" customHeight="1" x14ac:dyDescent="0.2">
      <c r="A196" s="24" t="str">
        <f>'HECVAT - Full | Vendor Response'!A204</f>
        <v>FIDP-10</v>
      </c>
      <c r="B196" s="24" t="str">
        <f>VLOOKUP($A196,Questions!$B$3:$I$256,2,FALSE)</f>
        <v>Is intrusion monitoring performed internally or by a third-party service?</v>
      </c>
      <c r="C196" s="24"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4" t="str">
        <f>VLOOKUP($A196,Questions!$B$3:$I$256,8,FALSE)</f>
        <v>Follow-up inquiries for intrusion monitoring will be institution/implementation specific.</v>
      </c>
    </row>
    <row r="197" spans="1:5" ht="105" x14ac:dyDescent="0.2">
      <c r="A197" s="24" t="str">
        <f>'HECVAT - Full | Vendor Response'!A205</f>
        <v>FIDP-11</v>
      </c>
      <c r="B197" s="24" t="str">
        <f>VLOOKUP($A197,Questions!$B$3:$I$256,2,FALSE)</f>
        <v>Are audit logs available for all changes to the network, firewall, IDS, and IPS systems?</v>
      </c>
      <c r="C197" s="24" t="str">
        <f>VLOOKUP($A197,Questions!$B$3:$I$256,7,FALSE)</f>
        <v>Strong logging capabilities are vital to the proper management of a network. Implementing an immature system that lacks sufficient logging capabilities exposes an institution to great risk.</v>
      </c>
      <c r="D197" s="24"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7" t="str">
        <f>IF($C$30="","Policies, Procedures, and Processes",IF($C$30="Yes","Pol/Pro/Proc - Optional based on QUALIFIER response.","Policies, Procedures, and Processes"))</f>
        <v>Policies, Procedures, and Processes</v>
      </c>
      <c r="B198" s="287"/>
      <c r="C198" s="20" t="str">
        <f>$C$22</f>
        <v>Reason for Question</v>
      </c>
      <c r="D198" s="20" t="str">
        <f>$D$22</f>
        <v>Follow-up Inquiries/Responses</v>
      </c>
    </row>
    <row r="199" spans="1:5" ht="120" x14ac:dyDescent="0.2">
      <c r="A199" s="24" t="str">
        <f>'HECVAT - Full | Vendor Response'!A207</f>
        <v>PPPR-01</v>
      </c>
      <c r="B199" s="24" t="str">
        <f>VLOOKUP($A199,Questions!$B$3:$I$256,2,FALSE)</f>
        <v>Can you share the organization chart, mission statement, and policies for your information security unit?</v>
      </c>
      <c r="C199" s="24"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4" t="str">
        <f>VLOOKUP($A199,Questions!$B$3:$I$256,8,FALSE)</f>
        <v>Vague responses to this question should be investigated further. Vendors unwilling to share additional supporting documentation decrease the trust established with other responses.</v>
      </c>
    </row>
    <row r="200" spans="1:5" ht="75" x14ac:dyDescent="0.2">
      <c r="A200" s="24" t="str">
        <f>'HECVAT - Full | Vendor Response'!A208</f>
        <v>PPPR-02</v>
      </c>
      <c r="B200" s="24" t="str">
        <f>VLOOKUP($A200,Questions!$B$3:$I$256,2,FALSE)</f>
        <v>Do you have a documented patch management process?</v>
      </c>
      <c r="C200" s="24"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4"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4" t="str">
        <f>'HECVAT - Full | Vendor Response'!A209</f>
        <v>PPPR-03</v>
      </c>
      <c r="B201" s="24" t="str">
        <f>VLOOKUP($A201,Questions!$B$3:$I$256,2,FALSE)</f>
        <v>Can you accommodate encryption requirements using open standards?</v>
      </c>
      <c r="C201" s="24"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4"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4" t="str">
        <f>'HECVAT - Full | Vendor Response'!A210</f>
        <v>PPPR-04</v>
      </c>
      <c r="B202" s="24" t="str">
        <f>VLOOKUP($A202,Questions!$B$3:$I$256,2,FALSE)</f>
        <v>Are information security principles designed into the product lifecycle?</v>
      </c>
      <c r="C202" s="24"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4"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4" t="str">
        <f>'HECVAT - Full | Vendor Response'!A211</f>
        <v>PPPR-05</v>
      </c>
      <c r="B203" s="24" t="str">
        <f>VLOOKUP($A203,Questions!$B$3:$I$256,2,FALSE)</f>
        <v>Do you have a documented systems development life cycle (SDLC)?</v>
      </c>
      <c r="C203" s="24" t="str">
        <f>VLOOKUP($A203,Questions!$B$3:$I$256,7,FALSE)</f>
        <v xml:space="preserve">Mature product/software/service lifecycle management can position a vendor to sufficiently plan, implement, and manage systems that better protect institutional data. </v>
      </c>
      <c r="D203" s="24"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4" t="str">
        <f>'HECVAT - Full | Vendor Response'!A212</f>
        <v>PPPR-06</v>
      </c>
      <c r="B204" s="24" t="str">
        <f>VLOOKUP($A204,Questions!$B$3:$I$256,2,FALSE)</f>
        <v>Will you comply with applicable breach notification laws?</v>
      </c>
      <c r="C204" s="24" t="str">
        <f>VLOOKUP($A204,Questions!$B$3:$I$256,7,FALSE)</f>
        <v>This is a general inquiry to determine if the vendor is well-versed in applicable laws and regulations that apply in the institution's region of business operation.</v>
      </c>
      <c r="D204" s="24" t="str">
        <f>VLOOKUP($A204,Questions!$B$3:$I$256,8,FALSE)</f>
        <v>If a vendor is vague in their response, follow-up with direct questions about doing business in your state/region/country and any laws that are pertinent to the institution.</v>
      </c>
    </row>
    <row r="205" spans="1:5" ht="60" x14ac:dyDescent="0.2">
      <c r="A205" s="24" t="str">
        <f>'HECVAT - Full | Vendor Response'!A213</f>
        <v>PPPR-07</v>
      </c>
      <c r="B205" s="24" t="str">
        <f>VLOOKUP($A205,Questions!$B$3:$I$256,2,FALSE)</f>
        <v>Will you comply with the Institution's IT policies with regards to user privacy and data protection?</v>
      </c>
      <c r="C205" s="24" t="str">
        <f>VLOOKUP($A205,Questions!$B$3:$I$256,7,FALSE)</f>
        <v>This is a general inquiry to determine if the vendor has reviewed the institution's policies and are committed to complying with them.</v>
      </c>
      <c r="D205" s="24" t="str">
        <f>VLOOKUP($A205,Questions!$B$3:$I$256,8,FALSE)</f>
        <v>If a vendor is vague in their response, follow-up with direct questions about the institution's policies and ensure the expectation of compliance is clear with the vendor.</v>
      </c>
    </row>
    <row r="206" spans="1:5" ht="60" x14ac:dyDescent="0.2">
      <c r="A206" s="24" t="str">
        <f>'HECVAT - Full | Vendor Response'!A214</f>
        <v>PPPR-08</v>
      </c>
      <c r="B206" s="24" t="str">
        <f>VLOOKUP($A206,Questions!$B$3:$I$256,2,FALSE)</f>
        <v>Is your company subject to Institution's geographic region's laws and regulations?</v>
      </c>
      <c r="C206" s="24" t="str">
        <f>VLOOKUP($A206,Questions!$B$3:$I$256,7,FALSE)</f>
        <v>This is a general inquiry to determine if the vendor is well-versed in applicable laws and regulations that apply in the institution's region of business operation.</v>
      </c>
      <c r="D206" s="24" t="str">
        <f>VLOOKUP($A206,Questions!$B$3:$I$256,8,FALSE)</f>
        <v>If a vendor is vague in their response, follow-up with direct questions about doing business in your state/region/country and any laws that are pertinent to the institution.</v>
      </c>
    </row>
    <row r="207" spans="1:5" ht="90" x14ac:dyDescent="0.2">
      <c r="A207" s="24" t="str">
        <f>'HECVAT - Full | Vendor Response'!A215</f>
        <v>PPPR-09</v>
      </c>
      <c r="B207" s="24" t="str">
        <f>VLOOKUP($A207,Questions!$B$3:$I$256,2,FALSE)</f>
        <v>Do you perform background screenings or multi-state background checks on all employees prior to their first day of work?</v>
      </c>
      <c r="C207" s="24"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4"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4" t="str">
        <f>'HECVAT - Full | Vendor Response'!A216</f>
        <v>PPPR-10</v>
      </c>
      <c r="B208" s="24" t="str">
        <f>VLOOKUP($A208,Questions!$B$3:$I$256,2,FALSE)</f>
        <v>Do you require new employees to fill out agreements and review policies?</v>
      </c>
      <c r="C208" s="24"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4" t="str">
        <f>VLOOKUP($A208,Questions!$B$3:$I$256,8,FALSE)</f>
        <v>If a vendor's practices are not clear, inquire about training requirements for employees, especially the frequency and scope of content.</v>
      </c>
    </row>
    <row r="209" spans="1:5" ht="136.25" customHeight="1" x14ac:dyDescent="0.2">
      <c r="A209" s="24" t="str">
        <f>'HECVAT - Full | Vendor Response'!A217</f>
        <v>PPPR-11</v>
      </c>
      <c r="B209" s="24" t="str">
        <f>VLOOKUP($A209,Questions!$B$3:$I$256,2,FALSE)</f>
        <v>Do you have a documented information security policy?</v>
      </c>
      <c r="C209" s="24"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4"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4" t="str">
        <f>'HECVAT - Full | Vendor Response'!A218</f>
        <v>PPPR-12</v>
      </c>
      <c r="B210" s="24" t="str">
        <f>VLOOKUP($A210,Questions!$B$3:$I$256,2,FALSE)</f>
        <v>Do you have an information security awareness program?</v>
      </c>
      <c r="C210" s="24"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4" t="str">
        <f>VLOOKUP($A210,Questions!$B$3:$I$256,8,FALSE)</f>
        <v>Follow-up inquiries for information security awareness programs will be institution/implementation specific.</v>
      </c>
      <c r="E210" s="222"/>
    </row>
    <row r="211" spans="1:5" ht="63" customHeight="1" x14ac:dyDescent="0.2">
      <c r="A211" s="24" t="str">
        <f>'HECVAT - Full | Vendor Response'!A219</f>
        <v>PPPR-13</v>
      </c>
      <c r="B211" s="24" t="str">
        <f>VLOOKUP($A211,Questions!$B$3:$I$256,2,FALSE)</f>
        <v>Is security awareness training mandatory for all employees?</v>
      </c>
      <c r="C211" s="24"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4" t="str">
        <f>VLOOKUP($A211,Questions!$B$3:$I$256,8,FALSE)</f>
        <v>Follow-up inquiries for information security awareness programs will be institution/implementation specific.</v>
      </c>
      <c r="E211" s="222"/>
    </row>
    <row r="212" spans="1:5" ht="73.25" customHeight="1" x14ac:dyDescent="0.2">
      <c r="A212" s="24" t="str">
        <f>'HECVAT - Full | Vendor Response'!A220</f>
        <v>PPPR-14</v>
      </c>
      <c r="B212" s="24" t="str">
        <f>VLOOKUP($A212,Questions!$B$3:$I$256,2,FALSE)</f>
        <v>Do you have process and procedure(s) documented, and currently followed, that require a review and update of the access-list(s) for privileged accounts?</v>
      </c>
      <c r="C212" s="24"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4" t="str">
        <f>VLOOKUP($A212,Questions!$B$3:$I$256,8,FALSE)</f>
        <v>Ask the vendor to summarize their implemented policies and/or procedures.</v>
      </c>
      <c r="E212" s="222"/>
    </row>
    <row r="213" spans="1:5" ht="36" customHeight="1" x14ac:dyDescent="0.2">
      <c r="A213" s="24" t="str">
        <f>'HECVAT - Full | Vendor Response'!A221</f>
        <v>PPPR-15</v>
      </c>
      <c r="B213" s="24" t="str">
        <f>VLOOKUP($A213,Questions!$B$3:$I$256,2,FALSE)</f>
        <v>Do you have documented, and currently implemented, internal audit processes and procedures?</v>
      </c>
      <c r="C213" s="24"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4" t="str">
        <f>VLOOKUP($A213,Questions!$B$3:$I$256,8,FALSE)</f>
        <v xml:space="preserve">Follow-up inquiries for internal audit processes and procedures will be institution/implementation specific. </v>
      </c>
      <c r="E213" s="222"/>
    </row>
    <row r="214" spans="1:5" ht="36" customHeight="1" x14ac:dyDescent="0.2">
      <c r="A214" s="24" t="str">
        <f>'HECVAT - Full | Vendor Response'!A222</f>
        <v>PPPR-16</v>
      </c>
      <c r="B214" s="24" t="str">
        <f>VLOOKUP($A214,Questions!$B$3:$I$256,2,FALSE)</f>
        <v>Does your organization have physical security controls and policies in place?</v>
      </c>
      <c r="C214" s="24" t="str">
        <f>VLOOKUP($A214,Questions!$B$3:$I$256,7,FALSE)</f>
        <v>This question aims to understand the physical security state of the vendor's operating environment, and whether or not physical assets are appropriately protected.</v>
      </c>
      <c r="D214" s="24" t="str">
        <f>VLOOKUP($A214,Questions!$B$3:$I$256,8,FALSE)</f>
        <v xml:space="preserve">Follow-up inquiries for physical security controls and policies will be institution/implementation specific. </v>
      </c>
      <c r="E214" s="222"/>
    </row>
    <row r="215" spans="1:5" ht="36" customHeight="1" x14ac:dyDescent="0.2">
      <c r="A215" s="287" t="s">
        <v>262</v>
      </c>
      <c r="B215" s="287"/>
      <c r="C215" s="20" t="str">
        <f>$C$22</f>
        <v>Reason for Question</v>
      </c>
      <c r="D215" s="20" t="str">
        <f>$D$22</f>
        <v>Follow-up Inquiries/Responses</v>
      </c>
    </row>
    <row r="216" spans="1:5" ht="144" customHeight="1" x14ac:dyDescent="0.2">
      <c r="A216" s="24" t="str">
        <f>'HECVAT - Full | Vendor Response'!A224</f>
        <v>HFIH-01</v>
      </c>
      <c r="B216" s="24" t="str">
        <f>VLOOKUP($A216,Questions!$B$3:$I$256,2,FALSE)</f>
        <v>Do you have a formal incident response plan?</v>
      </c>
      <c r="C216" s="24"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4" t="str">
        <f>VLOOKUP($A216,Questions!$B$3:$I$256,8,FALSE)</f>
        <v>If the vendor does not have an incident response plan, direct them to the NIST Computer Security Incident Handling Guide at https://csrc.nist.gov/publications/detail/sp/800-61/rev-2/final</v>
      </c>
      <c r="E216" s="222"/>
    </row>
    <row r="217" spans="1:5" ht="102" customHeight="1" x14ac:dyDescent="0.2">
      <c r="A217" s="24" t="str">
        <f>'HECVAT - Full | Vendor Response'!A225</f>
        <v>HFIH-02</v>
      </c>
      <c r="B217" s="24" t="str">
        <f>VLOOKUP($A217,Questions!$B$3:$I$256,2,FALSE)</f>
        <v>Do you have either an internal incident response team or retain an external team?</v>
      </c>
      <c r="C217" s="24"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4" t="str">
        <f>VLOOKUP($A217,Questions!$B$3:$I$256,8,FALSE)</f>
        <v>If the vendor does not have an incident response plan, direct them to the NIST Computer Security Incident Handling Guide at https://csrc.nist.gov/publications/detail/sp/800-61/rev-2/final</v>
      </c>
      <c r="E217" s="222"/>
    </row>
    <row r="218" spans="1:5" ht="102" customHeight="1" x14ac:dyDescent="0.2">
      <c r="A218" s="24" t="str">
        <f>'HECVAT - Full | Vendor Response'!A226</f>
        <v>HFIH-03</v>
      </c>
      <c r="B218" s="24" t="str">
        <f>VLOOKUP($A218,Questions!$B$3:$I$256,2,FALSE)</f>
        <v>Do you have the capability to respond to incidents on a 24x7x365 basis?</v>
      </c>
      <c r="C218" s="24"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4" t="str">
        <f>VLOOKUP($A218,Questions!$B$3:$I$256,8,FALSE)</f>
        <v>If the vendor does not have an incident response team, direct them to the NIST Computer Security Incident Handling Guide at https://csrc.nist.gov/publications/detail/sp/800-61/rev-2/final</v>
      </c>
      <c r="E218" s="222"/>
    </row>
    <row r="219" spans="1:5" ht="120" x14ac:dyDescent="0.2">
      <c r="A219" s="24" t="str">
        <f>'HECVAT - Full | Vendor Response'!A227</f>
        <v>HFIH-04</v>
      </c>
      <c r="B219" s="24" t="str">
        <f>VLOOKUP($A219,Questions!$B$3:$I$256,2,FALSE)</f>
        <v>Do you carry cyber-risk insurance to protect against unforeseen service outages, data that is lost or stolen, and security incidents?</v>
      </c>
      <c r="C219" s="24"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4" t="str">
        <f>VLOOKUP($A219,Questions!$B$3:$I$256,8,FALSE)</f>
        <v>If the vendor does not have an incident response plan, point them to the NIST Computer Security Incident Handling Guide at https://csrc.nist.gov/publications/detail/sp/800-61/rev-2/final</v>
      </c>
      <c r="E219" s="222"/>
    </row>
    <row r="220" spans="1:5" ht="36" customHeight="1" x14ac:dyDescent="0.2">
      <c r="A220" s="287" t="str">
        <f>IF($C$30="","Quality Assurance",IF($C$30="Yes","Quality Assurance - Optional based on QUALIFIER response.","Quality Assurance"))</f>
        <v>Quality Assurance</v>
      </c>
      <c r="B220" s="287"/>
      <c r="C220" s="20" t="str">
        <f>$C$22</f>
        <v>Reason for Question</v>
      </c>
      <c r="D220" s="20" t="str">
        <f>$D$22</f>
        <v>Follow-up Inquiries/Responses</v>
      </c>
    </row>
    <row r="221" spans="1:5" ht="75" x14ac:dyDescent="0.2">
      <c r="A221" s="24" t="str">
        <f>'HECVAT - Full | Vendor Response'!A229</f>
        <v>QLAS-01</v>
      </c>
      <c r="B221" s="24" t="str">
        <f>VLOOKUP($A221,Questions!$B$3:$I$256,2,FALSE)</f>
        <v>Do you have a documented and currently implemented Quality Assurance program?</v>
      </c>
      <c r="C221" s="24"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4" t="str">
        <f>VLOOKUP($A221,Questions!$B$3:$I$256,8,FALSE)</f>
        <v>Institutions vary broadly on how QA is handled so any follow-up questions will be contract/institution/implementation specific.</v>
      </c>
    </row>
    <row r="222" spans="1:5" ht="48" customHeight="1" x14ac:dyDescent="0.2">
      <c r="A222" s="24" t="str">
        <f>'HECVAT - Full | Vendor Response'!A230</f>
        <v>QLAS-02</v>
      </c>
      <c r="B222" s="24" t="str">
        <f>VLOOKUP($A222,Questions!$B$3:$I$256,2,FALSE)</f>
        <v>Do you comply with ISO 9001?</v>
      </c>
      <c r="C222" s="24" t="str">
        <f>VLOOKUP($A222,Questions!$B$3:$I$256,7,FALSE)</f>
        <v>Standard documentation, relevant to institutions requiring a vendor to comply with ISO 9001.</v>
      </c>
      <c r="D222" s="24" t="str">
        <f>VLOOKUP($A222,Questions!$B$3:$I$256,8,FALSE)</f>
        <v xml:space="preserve">Follow-up inquiries for ISO 9001 content will be institution/implementation specific. </v>
      </c>
    </row>
    <row r="223" spans="1:5" ht="84" customHeight="1" x14ac:dyDescent="0.2">
      <c r="A223" s="24" t="str">
        <f>'HECVAT - Full | Vendor Response'!A231</f>
        <v>QLAS-03</v>
      </c>
      <c r="B223" s="24" t="str">
        <f>VLOOKUP($A223,Questions!$B$3:$I$256,2,FALSE)</f>
        <v>Will your company provide quality and performance metrics in relation to the scope of services and performance expectations for the services you are offering?</v>
      </c>
      <c r="C223" s="24"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4" t="str">
        <f>VLOOKUP($A223,Questions!$B$3:$I$256,8,FALSE)</f>
        <v xml:space="preserve">Follow-up inquiries for quality and performance metrics will be contract/institution/implementation specific. </v>
      </c>
    </row>
    <row r="224" spans="1:5" ht="96" customHeight="1" x14ac:dyDescent="0.2">
      <c r="A224" s="24" t="str">
        <f>'HECVAT - Full | Vendor Response'!A232</f>
        <v>QLAS-04</v>
      </c>
      <c r="B224" s="24" t="str">
        <f>VLOOKUP($A224,Questions!$B$3:$I$256,2,FALSE)</f>
        <v>Do you incorporate customer feedback into security feature requests?</v>
      </c>
      <c r="C224" s="24"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4"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4" t="str">
        <f>'HECVAT - Full | Vendor Response'!A233</f>
        <v>QLAS-05</v>
      </c>
      <c r="B225" s="24" t="str">
        <f>VLOOKUP($A225,Questions!$B$3:$I$256,2,FALSE)</f>
        <v>Can you provide an evaluation site to the institution for testing?</v>
      </c>
      <c r="C225" s="24" t="str">
        <f>VLOOKUP($A225,Questions!$B$3:$I$256,7,FALSE)</f>
        <v xml:space="preserve">This question is used to gauge the importance of our industry (higher education) to the vendor. </v>
      </c>
      <c r="D225" s="24" t="str">
        <f>VLOOKUP($A225,Questions!$B$3:$I$256,8,FALSE)</f>
        <v>This is a general information question - any follow-up will be institution/implementation specific.</v>
      </c>
    </row>
    <row r="226" spans="1:4" ht="36" customHeight="1" x14ac:dyDescent="0.2">
      <c r="A226" s="287" t="str">
        <f>IF($C$30="","Vulnerability Scanning",IF($C$30="Yes","Vulnerability Scanning - Optional based on QUALIFIER response.","Vulnerability Scanning"))</f>
        <v>Vulnerability Scanning</v>
      </c>
      <c r="B226" s="287"/>
      <c r="C226" s="20" t="str">
        <f>$C$22</f>
        <v>Reason for Question</v>
      </c>
      <c r="D226" s="20" t="str">
        <f>$D$22</f>
        <v>Follow-up Inquiries/Responses</v>
      </c>
    </row>
    <row r="227" spans="1:4" ht="120" x14ac:dyDescent="0.2">
      <c r="A227" s="24" t="str">
        <f>'HECVAT - Full | Vendor Response'!A235</f>
        <v>VULN-01</v>
      </c>
      <c r="B227" s="24" t="str">
        <f>VLOOKUP($A227,Questions!$B$3:$I$256,2,FALSE)</f>
        <v>Are your systems and applications regularly scanned externally for vulnerabilities?</v>
      </c>
      <c r="C227" s="24"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4"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4" t="str">
        <f>'HECVAT - Full | Vendor Response'!A236</f>
        <v>VULN-02</v>
      </c>
      <c r="B228" s="24" t="str">
        <f>VLOOKUP($A228,Questions!$B$3:$I$256,2,FALSE)</f>
        <v>Have your systems and applications had a third party security assessment completed in the last year?</v>
      </c>
      <c r="C228" s="24"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4"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4" t="str">
        <f>'HECVAT - Full | Vendor Response'!A237</f>
        <v>VULN-03</v>
      </c>
      <c r="B229" s="24" t="str">
        <f>VLOOKUP($A229,Questions!$B$3:$I$256,2,FALSE)</f>
        <v>Are your systems and applications scanned with an authenticated user account for vulnerabilities [that are remediated] prior to new releases?</v>
      </c>
      <c r="C229" s="24"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4" t="str">
        <f>VLOOKUP($A229,Questions!$B$3:$I$256,8,FALSE)</f>
        <v>Ask if there are plans to implement these processes. Ask the vendor to summarize their decision behind not scanning their applications for vulnerabilities prior to release.</v>
      </c>
    </row>
    <row r="230" spans="1:4" ht="60" x14ac:dyDescent="0.2">
      <c r="A230" s="24" t="str">
        <f>'HECVAT - Full | Vendor Response'!A238</f>
        <v>VULN-04</v>
      </c>
      <c r="B230" s="24" t="str">
        <f>VLOOKUP($A230,Questions!$B$3:$I$256,2,FALSE)</f>
        <v>Will you provide results of application and system vulnerability scans to the Institution?</v>
      </c>
      <c r="C230" s="24" t="str">
        <f>VLOOKUP($A230,Questions!$B$3:$I$256,7,FALSE)</f>
        <v>If a vendor is scanning their applications and/or systems, oftentimes an institution will want to review the report, if possible. Preferably, any finding on the reports will have a matching mitigation action.</v>
      </c>
      <c r="D230" s="24" t="str">
        <f>VLOOKUP($A230,Questions!$B$3:$I$256,8,FALSE)</f>
        <v>If a vendor is hesitant to share the report, ask for a summarized version - some insight is better than none.</v>
      </c>
    </row>
    <row r="231" spans="1:4" ht="135" x14ac:dyDescent="0.2">
      <c r="A231" s="24" t="str">
        <f>'HECVAT - Full | Vendor Response'!A239</f>
        <v>VULN-05</v>
      </c>
      <c r="B231" s="24" t="str">
        <f>VLOOKUP($A231,Questions!$B$3:$I$256,2,FALSE)</f>
        <v>Describe or provide a reference to how you monitor for and protect against common web application security vulnerabilities (e.g. SQL injection, XSS, XSRF, etc.).</v>
      </c>
      <c r="C231" s="24"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4"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4" t="str">
        <f>'HECVAT - Full | Vendor Response'!A240</f>
        <v>VULN-06</v>
      </c>
      <c r="B232" s="24" t="str">
        <f>VLOOKUP($A232,Questions!$B$3:$I$256,2,FALSE)</f>
        <v>Will you allow the institution to perform its own vulnerability testing and/or scanning of your systems and/or application provided that testing is performed at a mutually agreed upon time and date?</v>
      </c>
      <c r="C232" s="24"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4" t="str">
        <f>VLOOKUP($A232,Questions!$B$3:$I$256,8,FALSE)</f>
        <v>Follow-up inquiries for vulnerability scanning and penetration testing will be institution/implementation specific.</v>
      </c>
    </row>
    <row r="233" spans="1:4" ht="36" customHeight="1" x14ac:dyDescent="0.2">
      <c r="A233" s="287" t="str">
        <f>IF(OR($C$24="No",$C$24="Yes"),"HIPAA - Optional based on QUALIFIER response.","HIPAA")</f>
        <v>HIPAA</v>
      </c>
      <c r="B233" s="287"/>
      <c r="C233" s="20" t="str">
        <f>$C$22</f>
        <v>Reason for Question</v>
      </c>
      <c r="D233" s="20" t="str">
        <f>$D$22</f>
        <v>Follow-up Inquiries/Responses</v>
      </c>
    </row>
    <row r="234" spans="1:4" ht="65" customHeight="1" x14ac:dyDescent="0.2">
      <c r="A234" s="24" t="str">
        <f>'HECVAT - Full | Vendor Response'!A242</f>
        <v>HIPA-01</v>
      </c>
      <c r="B234" s="24" t="str">
        <f>VLOOKUP($A234,Questions!$B$3:$I$256,2,FALSE)</f>
        <v>Do your workforce members receive regular training related to the HIPAA Privacy and Security Rules and the HITECH Act?</v>
      </c>
      <c r="C234" s="24" t="str">
        <f>VLOOKUP($A234,Questions!$B$3:$I$256,7,FALSE)</f>
        <v>HIPAA</v>
      </c>
      <c r="D234" s="24" t="str">
        <f>VLOOKUP($A234,Questions!$B$3:$I$256,8,FALSE)</f>
        <v>Refer to HIPAA documentation or your institution's Chief HIPAA Security Officer.</v>
      </c>
    </row>
    <row r="235" spans="1:4" ht="48" customHeight="1" x14ac:dyDescent="0.2">
      <c r="A235" s="24" t="str">
        <f>'HECVAT - Full | Vendor Response'!A243</f>
        <v>HIPA-02</v>
      </c>
      <c r="B235" s="24" t="str">
        <f>VLOOKUP($A235,Questions!$B$3:$I$256,2,FALSE)</f>
        <v>Do you monitor or receive information regarding changes in HIPAA regulations?</v>
      </c>
      <c r="C235" s="24" t="str">
        <f>VLOOKUP($A235,Questions!$B$3:$I$256,7,FALSE)</f>
        <v>HIPAA</v>
      </c>
      <c r="D235" s="24" t="str">
        <f>VLOOKUP($A235,Questions!$B$3:$I$256,8,FALSE)</f>
        <v>Refer to HIPAA documentation or your institution's Chief HIPAA Security Officer.</v>
      </c>
    </row>
    <row r="236" spans="1:4" ht="48" customHeight="1" x14ac:dyDescent="0.2">
      <c r="A236" s="24" t="str">
        <f>'HECVAT - Full | Vendor Response'!A244</f>
        <v>HIPA-03</v>
      </c>
      <c r="B236" s="24" t="str">
        <f>VLOOKUP($A236,Questions!$B$3:$I$256,2,FALSE)</f>
        <v>Has your organization designated HIPAA Privacy and Security officers as required by the Rules?</v>
      </c>
      <c r="C236" s="24" t="str">
        <f>VLOOKUP($A236,Questions!$B$3:$I$256,7,FALSE)</f>
        <v>HIPAA</v>
      </c>
      <c r="D236" s="24" t="str">
        <f>VLOOKUP($A236,Questions!$B$3:$I$256,8,FALSE)</f>
        <v>Refer to HIPAA documentation or your institution's Chief HIPAA Security Officer.</v>
      </c>
    </row>
    <row r="237" spans="1:4" ht="48" customHeight="1" x14ac:dyDescent="0.2">
      <c r="A237" s="24" t="str">
        <f>'HECVAT - Full | Vendor Response'!A245</f>
        <v>HIPA-04</v>
      </c>
      <c r="B237" s="24" t="str">
        <f>VLOOKUP($A237,Questions!$B$3:$I$256,2,FALSE)</f>
        <v>Do you comply with the requirements of the Health Information Technology for Economic and Clinical Health Act (HITECH)?</v>
      </c>
      <c r="C237" s="24" t="str">
        <f>VLOOKUP($A237,Questions!$B$3:$I$256,7,FALSE)</f>
        <v>HIPAA</v>
      </c>
      <c r="D237" s="24" t="str">
        <f>VLOOKUP($A237,Questions!$B$3:$I$256,8,FALSE)</f>
        <v>Refer to HIPAA documentation or your institution's Chief HIPAA Security Officer.</v>
      </c>
    </row>
    <row r="238" spans="1:4" ht="48" customHeight="1" x14ac:dyDescent="0.2">
      <c r="A238" s="24" t="str">
        <f>'HECVAT - Full | Vendor Response'!A246</f>
        <v>HIPA-05</v>
      </c>
      <c r="B238" s="24" t="str">
        <f>VLOOKUP($A238,Questions!$B$3:$I$256,2,FALSE)</f>
        <v>Have you conducted a risk analysis as required under the Security Rule?</v>
      </c>
      <c r="C238" s="24" t="str">
        <f>VLOOKUP($A238,Questions!$B$3:$I$256,7,FALSE)</f>
        <v>HIPAA</v>
      </c>
      <c r="D238" s="24" t="str">
        <f>VLOOKUP($A238,Questions!$B$3:$I$256,8,FALSE)</f>
        <v>Refer to HIPAA documentation or your institution's Chief HIPAA Security Officer.</v>
      </c>
    </row>
    <row r="239" spans="1:4" ht="48" customHeight="1" x14ac:dyDescent="0.2">
      <c r="A239" s="24" t="str">
        <f>'HECVAT - Full | Vendor Response'!A247</f>
        <v>HIPA-06</v>
      </c>
      <c r="B239" s="24" t="str">
        <f>VLOOKUP($A239,Questions!$B$3:$I$256,2,FALSE)</f>
        <v>Have you identified areas of risks?</v>
      </c>
      <c r="C239" s="24" t="str">
        <f>VLOOKUP($A239,Questions!$B$3:$I$256,7,FALSE)</f>
        <v>HIPAA</v>
      </c>
      <c r="D239" s="24" t="str">
        <f>VLOOKUP($A239,Questions!$B$3:$I$256,8,FALSE)</f>
        <v>Refer to HIPAA documentation or your institution's Chief HIPAA Security Officer.</v>
      </c>
    </row>
    <row r="240" spans="1:4" ht="48" customHeight="1" x14ac:dyDescent="0.2">
      <c r="A240" s="24" t="str">
        <f>'HECVAT - Full | Vendor Response'!A248</f>
        <v>HIPA-07</v>
      </c>
      <c r="B240" s="24" t="str">
        <f>VLOOKUP($A240,Questions!$B$3:$I$256,2,FALSE)</f>
        <v>Have you taken actions to mitigate the identified risks?</v>
      </c>
      <c r="C240" s="24" t="str">
        <f>VLOOKUP($A240,Questions!$B$3:$I$256,7,FALSE)</f>
        <v>HIPAA</v>
      </c>
      <c r="D240" s="24" t="str">
        <f>VLOOKUP($A240,Questions!$B$3:$I$256,8,FALSE)</f>
        <v>Refer to HIPAA documentation or your institution's Chief HIPAA Security Officer.</v>
      </c>
    </row>
    <row r="241" spans="1:4" ht="48" customHeight="1" x14ac:dyDescent="0.2">
      <c r="A241" s="24" t="str">
        <f>'HECVAT - Full | Vendor Response'!A249</f>
        <v>HIPA-08</v>
      </c>
      <c r="B241" s="24" t="str">
        <f>VLOOKUP($A241,Questions!$B$3:$I$256,2,FALSE)</f>
        <v>Does your application require user and system administrator password changes at a frequency no greater than 90 days?</v>
      </c>
      <c r="C241" s="24" t="str">
        <f>VLOOKUP($A241,Questions!$B$3:$I$256,7,FALSE)</f>
        <v>HIPAA</v>
      </c>
      <c r="D241" s="24" t="str">
        <f>VLOOKUP($A241,Questions!$B$3:$I$256,8,FALSE)</f>
        <v>Refer to HIPAA documentation or your institution's Chief HIPAA Security Officer.</v>
      </c>
    </row>
    <row r="242" spans="1:4" ht="48" customHeight="1" x14ac:dyDescent="0.2">
      <c r="A242" s="24" t="str">
        <f>'HECVAT - Full | Vendor Response'!A250</f>
        <v>HIPA-09</v>
      </c>
      <c r="B242" s="24" t="str">
        <f>VLOOKUP($A242,Questions!$B$3:$I$256,2,FALSE)</f>
        <v>Does your application require a user to set their own password after an administrator reset or on first use of the account?</v>
      </c>
      <c r="C242" s="24" t="str">
        <f>VLOOKUP($A242,Questions!$B$3:$I$256,7,FALSE)</f>
        <v>HIPAA</v>
      </c>
      <c r="D242" s="24" t="str">
        <f>VLOOKUP($A242,Questions!$B$3:$I$256,8,FALSE)</f>
        <v>Refer to HIPAA documentation or your institution's Chief HIPAA Security Officer.</v>
      </c>
    </row>
    <row r="243" spans="1:4" ht="48" customHeight="1" x14ac:dyDescent="0.2">
      <c r="A243" s="24" t="str">
        <f>'HECVAT - Full | Vendor Response'!A251</f>
        <v>HIPA-10</v>
      </c>
      <c r="B243" s="24" t="str">
        <f>VLOOKUP($A243,Questions!$B$3:$I$256,2,FALSE)</f>
        <v xml:space="preserve">Does your application lock-out an account after a number of failed login attempts? </v>
      </c>
      <c r="C243" s="24" t="str">
        <f>VLOOKUP($A243,Questions!$B$3:$I$256,7,FALSE)</f>
        <v>HIPAA</v>
      </c>
      <c r="D243" s="24" t="str">
        <f>VLOOKUP($A243,Questions!$B$3:$I$256,8,FALSE)</f>
        <v>Refer to HIPAA documentation or your institution's Chief HIPAA Security Officer.</v>
      </c>
    </row>
    <row r="244" spans="1:4" ht="48" customHeight="1" x14ac:dyDescent="0.2">
      <c r="A244" s="24" t="str">
        <f>'HECVAT - Full | Vendor Response'!A252</f>
        <v>HIPA-11</v>
      </c>
      <c r="B244" s="24" t="str">
        <f>VLOOKUP($A244,Questions!$B$3:$I$256,2,FALSE)</f>
        <v>Does your application automatically lock or log-out an account after a period of inactivity?</v>
      </c>
      <c r="C244" s="24" t="str">
        <f>VLOOKUP($A244,Questions!$B$3:$I$256,7,FALSE)</f>
        <v>HIPAA</v>
      </c>
      <c r="D244" s="24" t="str">
        <f>VLOOKUP($A244,Questions!$B$3:$I$256,8,FALSE)</f>
        <v>Refer to HIPAA documentation or your institution's Chief HIPAA Security Officer.</v>
      </c>
    </row>
    <row r="245" spans="1:4" ht="48" customHeight="1" x14ac:dyDescent="0.2">
      <c r="A245" s="24" t="str">
        <f>'HECVAT - Full | Vendor Response'!A253</f>
        <v>HIPA-12</v>
      </c>
      <c r="B245" s="24" t="str">
        <f>VLOOKUP($A245,Questions!$B$3:$I$256,2,FALSE)</f>
        <v>Are passwords visible in plain text, whether when stored or entered, including service level accounts (i.e. database accounts, etc.)?</v>
      </c>
      <c r="C245" s="24" t="str">
        <f>VLOOKUP($A245,Questions!$B$3:$I$256,7,FALSE)</f>
        <v>HIPAA</v>
      </c>
      <c r="D245" s="24" t="str">
        <f>VLOOKUP($A245,Questions!$B$3:$I$256,8,FALSE)</f>
        <v>Refer to HIPAA documentation or your institution's Chief HIPAA Security Officer.</v>
      </c>
    </row>
    <row r="246" spans="1:4" ht="48" customHeight="1" x14ac:dyDescent="0.2">
      <c r="A246" s="24" t="str">
        <f>'HECVAT - Full | Vendor Response'!A254</f>
        <v>HIPA-13</v>
      </c>
      <c r="B246" s="24" t="str">
        <f>VLOOKUP($A246,Questions!$B$3:$I$256,2,FALSE)</f>
        <v>If the application is institution-hosted, can all service level and administrative account passwords be changed by the institution?</v>
      </c>
      <c r="C246" s="24" t="str">
        <f>VLOOKUP($A246,Questions!$B$3:$I$256,7,FALSE)</f>
        <v>HIPAA</v>
      </c>
      <c r="D246" s="24" t="str">
        <f>VLOOKUP($A246,Questions!$B$3:$I$256,8,FALSE)</f>
        <v>Refer to HIPAA documentation or your institution's Chief HIPAA Security Officer.</v>
      </c>
    </row>
    <row r="247" spans="1:4" ht="48" customHeight="1" x14ac:dyDescent="0.2">
      <c r="A247" s="24" t="str">
        <f>'HECVAT - Full | Vendor Response'!A255</f>
        <v>HIPA-14</v>
      </c>
      <c r="B247" s="24" t="str">
        <f>VLOOKUP($A247,Questions!$B$3:$I$256,2,FALSE)</f>
        <v>Does your application provide the ability to define user access levels?</v>
      </c>
      <c r="C247" s="24" t="str">
        <f>VLOOKUP($A247,Questions!$B$3:$I$256,7,FALSE)</f>
        <v>HIPAA</v>
      </c>
      <c r="D247" s="24" t="str">
        <f>VLOOKUP($A247,Questions!$B$3:$I$256,8,FALSE)</f>
        <v>Refer to HIPAA documentation or your institution's Chief HIPAA Security Officer.</v>
      </c>
    </row>
    <row r="248" spans="1:4" ht="48" customHeight="1" x14ac:dyDescent="0.2">
      <c r="A248" s="24" t="str">
        <f>'HECVAT - Full | Vendor Response'!A256</f>
        <v>HIPA-15</v>
      </c>
      <c r="B248" s="24" t="str">
        <f>VLOOKUP($A248,Questions!$B$3:$I$256,2,FALSE)</f>
        <v>Does your application support varying levels of access to administrative tasks defined individually per user?</v>
      </c>
      <c r="C248" s="24" t="str">
        <f>VLOOKUP($A248,Questions!$B$3:$I$256,7,FALSE)</f>
        <v>HIPAA</v>
      </c>
      <c r="D248" s="24" t="str">
        <f>VLOOKUP($A248,Questions!$B$3:$I$256,8,FALSE)</f>
        <v>Refer to HIPAA documentation or your institution's Chief HIPAA Security Officer.</v>
      </c>
    </row>
    <row r="249" spans="1:4" ht="48" customHeight="1" x14ac:dyDescent="0.2">
      <c r="A249" s="24" t="str">
        <f>'HECVAT - Full | Vendor Response'!A257</f>
        <v>HIPA-16</v>
      </c>
      <c r="B249" s="24" t="str">
        <f>VLOOKUP($A249,Questions!$B$3:$I$256,2,FALSE)</f>
        <v>Does your application support varying levels of access to records based on user ID?</v>
      </c>
      <c r="C249" s="24" t="str">
        <f>VLOOKUP($A249,Questions!$B$3:$I$256,7,FALSE)</f>
        <v>HIPAA</v>
      </c>
      <c r="D249" s="24" t="str">
        <f>VLOOKUP($A249,Questions!$B$3:$I$256,8,FALSE)</f>
        <v>Refer to HIPAA documentation or your institution's Chief HIPAA Security Officer.</v>
      </c>
    </row>
    <row r="250" spans="1:4" ht="48" customHeight="1" x14ac:dyDescent="0.2">
      <c r="A250" s="24" t="str">
        <f>'HECVAT - Full | Vendor Response'!A258</f>
        <v>HIPA-17</v>
      </c>
      <c r="B250" s="24" t="str">
        <f>VLOOKUP($A250,Questions!$B$3:$I$256,2,FALSE)</f>
        <v>Is there a limit to the number of groups a user can be assigned?</v>
      </c>
      <c r="C250" s="24" t="str">
        <f>VLOOKUP($A250,Questions!$B$3:$I$256,7,FALSE)</f>
        <v>HIPAA</v>
      </c>
      <c r="D250" s="24" t="str">
        <f>VLOOKUP($A250,Questions!$B$3:$I$256,8,FALSE)</f>
        <v>Refer to HIPAA documentation or your institution's Chief HIPAA Security Officer.</v>
      </c>
    </row>
    <row r="251" spans="1:4" ht="48" customHeight="1" x14ac:dyDescent="0.2">
      <c r="A251" s="24" t="str">
        <f>'HECVAT - Full | Vendor Response'!A259</f>
        <v>HIPA-18</v>
      </c>
      <c r="B251" s="24" t="str">
        <f>VLOOKUP($A251,Questions!$B$3:$I$256,2,FALSE)</f>
        <v>Do accounts used for vendor supplied remote support abide by the same authentication policies and access logging as the rest of the system?</v>
      </c>
      <c r="C251" s="24" t="str">
        <f>VLOOKUP($A251,Questions!$B$3:$I$256,7,FALSE)</f>
        <v>HIPAA</v>
      </c>
      <c r="D251" s="24" t="str">
        <f>VLOOKUP($A251,Questions!$B$3:$I$256,8,FALSE)</f>
        <v>Refer to HIPAA documentation or your institution's Chief HIPAA Security Officer.</v>
      </c>
    </row>
    <row r="252" spans="1:4" ht="47" customHeight="1" x14ac:dyDescent="0.2">
      <c r="A252" s="24" t="str">
        <f>'HECVAT - Full | Vendor Response'!A260</f>
        <v>HIPA-19</v>
      </c>
      <c r="B252" s="24" t="str">
        <f>VLOOKUP($A252,Questions!$B$3:$I$256,2,FALSE)</f>
        <v xml:space="preserve">Does the application log record access including specific user, date/time of access, and originating IP or device? </v>
      </c>
      <c r="C252" s="24" t="str">
        <f>VLOOKUP($A252,Questions!$B$3:$I$256,7,FALSE)</f>
        <v>HIPAA</v>
      </c>
      <c r="D252" s="24" t="str">
        <f>VLOOKUP($A252,Questions!$B$3:$I$256,8,FALSE)</f>
        <v>Refer to HIPAA documentation or your institution's Chief HIPAA Security Officer.</v>
      </c>
    </row>
    <row r="253" spans="1:4" ht="47" customHeight="1" x14ac:dyDescent="0.2">
      <c r="A253" s="24" t="str">
        <f>'HECVAT - Full | Vendor Response'!A261</f>
        <v>HIPA-20</v>
      </c>
      <c r="B253" s="24" t="str">
        <f>VLOOKUP($A253,Questions!$B$3:$I$256,2,FALSE)</f>
        <v>Does the application log administrative activity, such user account access changes and password changes, including specific user, date/time of changes, and originating IP or device?</v>
      </c>
      <c r="C253" s="24" t="str">
        <f>VLOOKUP($A253,Questions!$B$3:$I$256,7,FALSE)</f>
        <v>HIPAA</v>
      </c>
      <c r="D253" s="24" t="str">
        <f>VLOOKUP($A253,Questions!$B$3:$I$256,8,FALSE)</f>
        <v>Refer to HIPAA documentation or your institution's Chief HIPAA Security Officer.</v>
      </c>
    </row>
    <row r="254" spans="1:4" ht="48" customHeight="1" x14ac:dyDescent="0.2">
      <c r="A254" s="24" t="str">
        <f>'HECVAT - Full | Vendor Response'!A262</f>
        <v>HIPA-21</v>
      </c>
      <c r="B254" s="24" t="str">
        <f>VLOOKUP($A254,Questions!$B$3:$I$256,2,FALSE)</f>
        <v>How long does the application keep access/change logs?</v>
      </c>
      <c r="C254" s="24" t="str">
        <f>VLOOKUP($A254,Questions!$B$3:$I$256,7,FALSE)</f>
        <v>HIPAA</v>
      </c>
      <c r="D254" s="24" t="str">
        <f>VLOOKUP($A254,Questions!$B$3:$I$256,8,FALSE)</f>
        <v>Refer to HIPAA documentation or your institution's Chief HIPAA Security Officer.</v>
      </c>
    </row>
    <row r="255" spans="1:4" ht="65" customHeight="1" x14ac:dyDescent="0.2">
      <c r="A255" s="24" t="str">
        <f>'HECVAT - Full | Vendor Response'!A263</f>
        <v>HIPA-22</v>
      </c>
      <c r="B255" s="24" t="str">
        <f>VLOOKUP($A255,Questions!$B$3:$I$256,2,FALSE)</f>
        <v xml:space="preserve">Can the application logs be archived? </v>
      </c>
      <c r="C255" s="24" t="str">
        <f>VLOOKUP($A255,Questions!$B$3:$I$256,7,FALSE)</f>
        <v>HIPAA</v>
      </c>
      <c r="D255" s="24" t="str">
        <f>VLOOKUP($A255,Questions!$B$3:$I$256,8,FALSE)</f>
        <v>Refer to HIPAA documentation or your institution's Chief HIPAA Security Officer.</v>
      </c>
    </row>
    <row r="256" spans="1:4" ht="48" customHeight="1" x14ac:dyDescent="0.2">
      <c r="A256" s="24" t="str">
        <f>'HECVAT - Full | Vendor Response'!A264</f>
        <v>HIPA-23</v>
      </c>
      <c r="B256" s="24" t="str">
        <f>VLOOKUP($A256,Questions!$B$3:$I$256,2,FALSE)</f>
        <v xml:space="preserve">Can the application logs be saved externally? </v>
      </c>
      <c r="C256" s="24" t="str">
        <f>VLOOKUP($A256,Questions!$B$3:$I$256,7,FALSE)</f>
        <v>HIPAA</v>
      </c>
      <c r="D256" s="24" t="str">
        <f>VLOOKUP($A256,Questions!$B$3:$I$256,8,FALSE)</f>
        <v>Refer to HIPAA documentation or your institution's Chief HIPAA Security Officer.</v>
      </c>
    </row>
    <row r="257" spans="1:4" ht="48" customHeight="1" x14ac:dyDescent="0.2">
      <c r="A257" s="24" t="str">
        <f>'HECVAT - Full | Vendor Response'!A265</f>
        <v>HIPA-24</v>
      </c>
      <c r="B257" s="24" t="str">
        <f>VLOOKUP($A257,Questions!$B$3:$I$256,2,FALSE)</f>
        <v>Does your data backup and retention policies and practices meet HIPAA requirements?</v>
      </c>
      <c r="C257" s="24" t="str">
        <f>VLOOKUP($A257,Questions!$B$3:$I$256,7,FALSE)</f>
        <v>HIPAA</v>
      </c>
      <c r="D257" s="24" t="str">
        <f>VLOOKUP($A257,Questions!$B$3:$I$256,8,FALSE)</f>
        <v>Refer to HIPAA documentation or your institution's Chief HIPAA Security Officer.</v>
      </c>
    </row>
    <row r="258" spans="1:4" ht="48" customHeight="1" x14ac:dyDescent="0.2">
      <c r="A258" s="24" t="str">
        <f>'HECVAT - Full | Vendor Response'!A266</f>
        <v>HIPA-25</v>
      </c>
      <c r="B258" s="24" t="str">
        <f>VLOOKUP($A258,Questions!$B$3:$I$256,2,FALSE)</f>
        <v>Do you have a disaster recovery plan and emergency mode operation plan?</v>
      </c>
      <c r="C258" s="24" t="str">
        <f>VLOOKUP($A258,Questions!$B$3:$I$256,7,FALSE)</f>
        <v>HIPAA</v>
      </c>
      <c r="D258" s="24" t="str">
        <f>VLOOKUP($A258,Questions!$B$3:$I$256,8,FALSE)</f>
        <v>Refer to HIPAA documentation or your institution's Chief HIPAA Security Officer.</v>
      </c>
    </row>
    <row r="259" spans="1:4" ht="48" customHeight="1" x14ac:dyDescent="0.2">
      <c r="A259" s="24" t="str">
        <f>'HECVAT - Full | Vendor Response'!A267</f>
        <v>HIPA-26</v>
      </c>
      <c r="B259" s="24" t="str">
        <f>VLOOKUP($A259,Questions!$B$3:$I$256,2,FALSE)</f>
        <v>Have the policies/plans mentioned above been tested?</v>
      </c>
      <c r="C259" s="24" t="str">
        <f>VLOOKUP($A259,Questions!$B$3:$I$256,7,FALSE)</f>
        <v>HIPAA</v>
      </c>
      <c r="D259" s="24" t="str">
        <f>VLOOKUP($A259,Questions!$B$3:$I$256,8,FALSE)</f>
        <v>Refer to HIPAA documentation or your institution's Chief HIPAA Security Officer.</v>
      </c>
    </row>
    <row r="260" spans="1:4" ht="48" customHeight="1" x14ac:dyDescent="0.2">
      <c r="A260" s="24" t="str">
        <f>'HECVAT - Full | Vendor Response'!A268</f>
        <v>HIPA-27</v>
      </c>
      <c r="B260" s="24" t="str">
        <f>VLOOKUP($A260,Questions!$B$3:$I$256,2,FALSE)</f>
        <v>Can you provide a HIPAA compliance attestation document?</v>
      </c>
      <c r="C260" s="24" t="str">
        <f>VLOOKUP($A260,Questions!$B$3:$I$256,7,FALSE)</f>
        <v>HIPAA</v>
      </c>
      <c r="D260" s="24" t="str">
        <f>VLOOKUP($A260,Questions!$B$3:$I$256,8,FALSE)</f>
        <v>Refer to HIPAA documentation or your institution's Chief HIPAA Security Officer.</v>
      </c>
    </row>
    <row r="261" spans="1:4" ht="48" customHeight="1" x14ac:dyDescent="0.2">
      <c r="A261" s="24" t="str">
        <f>'HECVAT - Full | Vendor Response'!A269</f>
        <v>HIPA-28</v>
      </c>
      <c r="B261" s="24" t="str">
        <f>VLOOKUP($A261,Questions!$B$3:$I$256,2,FALSE)</f>
        <v>Are you willing to enter into a Business Associate Agreement (BAA)?</v>
      </c>
      <c r="C261" s="24" t="str">
        <f>VLOOKUP($A261,Questions!$B$3:$I$256,7,FALSE)</f>
        <v>HIPAA</v>
      </c>
      <c r="D261" s="24" t="str">
        <f>VLOOKUP($A261,Questions!$B$3:$I$256,8,FALSE)</f>
        <v>Refer to HIPAA documentation or your institution's Chief HIPAA Security Officer.</v>
      </c>
    </row>
    <row r="262" spans="1:4" ht="48" customHeight="1" x14ac:dyDescent="0.2">
      <c r="A262" s="24" t="str">
        <f>'HECVAT - Full | Vendor Response'!A270</f>
        <v>HIPA-29</v>
      </c>
      <c r="B262" s="24" t="str">
        <f>VLOOKUP($A262,Questions!$B$3:$I$256,2,FALSE)</f>
        <v>Have you entered into a BAA with all subcontractors who may have access to protected health information (PHI)?</v>
      </c>
      <c r="C262" s="24" t="str">
        <f>VLOOKUP($A262,Questions!$B$3:$I$256,7,FALSE)</f>
        <v>HIPAA</v>
      </c>
      <c r="D262" s="24" t="str">
        <f>VLOOKUP($A262,Questions!$B$3:$I$256,8,FALSE)</f>
        <v>Refer to HIPAA documentation or your institution's Chief HIPAA Security Officer.</v>
      </c>
    </row>
    <row r="263" spans="1:4" ht="36" customHeight="1" x14ac:dyDescent="0.2">
      <c r="A263" s="287" t="str">
        <f>IF(OR($C$28="No",$C$28="Yes"),"PCI DSS - Optional based on QUALIFIER response.","PCI DSS")</f>
        <v>PCI DSS</v>
      </c>
      <c r="B263" s="287"/>
      <c r="C263" s="20" t="str">
        <f>$C$22</f>
        <v>Reason for Question</v>
      </c>
      <c r="D263" s="20" t="str">
        <f>$D$22</f>
        <v>Follow-up Inquiries/Responses</v>
      </c>
    </row>
    <row r="264" spans="1:4" ht="48" customHeight="1" x14ac:dyDescent="0.2">
      <c r="A264" s="24" t="str">
        <f>'HECVAT - Full | Vendor Response'!A272</f>
        <v>PCID-01</v>
      </c>
      <c r="B264" s="24" t="str">
        <f>VLOOKUP($A264,Questions!$B$3:$I$256,2,FALSE)</f>
        <v>Do your systems or products store, process, or transmit cardholder (payment/credit/debt card) data?</v>
      </c>
      <c r="C264" s="24" t="str">
        <f>VLOOKUP($A264,Questions!$B$3:$I$256,7,FALSE)</f>
        <v>PCI DSS</v>
      </c>
      <c r="D264" s="24" t="str">
        <f>VLOOKUP($A264,Questions!$B$3:$I$256,8,FALSE)</f>
        <v>Refer to PCI DSS documentation or your institution's treasurer's office.</v>
      </c>
    </row>
    <row r="265" spans="1:4" ht="48" customHeight="1" x14ac:dyDescent="0.2">
      <c r="A265" s="24" t="str">
        <f>'HECVAT - Full | Vendor Response'!A273</f>
        <v>PCID-02</v>
      </c>
      <c r="B265" s="24" t="str">
        <f>VLOOKUP($A265,Questions!$B$3:$I$256,2,FALSE)</f>
        <v>Are you compliant with the Payment Card Industry Data Security Standard (PCI DSS)?</v>
      </c>
      <c r="C265" s="24" t="str">
        <f>VLOOKUP($A265,Questions!$B$3:$I$256,7,FALSE)</f>
        <v>PCI DSS</v>
      </c>
      <c r="D265" s="24" t="str">
        <f>VLOOKUP($A265,Questions!$B$3:$I$256,8,FALSE)</f>
        <v>Refer to PCI DSS documentation or your institution's treasurer's office.</v>
      </c>
    </row>
    <row r="266" spans="1:4" ht="48" customHeight="1" x14ac:dyDescent="0.2">
      <c r="A266" s="24" t="str">
        <f>'HECVAT - Full | Vendor Response'!A274</f>
        <v>PCID-03</v>
      </c>
      <c r="B266" s="24" t="str">
        <f>VLOOKUP($A266,Questions!$B$3:$I$256,2,FALSE)</f>
        <v>Do you have a current, executed within the past year, Attestation of Compliance (AoC) or Report on Compliance (RoC)?</v>
      </c>
      <c r="C266" s="24" t="str">
        <f>VLOOKUP($A266,Questions!$B$3:$I$256,7,FALSE)</f>
        <v>PCI DSS</v>
      </c>
      <c r="D266" s="24" t="str">
        <f>VLOOKUP($A266,Questions!$B$3:$I$256,8,FALSE)</f>
        <v>Refer to PCI DSS documentation or your institution's treasurer's office.</v>
      </c>
    </row>
    <row r="267" spans="1:4" ht="48" customHeight="1" x14ac:dyDescent="0.2">
      <c r="A267" s="24" t="str">
        <f>'HECVAT - Full | Vendor Response'!A275</f>
        <v>PCID-04</v>
      </c>
      <c r="B267" s="24" t="str">
        <f>VLOOKUP($A267,Questions!$B$3:$I$256,2,FALSE)</f>
        <v>Are you classified as a service provider?</v>
      </c>
      <c r="C267" s="24" t="str">
        <f>VLOOKUP($A267,Questions!$B$3:$I$256,7,FALSE)</f>
        <v>PCI DSS</v>
      </c>
      <c r="D267" s="24" t="str">
        <f>VLOOKUP($A267,Questions!$B$3:$I$256,8,FALSE)</f>
        <v>Refer to PCI DSS documentation or your institution's treasurer's office.</v>
      </c>
    </row>
    <row r="268" spans="1:4" ht="48" customHeight="1" x14ac:dyDescent="0.2">
      <c r="A268" s="24" t="str">
        <f>'HECVAT - Full | Vendor Response'!A276</f>
        <v>PCID-05</v>
      </c>
      <c r="B268" s="24" t="str">
        <f>VLOOKUP($A268,Questions!$B$3:$I$256,2,FALSE)</f>
        <v xml:space="preserve">Are you on the list of VISA approved service providers? </v>
      </c>
      <c r="C268" s="24" t="str">
        <f>VLOOKUP($A268,Questions!$B$3:$I$256,7,FALSE)</f>
        <v>PCI DSS</v>
      </c>
      <c r="D268" s="24" t="str">
        <f>VLOOKUP($A268,Questions!$B$3:$I$256,8,FALSE)</f>
        <v>Refer to PCI DSS documentation or your institution's treasurer's office.</v>
      </c>
    </row>
    <row r="269" spans="1:4" ht="48" customHeight="1" x14ac:dyDescent="0.2">
      <c r="A269" s="24" t="str">
        <f>'HECVAT - Full | Vendor Response'!A277</f>
        <v>PCID-06</v>
      </c>
      <c r="B269" s="24" t="str">
        <f>VLOOKUP($A269,Questions!$B$3:$I$256,2,FALSE)</f>
        <v>Are you classified as a merchant?  If so, what level (1, 2, 3, 4)?</v>
      </c>
      <c r="C269" s="24" t="str">
        <f>VLOOKUP($A269,Questions!$B$3:$I$256,7,FALSE)</f>
        <v>PCI DSS</v>
      </c>
      <c r="D269" s="24" t="str">
        <f>VLOOKUP($A269,Questions!$B$3:$I$256,8,FALSE)</f>
        <v>Refer to PCI DSS documentation or your institution's treasurer's office.</v>
      </c>
    </row>
    <row r="270" spans="1:4" ht="64.25" customHeight="1" x14ac:dyDescent="0.2">
      <c r="A270" s="24" t="str">
        <f>'HECVAT - Full | Vendor Response'!A278</f>
        <v>PCID-07</v>
      </c>
      <c r="B270" s="24" t="str">
        <f>VLOOKUP($A270,Questions!$B$3:$I$256,2,FALSE)</f>
        <v>Describe the architecture employed by the system to verify and authorize credit card transactions.</v>
      </c>
      <c r="C270" s="24" t="str">
        <f>VLOOKUP($A270,Questions!$B$3:$I$256,7,FALSE)</f>
        <v>PCI DSS</v>
      </c>
      <c r="D270" s="24" t="str">
        <f>VLOOKUP($A270,Questions!$B$3:$I$256,8,FALSE)</f>
        <v>Refer to PCI DSS documentation or your institution's treasurer's office.</v>
      </c>
    </row>
    <row r="271" spans="1:4" ht="64.25" customHeight="1" x14ac:dyDescent="0.2">
      <c r="A271" s="24" t="str">
        <f>'HECVAT - Full | Vendor Response'!A279</f>
        <v>PCID-08</v>
      </c>
      <c r="B271" s="24" t="str">
        <f>VLOOKUP($A271,Questions!$B$3:$I$256,2,FALSE)</f>
        <v xml:space="preserve">What payment processors/gateways does the system support? </v>
      </c>
      <c r="C271" s="24" t="str">
        <f>VLOOKUP($A271,Questions!$B$3:$I$256,7,FALSE)</f>
        <v>PCI DSS</v>
      </c>
      <c r="D271" s="24" t="str">
        <f>VLOOKUP($A271,Questions!$B$3:$I$256,8,FALSE)</f>
        <v>Refer to PCI DSS documentation or your institution's treasurer's office.</v>
      </c>
    </row>
    <row r="272" spans="1:4" ht="48" customHeight="1" x14ac:dyDescent="0.2">
      <c r="A272" s="24" t="str">
        <f>'HECVAT - Full | Vendor Response'!A280</f>
        <v>PCID-09</v>
      </c>
      <c r="B272" s="24" t="str">
        <f>VLOOKUP($A272,Questions!$B$3:$I$256,2,FALSE)</f>
        <v>Can the application be installed in a PCI DSS compliant manner ?</v>
      </c>
      <c r="C272" s="24" t="str">
        <f>VLOOKUP($A272,Questions!$B$3:$I$256,7,FALSE)</f>
        <v>PCI DSS</v>
      </c>
      <c r="D272" s="24" t="str">
        <f>VLOOKUP($A272,Questions!$B$3:$I$256,8,FALSE)</f>
        <v>Refer to PCI DSS documentation or your institution's treasurer's office.</v>
      </c>
    </row>
    <row r="273" spans="1:4" ht="48" customHeight="1" x14ac:dyDescent="0.2">
      <c r="A273" s="24" t="str">
        <f>'HECVAT - Full | Vendor Response'!A281</f>
        <v>PCID-10</v>
      </c>
      <c r="B273" s="24" t="str">
        <f>VLOOKUP($A273,Questions!$B$3:$I$256,2,FALSE)</f>
        <v xml:space="preserve">Is the application listed as an approved PA-DSS application? </v>
      </c>
      <c r="C273" s="24" t="str">
        <f>VLOOKUP($A273,Questions!$B$3:$I$256,7,FALSE)</f>
        <v>PCI DSS</v>
      </c>
      <c r="D273" s="24" t="str">
        <f>VLOOKUP($A273,Questions!$B$3:$I$256,8,FALSE)</f>
        <v>Refer to PCI DSS documentation or your institution's treasurer's office.</v>
      </c>
    </row>
    <row r="274" spans="1:4" ht="54" customHeight="1" x14ac:dyDescent="0.2">
      <c r="A274" s="24" t="str">
        <f>'HECVAT - Full | Vendor Response'!A282</f>
        <v>PCID-11</v>
      </c>
      <c r="B274" s="24" t="str">
        <f>VLOOKUP($A274,Questions!$B$3:$I$256,2,FALSE)</f>
        <v>Does the system or products use a third party to collect, store, process, or transmit cardholder (payment/credit/debt card) data?</v>
      </c>
      <c r="C274" s="24" t="str">
        <f>VLOOKUP($A274,Questions!$B$3:$I$256,7,FALSE)</f>
        <v>PCI DSS</v>
      </c>
      <c r="D274" s="24" t="str">
        <f>VLOOKUP($A274,Questions!$B$3:$I$256,8,FALSE)</f>
        <v>Refer to PCI DSS documentation or your institution's treasurer's office.</v>
      </c>
    </row>
    <row r="275" spans="1:4" ht="64.25" customHeight="1" x14ac:dyDescent="0.2">
      <c r="A275" s="24" t="str">
        <f>'HECVAT - Full | Vendor Response'!A283</f>
        <v>PCID-12</v>
      </c>
      <c r="B275" s="24"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4" t="str">
        <f>VLOOKUP($A275,Questions!$B$3:$I$256,7,FALSE)</f>
        <v>PCI DSS</v>
      </c>
      <c r="D275" s="24" t="str">
        <f>VLOOKUP($A275,Questions!$B$3:$I$256,8,FALSE)</f>
        <v>Refer to PCI DSS documentation or your institution's treasurer's office.</v>
      </c>
    </row>
  </sheetData>
  <mergeCells count="25">
    <mergeCell ref="A65:B65"/>
    <mergeCell ref="A75:B75"/>
    <mergeCell ref="A263:B263"/>
    <mergeCell ref="A186:B186"/>
    <mergeCell ref="A198:B198"/>
    <mergeCell ref="A215:B215"/>
    <mergeCell ref="A220:B220"/>
    <mergeCell ref="A226:B226"/>
    <mergeCell ref="A233:B233"/>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34"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64" t="s">
        <v>354</v>
      </c>
      <c r="B1" s="364"/>
      <c r="C1" s="364"/>
      <c r="D1" s="365"/>
      <c r="E1" s="68" t="str">
        <f>'HECVAT - Full | Vendor Response'!E1</f>
        <v>Version 3.04</v>
      </c>
    </row>
    <row r="2" spans="1:5" s="13" customFormat="1" ht="26" customHeight="1" x14ac:dyDescent="0.2">
      <c r="A2" s="366"/>
      <c r="B2" s="366"/>
      <c r="C2" s="366"/>
      <c r="D2" s="366"/>
      <c r="E2" s="366"/>
    </row>
    <row r="3" spans="1:5" s="56" customFormat="1" ht="36" customHeight="1" x14ac:dyDescent="0.2">
      <c r="A3" s="17" t="s">
        <v>355</v>
      </c>
      <c r="B3" s="275" t="str">
        <f>'HECVAT - Full | Vendor Response'!C7</f>
        <v>Instructure</v>
      </c>
      <c r="C3" s="275"/>
      <c r="D3" s="275"/>
      <c r="E3" s="275"/>
    </row>
    <row r="4" spans="1:5" s="13" customFormat="1" ht="48" customHeight="1" x14ac:dyDescent="0.2">
      <c r="A4" s="64" t="s">
        <v>356</v>
      </c>
      <c r="B4" s="367" t="str">
        <f>'HECVAT - Full | Vendor Response'!C9</f>
        <v>A cloud-based learning management system (LMS).</v>
      </c>
      <c r="C4" s="367"/>
      <c r="D4" s="367"/>
      <c r="E4" s="367"/>
    </row>
    <row r="5" spans="1:5" s="13" customFormat="1" ht="36" customHeight="1" x14ac:dyDescent="0.2">
      <c r="A5" s="94"/>
      <c r="B5" s="95"/>
      <c r="C5" s="95"/>
      <c r="D5" s="95"/>
      <c r="E5" s="96"/>
    </row>
    <row r="6" spans="1:5" ht="36" customHeight="1" x14ac:dyDescent="0.2">
      <c r="A6" s="97"/>
      <c r="B6" s="98"/>
      <c r="C6" s="98"/>
      <c r="D6" s="98"/>
      <c r="E6" s="99"/>
    </row>
    <row r="7" spans="1:5" x14ac:dyDescent="0.2">
      <c r="A7" s="100"/>
      <c r="B7" s="101"/>
      <c r="C7" s="101"/>
      <c r="D7" s="101"/>
      <c r="E7" s="102"/>
    </row>
    <row r="8" spans="1:5" x14ac:dyDescent="0.2">
      <c r="A8" s="100"/>
      <c r="B8" s="101"/>
      <c r="C8" s="101"/>
      <c r="D8" s="101"/>
      <c r="E8" s="102"/>
    </row>
    <row r="9" spans="1:5" x14ac:dyDescent="0.2">
      <c r="A9" s="100"/>
      <c r="B9" s="101"/>
      <c r="C9" s="101"/>
      <c r="D9" s="101"/>
      <c r="E9" s="102"/>
    </row>
    <row r="10" spans="1:5" x14ac:dyDescent="0.2">
      <c r="A10" s="100"/>
      <c r="B10" s="101"/>
      <c r="C10" s="101"/>
      <c r="D10" s="101"/>
      <c r="E10" s="102"/>
    </row>
    <row r="11" spans="1:5" x14ac:dyDescent="0.2">
      <c r="A11" s="100"/>
      <c r="B11" s="101"/>
      <c r="C11" s="101"/>
      <c r="D11" s="101"/>
      <c r="E11" s="102"/>
    </row>
    <row r="12" spans="1:5" x14ac:dyDescent="0.2">
      <c r="A12" s="100"/>
      <c r="B12" s="101"/>
      <c r="C12" s="101"/>
      <c r="D12" s="101"/>
      <c r="E12" s="102"/>
    </row>
    <row r="13" spans="1:5" x14ac:dyDescent="0.2">
      <c r="A13" s="100"/>
      <c r="B13" s="101"/>
      <c r="C13" s="101"/>
      <c r="D13" s="101"/>
      <c r="E13" s="102"/>
    </row>
    <row r="14" spans="1:5" x14ac:dyDescent="0.2">
      <c r="A14" s="100"/>
      <c r="B14" s="101"/>
      <c r="C14" s="101"/>
      <c r="D14" s="101"/>
      <c r="E14" s="102"/>
    </row>
    <row r="15" spans="1:5" x14ac:dyDescent="0.2">
      <c r="A15" s="100"/>
      <c r="B15" s="101"/>
      <c r="C15" s="101"/>
      <c r="D15" s="101"/>
      <c r="E15" s="102"/>
    </row>
    <row r="16" spans="1:5" x14ac:dyDescent="0.2">
      <c r="A16" s="100"/>
      <c r="B16" s="101"/>
      <c r="C16" s="101"/>
      <c r="D16" s="101"/>
      <c r="E16" s="102"/>
    </row>
    <row r="17" spans="1:5" x14ac:dyDescent="0.2">
      <c r="A17" s="100"/>
      <c r="B17" s="101"/>
      <c r="C17" s="101"/>
      <c r="D17" s="101"/>
      <c r="E17" s="102"/>
    </row>
    <row r="18" spans="1:5" x14ac:dyDescent="0.2">
      <c r="A18" s="100"/>
      <c r="B18" s="101"/>
      <c r="C18" s="101"/>
      <c r="D18" s="101"/>
      <c r="E18" s="102"/>
    </row>
    <row r="19" spans="1:5" x14ac:dyDescent="0.2">
      <c r="A19" s="100"/>
      <c r="B19" s="101"/>
      <c r="C19" s="101"/>
      <c r="D19" s="101"/>
      <c r="E19" s="102"/>
    </row>
    <row r="20" spans="1:5" x14ac:dyDescent="0.2">
      <c r="A20" s="100"/>
      <c r="B20" s="101"/>
      <c r="C20" s="101"/>
      <c r="D20" s="101"/>
      <c r="E20" s="102"/>
    </row>
    <row r="21" spans="1:5" x14ac:dyDescent="0.2">
      <c r="A21" s="100"/>
      <c r="B21" s="101"/>
      <c r="C21" s="101"/>
      <c r="D21" s="101"/>
      <c r="E21" s="102"/>
    </row>
    <row r="22" spans="1:5" x14ac:dyDescent="0.2">
      <c r="A22" s="100"/>
      <c r="B22" s="101"/>
      <c r="C22" s="101"/>
      <c r="D22" s="101"/>
      <c r="E22" s="102"/>
    </row>
    <row r="23" spans="1:5" x14ac:dyDescent="0.2">
      <c r="A23" s="100"/>
      <c r="B23" s="101"/>
      <c r="C23" s="101"/>
      <c r="D23" s="101"/>
      <c r="E23" s="102"/>
    </row>
    <row r="24" spans="1:5" x14ac:dyDescent="0.2">
      <c r="A24" s="100"/>
      <c r="B24" s="101"/>
      <c r="C24" s="101"/>
      <c r="D24" s="101"/>
      <c r="E24" s="102"/>
    </row>
    <row r="25" spans="1:5" x14ac:dyDescent="0.2">
      <c r="A25" s="100"/>
      <c r="B25" s="101"/>
      <c r="C25" s="101"/>
      <c r="D25" s="101"/>
      <c r="E25" s="102"/>
    </row>
    <row r="26" spans="1:5" x14ac:dyDescent="0.2">
      <c r="A26" s="100"/>
      <c r="B26" s="101"/>
      <c r="C26" s="101"/>
      <c r="D26" s="101"/>
      <c r="E26" s="102"/>
    </row>
    <row r="27" spans="1:5" x14ac:dyDescent="0.2">
      <c r="A27" s="100"/>
      <c r="B27" s="101"/>
      <c r="C27" s="101"/>
      <c r="D27" s="101"/>
      <c r="E27" s="102"/>
    </row>
    <row r="28" spans="1:5" x14ac:dyDescent="0.2">
      <c r="A28" s="100"/>
      <c r="B28" s="101"/>
      <c r="C28" s="101"/>
      <c r="D28" s="101"/>
      <c r="E28" s="102"/>
    </row>
    <row r="29" spans="1:5" x14ac:dyDescent="0.2">
      <c r="A29" s="100"/>
      <c r="B29" s="101"/>
      <c r="C29" s="101"/>
      <c r="D29" s="101"/>
      <c r="E29" s="102"/>
    </row>
    <row r="30" spans="1:5" x14ac:dyDescent="0.2">
      <c r="A30" s="100"/>
      <c r="B30" s="101"/>
      <c r="C30" s="101"/>
      <c r="D30" s="101"/>
      <c r="E30" s="102"/>
    </row>
    <row r="31" spans="1:5" x14ac:dyDescent="0.2">
      <c r="A31" s="100"/>
      <c r="B31" s="101"/>
      <c r="C31" s="101"/>
      <c r="D31" s="101"/>
      <c r="E31" s="102"/>
    </row>
    <row r="32" spans="1:5" x14ac:dyDescent="0.2">
      <c r="A32" s="100"/>
      <c r="B32" s="101"/>
      <c r="C32" s="101"/>
      <c r="D32" s="101"/>
      <c r="E32" s="102"/>
    </row>
    <row r="33" spans="1:5" x14ac:dyDescent="0.2">
      <c r="A33" s="100"/>
      <c r="B33" s="101"/>
      <c r="C33" s="101"/>
      <c r="D33" s="101"/>
      <c r="E33" s="102"/>
    </row>
    <row r="34" spans="1:5" x14ac:dyDescent="0.2">
      <c r="A34" s="100"/>
      <c r="B34" s="101"/>
      <c r="C34" s="101"/>
      <c r="D34" s="101"/>
      <c r="E34" s="102"/>
    </row>
    <row r="35" spans="1:5" x14ac:dyDescent="0.2">
      <c r="A35" s="100"/>
      <c r="B35" s="101"/>
      <c r="C35" s="101"/>
      <c r="D35" s="101"/>
      <c r="E35" s="102"/>
    </row>
    <row r="36" spans="1:5" x14ac:dyDescent="0.2">
      <c r="A36" s="100"/>
      <c r="B36" s="101"/>
      <c r="C36" s="101"/>
      <c r="D36" s="101"/>
      <c r="E36" s="102"/>
    </row>
    <row r="37" spans="1:5" x14ac:dyDescent="0.2">
      <c r="A37" s="100"/>
      <c r="B37" s="101"/>
      <c r="C37" s="101"/>
      <c r="D37" s="101"/>
      <c r="E37" s="102"/>
    </row>
    <row r="38" spans="1:5" x14ac:dyDescent="0.2">
      <c r="A38" s="100"/>
      <c r="B38" s="101"/>
      <c r="C38" s="101"/>
      <c r="D38" s="101"/>
      <c r="E38" s="102"/>
    </row>
    <row r="39" spans="1:5" x14ac:dyDescent="0.2">
      <c r="A39" s="100"/>
      <c r="B39" s="101"/>
      <c r="C39" s="101"/>
      <c r="D39" s="101"/>
      <c r="E39" s="102"/>
    </row>
    <row r="40" spans="1:5" x14ac:dyDescent="0.2">
      <c r="A40" s="100"/>
      <c r="B40" s="101"/>
      <c r="C40" s="101"/>
      <c r="D40" s="101"/>
      <c r="E40" s="102"/>
    </row>
    <row r="41" spans="1:5" x14ac:dyDescent="0.2">
      <c r="A41" s="100"/>
      <c r="B41" s="101"/>
      <c r="C41" s="101"/>
      <c r="D41" s="101"/>
      <c r="E41" s="102"/>
    </row>
    <row r="42" spans="1:5" x14ac:dyDescent="0.2">
      <c r="A42" s="100"/>
      <c r="B42" s="101"/>
      <c r="C42" s="101"/>
      <c r="D42" s="101"/>
      <c r="E42" s="102"/>
    </row>
    <row r="43" spans="1:5" x14ac:dyDescent="0.2">
      <c r="A43" s="100"/>
      <c r="B43" s="101"/>
      <c r="C43" s="101"/>
      <c r="D43" s="101"/>
      <c r="E43" s="102"/>
    </row>
    <row r="44" spans="1:5" x14ac:dyDescent="0.2">
      <c r="A44" s="100"/>
      <c r="B44" s="101"/>
      <c r="C44" s="101"/>
      <c r="D44" s="101"/>
      <c r="E44" s="102"/>
    </row>
    <row r="45" spans="1:5" x14ac:dyDescent="0.2">
      <c r="A45" s="103"/>
      <c r="B45" s="104"/>
      <c r="C45" s="104"/>
      <c r="D45" s="104"/>
      <c r="E45" s="105"/>
    </row>
    <row r="46" spans="1:5" ht="48" customHeight="1" x14ac:dyDescent="0.2">
      <c r="A46" s="357" t="s">
        <v>357</v>
      </c>
      <c r="B46" s="358"/>
      <c r="C46" s="358"/>
      <c r="D46" s="358"/>
      <c r="E46" s="359"/>
    </row>
    <row r="47" spans="1:5" s="13" customFormat="1" ht="36" customHeight="1" x14ac:dyDescent="0.2">
      <c r="A47" s="360"/>
      <c r="B47" s="361"/>
      <c r="C47" s="361"/>
      <c r="D47" s="362" t="s">
        <v>358</v>
      </c>
      <c r="E47" s="363"/>
    </row>
    <row r="48" spans="1:5" s="57" customFormat="1" ht="60" customHeight="1" x14ac:dyDescent="0.2">
      <c r="A48" s="58" t="str">
        <f>'High Risk Non-Compliant'!B4</f>
        <v>Question</v>
      </c>
      <c r="B48" s="368" t="str">
        <f>'High Risk Non-Compliant'!C4</f>
        <v>Additional Info</v>
      </c>
      <c r="C48" s="368"/>
      <c r="D48" s="67" t="str">
        <f>'Analyst Report'!C10</f>
        <v>ISO 27002:2013</v>
      </c>
      <c r="E48" s="66">
        <f>VLOOKUP('Analyst Report'!C10,Values!A60:B66,2)</f>
        <v>6</v>
      </c>
    </row>
    <row r="49" spans="1:5" ht="144" customHeight="1" x14ac:dyDescent="0.2">
      <c r="A49" s="60" t="str">
        <f>'High Risk Non-Compliant'!B5</f>
        <v>Does your product process protected health information (PHI) or any data covered by the Health Insurance Portability and Accountability Act?</v>
      </c>
      <c r="B49" s="353">
        <f>'High Risk Non-Compliant'!C5</f>
        <v>0</v>
      </c>
      <c r="C49" s="353"/>
      <c r="D49" s="59" t="str">
        <f>IF(VLOOKUP(A49,'High Risk Non-Compliant'!B:K,$E$48,FALSE)=0,"N/A",VLOOKUP(A49,'High Risk Non-Compliant'!B:K,$E$48,FALSE))</f>
        <v>ID.GV-3</v>
      </c>
      <c r="E49" s="59" t="str">
        <f>IF(D49="N/A","N/A",VLOOKUP(D49,'Crosswalk Detail'!A:B,2,FALSE))</f>
        <v xml:space="preserve"> Legal and regulatory requirements regarding cybersecurity, including privacy and civil liberties obligations, are understood and managed</v>
      </c>
    </row>
    <row r="50" spans="1:5" ht="144" customHeight="1" x14ac:dyDescent="0.2">
      <c r="A50" s="60" t="str">
        <f>'High Risk Non-Compliant'!B6</f>
        <v>Will institution data be shared with or hosted by any third parties? (e.g. any entity not wholly-owned by your company is considered a third-party)</v>
      </c>
      <c r="B50" s="353">
        <f>'High Risk Non-Compliant'!C6</f>
        <v>0</v>
      </c>
      <c r="C50" s="353"/>
      <c r="D50" s="59" t="str">
        <f>IF(VLOOKUP(A50,'High Risk Non-Compliant'!B:K,$E$48,FALSE)=0,"N/A",VLOOKUP(A50,'High Risk Non-Compliant'!B:K,$E$48,FALSE))</f>
        <v>ID.AM-6, PR.AT-3</v>
      </c>
      <c r="E50" s="59" t="e">
        <f>IF(D50="N/A","N/A",VLOOKUP(D50,'Crosswalk Detail'!A:B,2,FALSE))</f>
        <v>#N/A</v>
      </c>
    </row>
    <row r="51" spans="1:5" ht="144" customHeight="1" x14ac:dyDescent="0.2">
      <c r="A51" s="60" t="str">
        <f>'High Risk Non-Compliant'!B7</f>
        <v>Do you have a well documented Business Continuity Plan (BCP) that is tested annually?</v>
      </c>
      <c r="B51" s="353">
        <f>'High Risk Non-Compliant'!C7</f>
        <v>0</v>
      </c>
      <c r="C51" s="353"/>
      <c r="D51" s="59" t="str">
        <f>IF(VLOOKUP(A51,'High Risk Non-Compliant'!B:K,$E$48,FALSE)=0,"N/A",VLOOKUP(A51,'High Risk Non-Compliant'!B:K,$E$48,FALSE))</f>
        <v>PR.IP-9</v>
      </c>
      <c r="E51" s="59"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0" t="str">
        <f>'High Risk Non-Compliant'!B8</f>
        <v>Do you have a well documented Disaster Recovery Plan (DRP) that is tested annually?</v>
      </c>
      <c r="B52" s="353">
        <f>'High Risk Non-Compliant'!C8</f>
        <v>0</v>
      </c>
      <c r="C52" s="353"/>
      <c r="D52" s="59" t="str">
        <f>IF(VLOOKUP(A52,'High Risk Non-Compliant'!B:K,$E$48,FALSE)=0,"N/A",VLOOKUP(A52,'High Risk Non-Compliant'!B:K,$E$48,FALSE))</f>
        <v>(blank)</v>
      </c>
      <c r="E52" s="59" t="e">
        <f>IF(D52="N/A","N/A",VLOOKUP(D52,'Crosswalk Detail'!A:B,2,FALSE))</f>
        <v>#N/A</v>
      </c>
    </row>
    <row r="53" spans="1:5" ht="144" customHeight="1" x14ac:dyDescent="0.2">
      <c r="A53" s="60" t="str">
        <f>'High Risk Non-Compliant'!B9</f>
        <v>Is the vended product designed to process or store Credit Card information?</v>
      </c>
      <c r="B53" s="353">
        <f>'High Risk Non-Compliant'!C9</f>
        <v>0</v>
      </c>
      <c r="C53" s="353"/>
      <c r="D53" s="59" t="str">
        <f>IF(VLOOKUP(A53,'High Risk Non-Compliant'!B:K,$E$48,FALSE)=0,"N/A",VLOOKUP(A53,'High Risk Non-Compliant'!B:K,$E$48,FALSE))</f>
        <v>PR.IP-9</v>
      </c>
      <c r="E53" s="59"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0">
        <f>'High Risk Non-Compliant'!B10</f>
        <v>0</v>
      </c>
      <c r="B54" s="354">
        <f>'High Risk Non-Compliant'!C10</f>
        <v>0</v>
      </c>
      <c r="C54" s="354"/>
      <c r="D54" s="59" t="str">
        <f>IF(VLOOKUP(A54,'High Risk Non-Compliant'!B:K,$E$48,FALSE)=0,"N/A",VLOOKUP(A54,'High Risk Non-Compliant'!B:K,$E$48,FALSE))</f>
        <v>N/A</v>
      </c>
      <c r="E54" s="59" t="str">
        <f>IF(D54="N/A","N/A",VLOOKUP(D54,'Crosswalk Detail'!A:B,2,FALSE))</f>
        <v>N/A</v>
      </c>
    </row>
    <row r="55" spans="1:5" ht="144" customHeight="1" x14ac:dyDescent="0.2">
      <c r="A55" s="60">
        <f>'High Risk Non-Compliant'!B11</f>
        <v>0</v>
      </c>
      <c r="B55" s="353">
        <f>'High Risk Non-Compliant'!C11</f>
        <v>0</v>
      </c>
      <c r="C55" s="353"/>
      <c r="D55" s="59" t="str">
        <f>IF(VLOOKUP(A55,'High Risk Non-Compliant'!B:K,$E$48,FALSE)=0,"N/A",VLOOKUP(A55,'High Risk Non-Compliant'!B:K,$E$48,FALSE))</f>
        <v>N/A</v>
      </c>
      <c r="E55" s="59" t="str">
        <f>IF(D55="N/A","N/A",VLOOKUP(D55,'Crosswalk Detail'!A:B,2,FALSE))</f>
        <v>N/A</v>
      </c>
    </row>
    <row r="56" spans="1:5" ht="144" customHeight="1" x14ac:dyDescent="0.2">
      <c r="A56" s="60">
        <f>'High Risk Non-Compliant'!B12</f>
        <v>0</v>
      </c>
      <c r="B56" s="353">
        <f>'High Risk Non-Compliant'!C12</f>
        <v>0</v>
      </c>
      <c r="C56" s="353"/>
      <c r="D56" s="59" t="str">
        <f>IF(VLOOKUP(A56,'High Risk Non-Compliant'!B:K,$E$48,FALSE)=0,"N/A",VLOOKUP(A56,'High Risk Non-Compliant'!B:K,$E$48,FALSE))</f>
        <v>N/A</v>
      </c>
      <c r="E56" s="59" t="str">
        <f>IF(D56="N/A","N/A",VLOOKUP(D56,'Crosswalk Detail'!A:B,2,FALSE))</f>
        <v>N/A</v>
      </c>
    </row>
    <row r="57" spans="1:5" ht="144" customHeight="1" x14ac:dyDescent="0.2">
      <c r="A57" s="60">
        <f>'High Risk Non-Compliant'!B13</f>
        <v>0</v>
      </c>
      <c r="B57" s="353">
        <f>'High Risk Non-Compliant'!C13</f>
        <v>0</v>
      </c>
      <c r="C57" s="353"/>
      <c r="D57" s="59" t="str">
        <f>IF(VLOOKUP(A57,'High Risk Non-Compliant'!B:K,$E$48,FALSE)=0,"N/A",VLOOKUP(A57,'High Risk Non-Compliant'!B:K,$E$48,FALSE))</f>
        <v>N/A</v>
      </c>
      <c r="E57" s="59" t="str">
        <f>IF(D57="N/A","N/A",VLOOKUP(D57,'Crosswalk Detail'!A:B,2,FALSE))</f>
        <v>N/A</v>
      </c>
    </row>
    <row r="58" spans="1:5" ht="144" customHeight="1" x14ac:dyDescent="0.2">
      <c r="A58" s="60">
        <f>'High Risk Non-Compliant'!B14</f>
        <v>0</v>
      </c>
      <c r="B58" s="353">
        <f>'High Risk Non-Compliant'!C14</f>
        <v>0</v>
      </c>
      <c r="C58" s="353"/>
      <c r="D58" s="59" t="str">
        <f>IF(VLOOKUP(A58,'High Risk Non-Compliant'!B:K,$E$48,FALSE)=0,"N/A",VLOOKUP(A58,'High Risk Non-Compliant'!B:K,$E$48,FALSE))</f>
        <v>N/A</v>
      </c>
      <c r="E58" s="59" t="str">
        <f>IF(D58="N/A","N/A",VLOOKUP(D58,'Crosswalk Detail'!A:B,2,FALSE))</f>
        <v>N/A</v>
      </c>
    </row>
    <row r="59" spans="1:5" ht="144" customHeight="1" x14ac:dyDescent="0.2">
      <c r="A59" s="60">
        <f>'High Risk Non-Compliant'!B15</f>
        <v>0</v>
      </c>
      <c r="B59" s="353">
        <f>'High Risk Non-Compliant'!C15</f>
        <v>0</v>
      </c>
      <c r="C59" s="353"/>
      <c r="D59" s="59" t="str">
        <f>IF(VLOOKUP(A59,'High Risk Non-Compliant'!B:K,$E$48,FALSE)=0,"N/A",VLOOKUP(A59,'High Risk Non-Compliant'!B:K,$E$48,FALSE))</f>
        <v>N/A</v>
      </c>
      <c r="E59" s="59" t="str">
        <f>IF(D59="N/A","N/A",VLOOKUP(D59,'Crosswalk Detail'!A:B,2,FALSE))</f>
        <v>N/A</v>
      </c>
    </row>
    <row r="60" spans="1:5" ht="144" customHeight="1" x14ac:dyDescent="0.2">
      <c r="A60" s="60">
        <f>'High Risk Non-Compliant'!B16</f>
        <v>0</v>
      </c>
      <c r="B60" s="353">
        <f>'High Risk Non-Compliant'!C16</f>
        <v>0</v>
      </c>
      <c r="C60" s="353"/>
      <c r="D60" s="59" t="str">
        <f>IF(VLOOKUP(A60,'High Risk Non-Compliant'!B:K,$E$48,FALSE)=0,"N/A",VLOOKUP(A60,'High Risk Non-Compliant'!B:K,$E$48,FALSE))</f>
        <v>N/A</v>
      </c>
      <c r="E60" s="59" t="str">
        <f>IF(D60="N/A","N/A",VLOOKUP(D60,'Crosswalk Detail'!A:B,2,FALSE))</f>
        <v>N/A</v>
      </c>
    </row>
    <row r="61" spans="1:5" ht="144" customHeight="1" x14ac:dyDescent="0.2">
      <c r="A61" s="60">
        <f>'High Risk Non-Compliant'!B17</f>
        <v>0</v>
      </c>
      <c r="B61" s="353">
        <f>'High Risk Non-Compliant'!C17</f>
        <v>0</v>
      </c>
      <c r="C61" s="353"/>
      <c r="D61" s="59" t="str">
        <f>IF(VLOOKUP(A61,'High Risk Non-Compliant'!B:K,$E$48,FALSE)=0,"N/A",VLOOKUP(A61,'High Risk Non-Compliant'!B:K,$E$48,FALSE))</f>
        <v>N/A</v>
      </c>
      <c r="E61" s="59" t="str">
        <f>IF(D61="N/A","N/A",VLOOKUP(D61,'Crosswalk Detail'!A:B,2,FALSE))</f>
        <v>N/A</v>
      </c>
    </row>
    <row r="62" spans="1:5" ht="144" customHeight="1" x14ac:dyDescent="0.2">
      <c r="A62" s="60">
        <f>'High Risk Non-Compliant'!B18</f>
        <v>0</v>
      </c>
      <c r="B62" s="353">
        <f>'High Risk Non-Compliant'!C18</f>
        <v>0</v>
      </c>
      <c r="C62" s="353"/>
      <c r="D62" s="59" t="str">
        <f>IF(VLOOKUP(A62,'High Risk Non-Compliant'!B:K,$E$48,FALSE)=0,"N/A",VLOOKUP(A62,'High Risk Non-Compliant'!B:K,$E$48,FALSE))</f>
        <v>N/A</v>
      </c>
      <c r="E62" s="59" t="str">
        <f>IF(D62="N/A","N/A",VLOOKUP(D62,'Crosswalk Detail'!A:B,2,FALSE))</f>
        <v>N/A</v>
      </c>
    </row>
    <row r="63" spans="1:5" ht="144" customHeight="1" x14ac:dyDescent="0.2">
      <c r="A63" s="60">
        <f>'High Risk Non-Compliant'!B19</f>
        <v>0</v>
      </c>
      <c r="B63" s="353">
        <f>'High Risk Non-Compliant'!C19</f>
        <v>0</v>
      </c>
      <c r="C63" s="353"/>
      <c r="D63" s="59" t="str">
        <f>IF(VLOOKUP(A63,'High Risk Non-Compliant'!B:K,$E$48,FALSE)=0,"N/A",VLOOKUP(A63,'High Risk Non-Compliant'!B:K,$E$48,FALSE))</f>
        <v>N/A</v>
      </c>
      <c r="E63" s="59" t="str">
        <f>IF(D63="N/A","N/A",VLOOKUP(D63,'Crosswalk Detail'!A:B,2,FALSE))</f>
        <v>N/A</v>
      </c>
    </row>
    <row r="64" spans="1:5" ht="144" customHeight="1" x14ac:dyDescent="0.2">
      <c r="A64" s="60">
        <f>'High Risk Non-Compliant'!B20</f>
        <v>0</v>
      </c>
      <c r="B64" s="353">
        <f>'High Risk Non-Compliant'!C20</f>
        <v>0</v>
      </c>
      <c r="C64" s="353"/>
      <c r="D64" s="59" t="str">
        <f>IF(VLOOKUP(A64,'High Risk Non-Compliant'!B:K,$E$48,FALSE)=0,"N/A",VLOOKUP(A64,'High Risk Non-Compliant'!B:K,$E$48,FALSE))</f>
        <v>N/A</v>
      </c>
      <c r="E64" s="59" t="str">
        <f>IF(D64="N/A","N/A",VLOOKUP(D64,'Crosswalk Detail'!A:B,2,FALSE))</f>
        <v>N/A</v>
      </c>
    </row>
    <row r="65" spans="1:5" ht="144" customHeight="1" x14ac:dyDescent="0.2">
      <c r="A65" s="60">
        <f>'High Risk Non-Compliant'!B21</f>
        <v>0</v>
      </c>
      <c r="B65" s="353">
        <f>'High Risk Non-Compliant'!C21</f>
        <v>0</v>
      </c>
      <c r="C65" s="353"/>
      <c r="D65" s="59" t="str">
        <f>IF(VLOOKUP(A65,'High Risk Non-Compliant'!B:K,$E$48,FALSE)=0,"N/A",VLOOKUP(A65,'High Risk Non-Compliant'!B:K,$E$48,FALSE))</f>
        <v>N/A</v>
      </c>
      <c r="E65" s="59" t="str">
        <f>IF(D65="N/A","N/A",VLOOKUP(D65,'Crosswalk Detail'!A:B,2,FALSE))</f>
        <v>N/A</v>
      </c>
    </row>
    <row r="66" spans="1:5" ht="144" customHeight="1" x14ac:dyDescent="0.2">
      <c r="A66" s="60">
        <f>'High Risk Non-Compliant'!B22</f>
        <v>0</v>
      </c>
      <c r="B66" s="353">
        <f>'High Risk Non-Compliant'!C22</f>
        <v>0</v>
      </c>
      <c r="C66" s="353"/>
      <c r="D66" s="59" t="str">
        <f>IF(VLOOKUP(A66,'High Risk Non-Compliant'!B:K,$E$48,FALSE)=0,"N/A",VLOOKUP(A66,'High Risk Non-Compliant'!B:K,$E$48,FALSE))</f>
        <v>N/A</v>
      </c>
      <c r="E66" s="59" t="str">
        <f>IF(D66="N/A","N/A",VLOOKUP(D66,'Crosswalk Detail'!A:B,2,FALSE))</f>
        <v>N/A</v>
      </c>
    </row>
    <row r="67" spans="1:5" ht="144" customHeight="1" x14ac:dyDescent="0.2">
      <c r="A67" s="60">
        <f>'High Risk Non-Compliant'!B23</f>
        <v>0</v>
      </c>
      <c r="B67" s="353">
        <f>'High Risk Non-Compliant'!C23</f>
        <v>0</v>
      </c>
      <c r="C67" s="353"/>
      <c r="D67" s="59" t="str">
        <f>IF(VLOOKUP(A67,'High Risk Non-Compliant'!B:K,$E$48,FALSE)=0,"N/A",VLOOKUP(A67,'High Risk Non-Compliant'!B:K,$E$48,FALSE))</f>
        <v>N/A</v>
      </c>
      <c r="E67" s="59" t="str">
        <f>IF(D67="N/A","N/A",VLOOKUP(D67,'Crosswalk Detail'!A:B,2,FALSE))</f>
        <v>N/A</v>
      </c>
    </row>
    <row r="68" spans="1:5" ht="144" customHeight="1" x14ac:dyDescent="0.2">
      <c r="A68" s="60">
        <f>'High Risk Non-Compliant'!B24</f>
        <v>0</v>
      </c>
      <c r="B68" s="353">
        <f>'High Risk Non-Compliant'!C24</f>
        <v>0</v>
      </c>
      <c r="C68" s="353"/>
      <c r="D68" s="59" t="str">
        <f>IF(VLOOKUP(A68,'High Risk Non-Compliant'!B:K,$E$48,FALSE)=0,"N/A",VLOOKUP(A68,'High Risk Non-Compliant'!B:K,$E$48,FALSE))</f>
        <v>N/A</v>
      </c>
      <c r="E68" s="59" t="str">
        <f>IF(D68="N/A","N/A",VLOOKUP(D68,'Crosswalk Detail'!A:B,2,FALSE))</f>
        <v>N/A</v>
      </c>
    </row>
    <row r="69" spans="1:5" ht="144" customHeight="1" x14ac:dyDescent="0.2">
      <c r="A69" s="60">
        <f>'High Risk Non-Compliant'!B25</f>
        <v>0</v>
      </c>
      <c r="B69" s="353">
        <f>'High Risk Non-Compliant'!C25</f>
        <v>0</v>
      </c>
      <c r="C69" s="353"/>
      <c r="D69" s="59" t="str">
        <f>IF(VLOOKUP(A69,'High Risk Non-Compliant'!B:K,$E$48,FALSE)=0,"N/A",VLOOKUP(A69,'High Risk Non-Compliant'!B:K,$E$48,FALSE))</f>
        <v>N/A</v>
      </c>
      <c r="E69" s="59" t="str">
        <f>IF(D69="N/A","N/A",VLOOKUP(D69,'Crosswalk Detail'!A:B,2,FALSE))</f>
        <v>N/A</v>
      </c>
    </row>
    <row r="70" spans="1:5" ht="144" customHeight="1" x14ac:dyDescent="0.2">
      <c r="A70" s="60">
        <f>'High Risk Non-Compliant'!B26</f>
        <v>0</v>
      </c>
      <c r="B70" s="353">
        <f>'High Risk Non-Compliant'!C26</f>
        <v>0</v>
      </c>
      <c r="C70" s="353"/>
      <c r="D70" s="59" t="str">
        <f>IF(VLOOKUP(A70,'High Risk Non-Compliant'!B:K,$E$48,FALSE)=0,"N/A",VLOOKUP(A70,'High Risk Non-Compliant'!B:K,$E$48,FALSE))</f>
        <v>N/A</v>
      </c>
      <c r="E70" s="59" t="str">
        <f>IF(D70="N/A","N/A",VLOOKUP(D70,'Crosswalk Detail'!A:B,2,FALSE))</f>
        <v>N/A</v>
      </c>
    </row>
    <row r="71" spans="1:5" ht="144" customHeight="1" x14ac:dyDescent="0.2">
      <c r="A71" s="60">
        <f>'High Risk Non-Compliant'!B27</f>
        <v>0</v>
      </c>
      <c r="B71" s="353">
        <f>'High Risk Non-Compliant'!C27</f>
        <v>0</v>
      </c>
      <c r="C71" s="353"/>
      <c r="D71" s="59" t="str">
        <f>IF(VLOOKUP(A71,'High Risk Non-Compliant'!B:K,$E$48,FALSE)=0,"N/A",VLOOKUP(A71,'High Risk Non-Compliant'!B:K,$E$48,FALSE))</f>
        <v>N/A</v>
      </c>
      <c r="E71" s="59" t="str">
        <f>IF(D71="N/A","N/A",VLOOKUP(D71,'Crosswalk Detail'!A:B,2,FALSE))</f>
        <v>N/A</v>
      </c>
    </row>
    <row r="72" spans="1:5" ht="144" customHeight="1" x14ac:dyDescent="0.2">
      <c r="A72" s="60">
        <f>'High Risk Non-Compliant'!B28</f>
        <v>0</v>
      </c>
      <c r="B72" s="353">
        <f>'High Risk Non-Compliant'!C28</f>
        <v>0</v>
      </c>
      <c r="C72" s="353"/>
      <c r="D72" s="59" t="str">
        <f>IF(VLOOKUP(A72,'High Risk Non-Compliant'!B:K,$E$48,FALSE)=0,"N/A",VLOOKUP(A72,'High Risk Non-Compliant'!B:K,$E$48,FALSE))</f>
        <v>N/A</v>
      </c>
      <c r="E72" s="59" t="str">
        <f>IF(D72="N/A","N/A",VLOOKUP(D72,'Crosswalk Detail'!A:B,2,FALSE))</f>
        <v>N/A</v>
      </c>
    </row>
    <row r="73" spans="1:5" ht="144" customHeight="1" x14ac:dyDescent="0.2">
      <c r="A73" s="60">
        <f>'High Risk Non-Compliant'!B29</f>
        <v>0</v>
      </c>
      <c r="B73" s="353">
        <f>'High Risk Non-Compliant'!C29</f>
        <v>0</v>
      </c>
      <c r="C73" s="353"/>
      <c r="D73" s="59" t="str">
        <f>IF(VLOOKUP(A73,'High Risk Non-Compliant'!B:K,$E$48,FALSE)=0,"N/A",VLOOKUP(A73,'High Risk Non-Compliant'!B:K,$E$48,FALSE))</f>
        <v>N/A</v>
      </c>
      <c r="E73" s="59" t="str">
        <f>IF(D73="N/A","N/A",VLOOKUP(D73,'Crosswalk Detail'!A:B,2,FALSE))</f>
        <v>N/A</v>
      </c>
    </row>
    <row r="74" spans="1:5" ht="144" customHeight="1" x14ac:dyDescent="0.2">
      <c r="A74" s="60">
        <f>'High Risk Non-Compliant'!B30</f>
        <v>0</v>
      </c>
      <c r="B74" s="353">
        <f>'High Risk Non-Compliant'!C30</f>
        <v>0</v>
      </c>
      <c r="C74" s="353"/>
      <c r="D74" s="59" t="str">
        <f>IF(VLOOKUP(A74,'High Risk Non-Compliant'!B:K,$E$48,FALSE)=0,"N/A",VLOOKUP(A74,'High Risk Non-Compliant'!B:K,$E$48,FALSE))</f>
        <v>N/A</v>
      </c>
      <c r="E74" s="59" t="str">
        <f>IF(D74="N/A","N/A",VLOOKUP(D74,'Crosswalk Detail'!A:B,2,FALSE))</f>
        <v>N/A</v>
      </c>
    </row>
    <row r="75" spans="1:5" ht="144" customHeight="1" x14ac:dyDescent="0.2">
      <c r="A75" s="60">
        <f>'High Risk Non-Compliant'!B31</f>
        <v>0</v>
      </c>
      <c r="B75" s="353">
        <f>'High Risk Non-Compliant'!C31</f>
        <v>0</v>
      </c>
      <c r="C75" s="353"/>
      <c r="D75" s="59" t="str">
        <f>IF(VLOOKUP(A75,'High Risk Non-Compliant'!B:K,$E$48,FALSE)=0,"N/A",VLOOKUP(A75,'High Risk Non-Compliant'!B:K,$E$48,FALSE))</f>
        <v>N/A</v>
      </c>
      <c r="E75" s="59" t="str">
        <f>IF(D75="N/A","N/A",VLOOKUP(D75,'Crosswalk Detail'!A:B,2,FALSE))</f>
        <v>N/A</v>
      </c>
    </row>
    <row r="76" spans="1:5" ht="144" customHeight="1" x14ac:dyDescent="0.2">
      <c r="A76" s="60">
        <f>'High Risk Non-Compliant'!B32</f>
        <v>0</v>
      </c>
      <c r="B76" s="353">
        <f>'High Risk Non-Compliant'!C32</f>
        <v>0</v>
      </c>
      <c r="C76" s="353"/>
      <c r="D76" s="59" t="str">
        <f>IF(VLOOKUP(A76,'High Risk Non-Compliant'!B:K,$E$48,FALSE)=0,"N/A",VLOOKUP(A76,'High Risk Non-Compliant'!B:K,$E$48,FALSE))</f>
        <v>N/A</v>
      </c>
      <c r="E76" s="59" t="str">
        <f>IF(D76="N/A","N/A",VLOOKUP(D76,'Crosswalk Detail'!A:B,2,FALSE))</f>
        <v>N/A</v>
      </c>
    </row>
    <row r="77" spans="1:5" ht="144" customHeight="1" x14ac:dyDescent="0.2">
      <c r="A77" s="60">
        <f>'High Risk Non-Compliant'!B33</f>
        <v>0</v>
      </c>
      <c r="B77" s="353">
        <f>'High Risk Non-Compliant'!C33</f>
        <v>0</v>
      </c>
      <c r="C77" s="353"/>
      <c r="D77" s="59" t="str">
        <f>IF(VLOOKUP(A77,'High Risk Non-Compliant'!B:K,$E$48,FALSE)=0,"N/A",VLOOKUP(A77,'High Risk Non-Compliant'!B:K,$E$48,FALSE))</f>
        <v>N/A</v>
      </c>
      <c r="E77" s="59" t="str">
        <f>IF(D77="N/A","N/A",VLOOKUP(D77,'Crosswalk Detail'!A:B,2,FALSE))</f>
        <v>N/A</v>
      </c>
    </row>
    <row r="78" spans="1:5" ht="144" customHeight="1" x14ac:dyDescent="0.2">
      <c r="A78" s="60">
        <f>'High Risk Non-Compliant'!B34</f>
        <v>0</v>
      </c>
      <c r="B78" s="353">
        <f>'High Risk Non-Compliant'!C34</f>
        <v>0</v>
      </c>
      <c r="C78" s="353"/>
      <c r="D78" s="59" t="str">
        <f>IF(VLOOKUP(A78,'High Risk Non-Compliant'!B:K,$E$48,FALSE)=0,"N/A",VLOOKUP(A78,'High Risk Non-Compliant'!B:K,$E$48,FALSE))</f>
        <v>N/A</v>
      </c>
      <c r="E78" s="59" t="str">
        <f>IF(D78="N/A","N/A",VLOOKUP(D78,'Crosswalk Detail'!A:B,2,FALSE))</f>
        <v>N/A</v>
      </c>
    </row>
    <row r="79" spans="1:5" ht="144" customHeight="1" x14ac:dyDescent="0.2">
      <c r="A79" s="60">
        <f>'High Risk Non-Compliant'!B35</f>
        <v>0</v>
      </c>
      <c r="B79" s="353">
        <f>'High Risk Non-Compliant'!C35</f>
        <v>0</v>
      </c>
      <c r="C79" s="353"/>
      <c r="D79" s="59" t="str">
        <f>IF(VLOOKUP(A79,'High Risk Non-Compliant'!B:K,$E$48,FALSE)=0,"N/A",VLOOKUP(A79,'High Risk Non-Compliant'!B:K,$E$48,FALSE))</f>
        <v>N/A</v>
      </c>
      <c r="E79" s="59" t="str">
        <f>IF(D79="N/A","N/A",VLOOKUP(D79,'Crosswalk Detail'!A:B,2,FALSE))</f>
        <v>N/A</v>
      </c>
    </row>
    <row r="80" spans="1:5" ht="144" customHeight="1" x14ac:dyDescent="0.2">
      <c r="A80" s="60">
        <f>'High Risk Non-Compliant'!B36</f>
        <v>0</v>
      </c>
      <c r="B80" s="353">
        <f>'High Risk Non-Compliant'!C36</f>
        <v>0</v>
      </c>
      <c r="C80" s="353"/>
      <c r="D80" s="59" t="str">
        <f>IF(VLOOKUP(A80,'High Risk Non-Compliant'!B:K,$E$48,FALSE)=0,"N/A",VLOOKUP(A80,'High Risk Non-Compliant'!B:K,$E$48,FALSE))</f>
        <v>N/A</v>
      </c>
      <c r="E80" s="59" t="str">
        <f>IF(D80="N/A","N/A",VLOOKUP(D80,'Crosswalk Detail'!A:B,2,FALSE))</f>
        <v>N/A</v>
      </c>
    </row>
    <row r="81" spans="1:5" ht="144" customHeight="1" x14ac:dyDescent="0.2">
      <c r="A81" s="60">
        <f>'High Risk Non-Compliant'!B37</f>
        <v>0</v>
      </c>
      <c r="B81" s="353">
        <f>'High Risk Non-Compliant'!C37</f>
        <v>0</v>
      </c>
      <c r="C81" s="353"/>
      <c r="D81" s="59" t="str">
        <f>IF(VLOOKUP(A81,'High Risk Non-Compliant'!B:K,$E$48,FALSE)=0,"N/A",VLOOKUP(A81,'High Risk Non-Compliant'!B:K,$E$48,FALSE))</f>
        <v>N/A</v>
      </c>
      <c r="E81" s="59" t="str">
        <f>IF(D81="N/A","N/A",VLOOKUP(D81,'Crosswalk Detail'!A:B,2,FALSE))</f>
        <v>N/A</v>
      </c>
    </row>
    <row r="82" spans="1:5" ht="144" customHeight="1" x14ac:dyDescent="0.2">
      <c r="A82" s="60">
        <f>'High Risk Non-Compliant'!B38</f>
        <v>0</v>
      </c>
      <c r="B82" s="353">
        <f>'High Risk Non-Compliant'!C38</f>
        <v>0</v>
      </c>
      <c r="C82" s="353"/>
      <c r="D82" s="59" t="str">
        <f>IF(VLOOKUP(A82,'High Risk Non-Compliant'!B:K,$E$48,FALSE)=0,"N/A",VLOOKUP(A82,'High Risk Non-Compliant'!B:K,$E$48,FALSE))</f>
        <v>N/A</v>
      </c>
      <c r="E82" s="59" t="str">
        <f>IF(D82="N/A","N/A",VLOOKUP(D82,'Crosswalk Detail'!A:B,2,FALSE))</f>
        <v>N/A</v>
      </c>
    </row>
    <row r="83" spans="1:5" ht="144" customHeight="1" x14ac:dyDescent="0.2">
      <c r="A83" s="60">
        <f>'High Risk Non-Compliant'!B39</f>
        <v>0</v>
      </c>
      <c r="B83" s="353">
        <f>'High Risk Non-Compliant'!C39</f>
        <v>0</v>
      </c>
      <c r="C83" s="353"/>
      <c r="D83" s="59" t="str">
        <f>IF(VLOOKUP(A83,'High Risk Non-Compliant'!B:K,$E$48,FALSE)=0,"N/A",VLOOKUP(A83,'High Risk Non-Compliant'!B:K,$E$48,FALSE))</f>
        <v>N/A</v>
      </c>
      <c r="E83" s="59" t="str">
        <f>IF(D83="N/A","N/A",VLOOKUP(D83,'Crosswalk Detail'!A:B,2,FALSE))</f>
        <v>N/A</v>
      </c>
    </row>
    <row r="84" spans="1:5" ht="144" customHeight="1" x14ac:dyDescent="0.2">
      <c r="A84" s="60">
        <f>'High Risk Non-Compliant'!B40</f>
        <v>0</v>
      </c>
      <c r="B84" s="353">
        <f>'High Risk Non-Compliant'!C40</f>
        <v>0</v>
      </c>
      <c r="C84" s="353"/>
      <c r="D84" s="59" t="str">
        <f>IF(VLOOKUP(A84,'High Risk Non-Compliant'!B:K,$E$48,FALSE)=0,"N/A",VLOOKUP(A84,'High Risk Non-Compliant'!B:K,$E$48,FALSE))</f>
        <v>N/A</v>
      </c>
      <c r="E84" s="59" t="str">
        <f>IF(D84="N/A","N/A",VLOOKUP(D84,'Crosswalk Detail'!A:B,2,FALSE))</f>
        <v>N/A</v>
      </c>
    </row>
    <row r="85" spans="1:5" ht="144" customHeight="1" x14ac:dyDescent="0.2">
      <c r="A85" s="60">
        <f>'High Risk Non-Compliant'!B41</f>
        <v>0</v>
      </c>
      <c r="B85" s="353">
        <f>'High Risk Non-Compliant'!C41</f>
        <v>0</v>
      </c>
      <c r="C85" s="353"/>
      <c r="D85" s="59" t="str">
        <f>IF(VLOOKUP(A85,'High Risk Non-Compliant'!B:K,$E$48,FALSE)=0,"N/A",VLOOKUP(A85,'High Risk Non-Compliant'!B:K,$E$48,FALSE))</f>
        <v>N/A</v>
      </c>
      <c r="E85" s="59" t="str">
        <f>IF(D85="N/A","N/A",VLOOKUP(D85,'Crosswalk Detail'!A:B,2,FALSE))</f>
        <v>N/A</v>
      </c>
    </row>
    <row r="86" spans="1:5" ht="144" customHeight="1" x14ac:dyDescent="0.2">
      <c r="A86" s="60">
        <f>'High Risk Non-Compliant'!B42</f>
        <v>0</v>
      </c>
      <c r="B86" s="353">
        <f>'High Risk Non-Compliant'!C42</f>
        <v>0</v>
      </c>
      <c r="C86" s="353"/>
      <c r="D86" s="59" t="str">
        <f>IF(VLOOKUP(A86,'High Risk Non-Compliant'!B:K,$E$48,FALSE)=0,"N/A",VLOOKUP(A86,'High Risk Non-Compliant'!B:K,$E$48,FALSE))</f>
        <v>N/A</v>
      </c>
      <c r="E86" s="59" t="str">
        <f>IF(D86="N/A","N/A",VLOOKUP(D86,'Crosswalk Detail'!A:B,2,FALSE))</f>
        <v>N/A</v>
      </c>
    </row>
    <row r="87" spans="1:5" ht="144" customHeight="1" x14ac:dyDescent="0.2">
      <c r="A87" s="60">
        <f>'High Risk Non-Compliant'!B43</f>
        <v>0</v>
      </c>
      <c r="B87" s="353">
        <f>'High Risk Non-Compliant'!C43</f>
        <v>0</v>
      </c>
      <c r="C87" s="353"/>
      <c r="D87" s="59" t="str">
        <f>IF(VLOOKUP(A87,'High Risk Non-Compliant'!B:K,$E$48,FALSE)=0,"N/A",VLOOKUP(A87,'High Risk Non-Compliant'!B:K,$E$48,FALSE))</f>
        <v>N/A</v>
      </c>
      <c r="E87" s="59" t="str">
        <f>IF(D87="N/A","N/A",VLOOKUP(D87,'Crosswalk Detail'!A:B,2,FALSE))</f>
        <v>N/A</v>
      </c>
    </row>
    <row r="88" spans="1:5" ht="144" customHeight="1" x14ac:dyDescent="0.2">
      <c r="A88" s="60">
        <f>'High Risk Non-Compliant'!B44</f>
        <v>0</v>
      </c>
      <c r="B88" s="353">
        <f>'High Risk Non-Compliant'!C44</f>
        <v>0</v>
      </c>
      <c r="C88" s="353"/>
      <c r="D88" s="59" t="str">
        <f>IF(VLOOKUP(A88,'High Risk Non-Compliant'!B:K,$E$48,FALSE)=0,"N/A",VLOOKUP(A88,'High Risk Non-Compliant'!B:K,$E$48,FALSE))</f>
        <v>N/A</v>
      </c>
      <c r="E88" s="59" t="str">
        <f>IF(D88="N/A","N/A",VLOOKUP(D88,'Crosswalk Detail'!A:B,2,FALSE))</f>
        <v>N/A</v>
      </c>
    </row>
    <row r="89" spans="1:5" ht="144" customHeight="1" x14ac:dyDescent="0.2">
      <c r="A89" s="60">
        <f>'High Risk Non-Compliant'!B45</f>
        <v>0</v>
      </c>
      <c r="B89" s="353">
        <f>'High Risk Non-Compliant'!C45</f>
        <v>0</v>
      </c>
      <c r="C89" s="353"/>
      <c r="D89" s="59" t="str">
        <f>IF(VLOOKUP(A89,'High Risk Non-Compliant'!B:K,$E$48,FALSE)=0,"N/A",VLOOKUP(A89,'High Risk Non-Compliant'!B:K,$E$48,FALSE))</f>
        <v>N/A</v>
      </c>
      <c r="E89" s="59" t="str">
        <f>IF(D89="N/A","N/A",VLOOKUP(D89,'Crosswalk Detail'!A:B,2,FALSE))</f>
        <v>N/A</v>
      </c>
    </row>
    <row r="90" spans="1:5" ht="144" customHeight="1" x14ac:dyDescent="0.2">
      <c r="A90" s="60">
        <f>'High Risk Non-Compliant'!B46</f>
        <v>0</v>
      </c>
      <c r="B90" s="353">
        <f>'High Risk Non-Compliant'!C46</f>
        <v>0</v>
      </c>
      <c r="C90" s="353"/>
      <c r="D90" s="59" t="str">
        <f>IF(VLOOKUP(A90,'High Risk Non-Compliant'!B:K,$E$48,FALSE)=0,"N/A",VLOOKUP(A90,'High Risk Non-Compliant'!B:K,$E$48,FALSE))</f>
        <v>N/A</v>
      </c>
      <c r="E90" s="59" t="str">
        <f>IF(D90="N/A","N/A",VLOOKUP(D90,'Crosswalk Detail'!A:B,2,FALSE))</f>
        <v>N/A</v>
      </c>
    </row>
    <row r="91" spans="1:5" ht="144" customHeight="1" x14ac:dyDescent="0.2">
      <c r="A91" s="60">
        <f>'High Risk Non-Compliant'!B47</f>
        <v>0</v>
      </c>
      <c r="B91" s="353">
        <f>'High Risk Non-Compliant'!C47</f>
        <v>0</v>
      </c>
      <c r="C91" s="353"/>
      <c r="D91" s="59" t="str">
        <f>IF(VLOOKUP(A91,'High Risk Non-Compliant'!B:K,$E$48,FALSE)=0,"N/A",VLOOKUP(A91,'High Risk Non-Compliant'!B:K,$E$48,FALSE))</f>
        <v>N/A</v>
      </c>
      <c r="E91" s="59" t="str">
        <f>IF(D91="N/A","N/A",VLOOKUP(D91,'Crosswalk Detail'!A:B,2,FALSE))</f>
        <v>N/A</v>
      </c>
    </row>
    <row r="92" spans="1:5" ht="144" customHeight="1" x14ac:dyDescent="0.2">
      <c r="A92" s="60">
        <f>'High Risk Non-Compliant'!B48</f>
        <v>0</v>
      </c>
      <c r="B92" s="353">
        <f>'High Risk Non-Compliant'!C48</f>
        <v>0</v>
      </c>
      <c r="C92" s="353"/>
      <c r="D92" s="59" t="str">
        <f>IF(VLOOKUP(A92,'High Risk Non-Compliant'!B:K,$E$48,FALSE)=0,"N/A",VLOOKUP(A92,'High Risk Non-Compliant'!B:K,$E$48,FALSE))</f>
        <v>N/A</v>
      </c>
      <c r="E92" s="59" t="str">
        <f>IF(D92="N/A","N/A",VLOOKUP(D92,'Crosswalk Detail'!A:B,2,FALSE))</f>
        <v>N/A</v>
      </c>
    </row>
    <row r="93" spans="1:5" ht="144" customHeight="1" x14ac:dyDescent="0.2">
      <c r="A93" s="60">
        <f>'High Risk Non-Compliant'!B49</f>
        <v>0</v>
      </c>
      <c r="B93" s="353">
        <f>'High Risk Non-Compliant'!C49</f>
        <v>0</v>
      </c>
      <c r="C93" s="353"/>
      <c r="D93" s="59" t="str">
        <f>IF(VLOOKUP(A93,'High Risk Non-Compliant'!B:K,$E$48,FALSE)=0,"N/A",VLOOKUP(A93,'High Risk Non-Compliant'!B:K,$E$48,FALSE))</f>
        <v>N/A</v>
      </c>
      <c r="E93" s="59" t="str">
        <f>IF(D93="N/A","N/A",VLOOKUP(D93,'Crosswalk Detail'!A:B,2,FALSE))</f>
        <v>N/A</v>
      </c>
    </row>
    <row r="94" spans="1:5" ht="144" customHeight="1" x14ac:dyDescent="0.2">
      <c r="A94" s="60">
        <f>'High Risk Non-Compliant'!B50</f>
        <v>0</v>
      </c>
      <c r="B94" s="353">
        <f>'High Risk Non-Compliant'!C50</f>
        <v>0</v>
      </c>
      <c r="C94" s="353"/>
      <c r="D94" s="59" t="str">
        <f>IF(VLOOKUP(A94,'High Risk Non-Compliant'!B:K,$E$48,FALSE)=0,"N/A",VLOOKUP(A94,'High Risk Non-Compliant'!B:K,$E$48,FALSE))</f>
        <v>N/A</v>
      </c>
      <c r="E94" s="59" t="str">
        <f>IF(D94="N/A","N/A",VLOOKUP(D94,'Crosswalk Detail'!A:B,2,FALSE))</f>
        <v>N/A</v>
      </c>
    </row>
    <row r="95" spans="1:5" ht="144" customHeight="1" x14ac:dyDescent="0.2">
      <c r="A95" s="60">
        <f>'High Risk Non-Compliant'!B51</f>
        <v>0</v>
      </c>
      <c r="B95" s="353">
        <f>'High Risk Non-Compliant'!C51</f>
        <v>0</v>
      </c>
      <c r="C95" s="353"/>
      <c r="D95" s="59" t="str">
        <f>IF(VLOOKUP(A95,'High Risk Non-Compliant'!B:K,$E$48,FALSE)=0,"N/A",VLOOKUP(A95,'High Risk Non-Compliant'!B:K,$E$48,FALSE))</f>
        <v>N/A</v>
      </c>
      <c r="E95" s="59" t="str">
        <f>IF(D95="N/A","N/A",VLOOKUP(D95,'Crosswalk Detail'!A:B,2,FALSE))</f>
        <v>N/A</v>
      </c>
    </row>
    <row r="96" spans="1:5" ht="144" customHeight="1" x14ac:dyDescent="0.2">
      <c r="A96" s="60">
        <f>'High Risk Non-Compliant'!B52</f>
        <v>0</v>
      </c>
      <c r="B96" s="353">
        <f>'High Risk Non-Compliant'!C52</f>
        <v>0</v>
      </c>
      <c r="C96" s="353"/>
      <c r="D96" s="59" t="str">
        <f>IF(VLOOKUP(A96,'High Risk Non-Compliant'!B:K,$E$48,FALSE)=0,"N/A",VLOOKUP(A96,'High Risk Non-Compliant'!B:K,$E$48,FALSE))</f>
        <v>N/A</v>
      </c>
      <c r="E96" s="59" t="str">
        <f>IF(D96="N/A","N/A",VLOOKUP(D96,'Crosswalk Detail'!A:B,2,FALSE))</f>
        <v>N/A</v>
      </c>
    </row>
    <row r="97" spans="1:5" ht="144" customHeight="1" x14ac:dyDescent="0.2">
      <c r="A97" s="60">
        <f>'High Risk Non-Compliant'!B53</f>
        <v>0</v>
      </c>
      <c r="B97" s="353">
        <f>'High Risk Non-Compliant'!C53</f>
        <v>0</v>
      </c>
      <c r="C97" s="353"/>
      <c r="D97" s="59" t="str">
        <f>IF(VLOOKUP(A97,'High Risk Non-Compliant'!B:K,$E$48,FALSE)=0,"N/A",VLOOKUP(A97,'High Risk Non-Compliant'!B:K,$E$48,FALSE))</f>
        <v>N/A</v>
      </c>
      <c r="E97" s="59" t="str">
        <f>IF(D97="N/A","N/A",VLOOKUP(D97,'Crosswalk Detail'!A:B,2,FALSE))</f>
        <v>N/A</v>
      </c>
    </row>
    <row r="98" spans="1:5" ht="144" customHeight="1" x14ac:dyDescent="0.2">
      <c r="A98" s="60">
        <f>'High Risk Non-Compliant'!B54</f>
        <v>0</v>
      </c>
      <c r="B98" s="353">
        <f>'High Risk Non-Compliant'!C54</f>
        <v>0</v>
      </c>
      <c r="C98" s="353"/>
      <c r="D98" s="59" t="str">
        <f>IF(VLOOKUP(A98,'High Risk Non-Compliant'!B:K,$E$48,FALSE)=0,"N/A",VLOOKUP(A98,'High Risk Non-Compliant'!B:K,$E$48,FALSE))</f>
        <v>N/A</v>
      </c>
      <c r="E98" s="59" t="str">
        <f>IF(D98="N/A","N/A",VLOOKUP(D98,'Crosswalk Detail'!A:B,2,FALSE))</f>
        <v>N/A</v>
      </c>
    </row>
    <row r="99" spans="1:5" ht="144" customHeight="1" x14ac:dyDescent="0.2">
      <c r="A99" s="60">
        <f>'High Risk Non-Compliant'!B55</f>
        <v>0</v>
      </c>
      <c r="B99" s="353">
        <f>'High Risk Non-Compliant'!C55</f>
        <v>0</v>
      </c>
      <c r="C99" s="353"/>
      <c r="D99" s="59" t="str">
        <f>IF(VLOOKUP(A99,'High Risk Non-Compliant'!B:K,$E$48,FALSE)=0,"N/A",VLOOKUP(A99,'High Risk Non-Compliant'!B:K,$E$48,FALSE))</f>
        <v>N/A</v>
      </c>
      <c r="E99" s="59" t="str">
        <f>IF(D99="N/A","N/A",VLOOKUP(D99,'Crosswalk Detail'!A:B,2,FALSE))</f>
        <v>N/A</v>
      </c>
    </row>
    <row r="100" spans="1:5" ht="144" customHeight="1" x14ac:dyDescent="0.2">
      <c r="A100" s="60">
        <f>'High Risk Non-Compliant'!B56</f>
        <v>0</v>
      </c>
      <c r="B100" s="353">
        <f>'High Risk Non-Compliant'!C56</f>
        <v>0</v>
      </c>
      <c r="C100" s="353"/>
      <c r="D100" s="59" t="str">
        <f>IF(VLOOKUP(A100,'High Risk Non-Compliant'!B:K,$E$48,FALSE)=0,"N/A",VLOOKUP(A100,'High Risk Non-Compliant'!B:K,$E$48,FALSE))</f>
        <v>N/A</v>
      </c>
      <c r="E100" s="59" t="str">
        <f>IF(D100="N/A","N/A",VLOOKUP(D100,'Crosswalk Detail'!A:B,2,FALSE))</f>
        <v>N/A</v>
      </c>
    </row>
    <row r="101" spans="1:5" ht="144" customHeight="1" x14ac:dyDescent="0.2">
      <c r="A101" s="60">
        <f>'High Risk Non-Compliant'!B57</f>
        <v>0</v>
      </c>
      <c r="B101" s="353">
        <f>'High Risk Non-Compliant'!C57</f>
        <v>0</v>
      </c>
      <c r="C101" s="353"/>
      <c r="D101" s="59" t="str">
        <f>IF(VLOOKUP(A101,'High Risk Non-Compliant'!B:K,$E$48,FALSE)=0,"N/A",VLOOKUP(A101,'High Risk Non-Compliant'!B:K,$E$48,FALSE))</f>
        <v>N/A</v>
      </c>
      <c r="E101" s="59" t="str">
        <f>IF(D101="N/A","N/A",VLOOKUP(D101,'Crosswalk Detail'!A:B,2,FALSE))</f>
        <v>N/A</v>
      </c>
    </row>
    <row r="102" spans="1:5" ht="144" customHeight="1" x14ac:dyDescent="0.2">
      <c r="A102" s="60">
        <f>'High Risk Non-Compliant'!B58</f>
        <v>0</v>
      </c>
      <c r="B102" s="353">
        <f>'High Risk Non-Compliant'!C58</f>
        <v>0</v>
      </c>
      <c r="C102" s="353"/>
      <c r="D102" s="59" t="str">
        <f>IF(VLOOKUP(A102,'High Risk Non-Compliant'!B:K,$E$48,FALSE)=0,"N/A",VLOOKUP(A102,'High Risk Non-Compliant'!B:K,$E$48,FALSE))</f>
        <v>N/A</v>
      </c>
      <c r="E102" s="59" t="str">
        <f>IF(D102="N/A","N/A",VLOOKUP(D102,'Crosswalk Detail'!A:B,2,FALSE))</f>
        <v>N/A</v>
      </c>
    </row>
    <row r="103" spans="1:5" ht="144" customHeight="1" x14ac:dyDescent="0.2">
      <c r="A103" s="60">
        <f>'High Risk Non-Compliant'!B59</f>
        <v>0</v>
      </c>
      <c r="B103" s="353">
        <f>'High Risk Non-Compliant'!C59</f>
        <v>0</v>
      </c>
      <c r="C103" s="353"/>
      <c r="D103" s="59" t="str">
        <f>IF(VLOOKUP(A103,'High Risk Non-Compliant'!B:K,$E$48,FALSE)=0,"N/A",VLOOKUP(A103,'High Risk Non-Compliant'!B:K,$E$48,FALSE))</f>
        <v>N/A</v>
      </c>
      <c r="E103" s="59" t="str">
        <f>IF(D103="N/A","N/A",VLOOKUP(D103,'Crosswalk Detail'!A:B,2,FALSE))</f>
        <v>N/A</v>
      </c>
    </row>
    <row r="104" spans="1:5" ht="144" customHeight="1" x14ac:dyDescent="0.2">
      <c r="A104" s="60">
        <f>'High Risk Non-Compliant'!B60</f>
        <v>0</v>
      </c>
      <c r="B104" s="353">
        <f>'High Risk Non-Compliant'!C60</f>
        <v>0</v>
      </c>
      <c r="C104" s="353"/>
      <c r="D104" s="59" t="str">
        <f>IF(VLOOKUP(A104,'High Risk Non-Compliant'!B:K,$E$48,FALSE)=0,"N/A",VLOOKUP(A104,'High Risk Non-Compliant'!B:K,$E$48,FALSE))</f>
        <v>N/A</v>
      </c>
      <c r="E104" s="59" t="str">
        <f>IF(D104="N/A","N/A",VLOOKUP(D104,'Crosswalk Detail'!A:B,2,FALSE))</f>
        <v>N/A</v>
      </c>
    </row>
    <row r="105" spans="1:5" ht="144" customHeight="1" x14ac:dyDescent="0.2">
      <c r="A105" s="60">
        <f>'High Risk Non-Compliant'!B61</f>
        <v>0</v>
      </c>
      <c r="B105" s="353">
        <f>'High Risk Non-Compliant'!C61</f>
        <v>0</v>
      </c>
      <c r="C105" s="353"/>
      <c r="D105" s="59" t="str">
        <f>IF(VLOOKUP(A105,'High Risk Non-Compliant'!B:K,$E$48,FALSE)=0,"N/A",VLOOKUP(A105,'High Risk Non-Compliant'!B:K,$E$48,FALSE))</f>
        <v>N/A</v>
      </c>
      <c r="E105" s="59" t="str">
        <f>IF(D105="N/A","N/A",VLOOKUP(D105,'Crosswalk Detail'!A:B,2,FALSE))</f>
        <v>N/A</v>
      </c>
    </row>
    <row r="106" spans="1:5" ht="144" customHeight="1" x14ac:dyDescent="0.2">
      <c r="A106" s="60">
        <f>'High Risk Non-Compliant'!B62</f>
        <v>0</v>
      </c>
      <c r="B106" s="353">
        <f>'High Risk Non-Compliant'!C62</f>
        <v>0</v>
      </c>
      <c r="C106" s="353"/>
      <c r="D106" s="59" t="str">
        <f>IF(VLOOKUP(A106,'High Risk Non-Compliant'!B:K,$E$48,FALSE)=0,"N/A",VLOOKUP(A106,'High Risk Non-Compliant'!B:K,$E$48,FALSE))</f>
        <v>N/A</v>
      </c>
      <c r="E106" s="59" t="str">
        <f>IF(D106="N/A","N/A",VLOOKUP(D106,'Crosswalk Detail'!A:B,2,FALSE))</f>
        <v>N/A</v>
      </c>
    </row>
    <row r="107" spans="1:5" ht="144" customHeight="1" x14ac:dyDescent="0.2">
      <c r="A107" s="60">
        <f>'High Risk Non-Compliant'!B63</f>
        <v>0</v>
      </c>
      <c r="B107" s="353">
        <f>'High Risk Non-Compliant'!C63</f>
        <v>0</v>
      </c>
      <c r="C107" s="353"/>
      <c r="D107" s="59" t="str">
        <f>IF(VLOOKUP(A107,'High Risk Non-Compliant'!B:K,$E$48,FALSE)=0,"N/A",VLOOKUP(A107,'High Risk Non-Compliant'!B:K,$E$48,FALSE))</f>
        <v>N/A</v>
      </c>
      <c r="E107" s="59" t="str">
        <f>IF(D107="N/A","N/A",VLOOKUP(D107,'Crosswalk Detail'!A:B,2,FALSE))</f>
        <v>N/A</v>
      </c>
    </row>
    <row r="108" spans="1:5" ht="144" customHeight="1" x14ac:dyDescent="0.2">
      <c r="A108" s="60">
        <f>'High Risk Non-Compliant'!B64</f>
        <v>0</v>
      </c>
      <c r="B108" s="353">
        <f>'High Risk Non-Compliant'!C64</f>
        <v>0</v>
      </c>
      <c r="C108" s="353"/>
      <c r="D108" s="59" t="str">
        <f>IF(VLOOKUP(A108,'High Risk Non-Compliant'!B:K,$E$48,FALSE)=0,"N/A",VLOOKUP(A108,'High Risk Non-Compliant'!B:K,$E$48,FALSE))</f>
        <v>N/A</v>
      </c>
      <c r="E108" s="59" t="str">
        <f>IF(D108="N/A","N/A",VLOOKUP(D108,'Crosswalk Detail'!A:B,2,FALSE))</f>
        <v>N/A</v>
      </c>
    </row>
    <row r="109" spans="1:5" ht="144" customHeight="1" x14ac:dyDescent="0.2">
      <c r="A109" s="60">
        <f>'High Risk Non-Compliant'!B65</f>
        <v>0</v>
      </c>
      <c r="B109" s="353">
        <f>'High Risk Non-Compliant'!C65</f>
        <v>0</v>
      </c>
      <c r="C109" s="353"/>
      <c r="D109" s="59" t="str">
        <f>IF(VLOOKUP(A109,'High Risk Non-Compliant'!B:K,$E$48,FALSE)=0,"N/A",VLOOKUP(A109,'High Risk Non-Compliant'!B:K,$E$48,FALSE))</f>
        <v>N/A</v>
      </c>
      <c r="E109" s="59" t="str">
        <f>IF(D109="N/A","N/A",VLOOKUP(D109,'Crosswalk Detail'!A:B,2,FALSE))</f>
        <v>N/A</v>
      </c>
    </row>
    <row r="110" spans="1:5" ht="144" customHeight="1" x14ac:dyDescent="0.2">
      <c r="A110" s="60">
        <f>'High Risk Non-Compliant'!B66</f>
        <v>0</v>
      </c>
      <c r="B110" s="353">
        <f>'High Risk Non-Compliant'!C66</f>
        <v>0</v>
      </c>
      <c r="C110" s="353"/>
      <c r="D110" s="59" t="str">
        <f>IF(VLOOKUP(A110,'High Risk Non-Compliant'!B:K,$E$48,FALSE)=0,"N/A",VLOOKUP(A110,'High Risk Non-Compliant'!B:K,$E$48,FALSE))</f>
        <v>N/A</v>
      </c>
      <c r="E110" s="59" t="str">
        <f>IF(D110="N/A","N/A",VLOOKUP(D110,'Crosswalk Detail'!A:B,2,FALSE))</f>
        <v>N/A</v>
      </c>
    </row>
    <row r="111" spans="1:5" ht="144" customHeight="1" x14ac:dyDescent="0.2">
      <c r="A111" s="60">
        <f>'High Risk Non-Compliant'!B67</f>
        <v>0</v>
      </c>
      <c r="B111" s="353">
        <f>'High Risk Non-Compliant'!C67</f>
        <v>0</v>
      </c>
      <c r="C111" s="353"/>
      <c r="D111" s="59" t="str">
        <f>IF(VLOOKUP(A111,'High Risk Non-Compliant'!B:K,$E$48,FALSE)=0,"N/A",VLOOKUP(A111,'High Risk Non-Compliant'!B:K,$E$48,FALSE))</f>
        <v>N/A</v>
      </c>
      <c r="E111" s="59" t="str">
        <f>IF(D111="N/A","N/A",VLOOKUP(D111,'Crosswalk Detail'!A:B,2,FALSE))</f>
        <v>N/A</v>
      </c>
    </row>
    <row r="112" spans="1:5" ht="144" customHeight="1" x14ac:dyDescent="0.2">
      <c r="A112" s="60">
        <f>'High Risk Non-Compliant'!B68</f>
        <v>0</v>
      </c>
      <c r="B112" s="353">
        <f>'High Risk Non-Compliant'!C68</f>
        <v>0</v>
      </c>
      <c r="C112" s="353"/>
      <c r="D112" s="59" t="str">
        <f>IF(VLOOKUP(A112,'High Risk Non-Compliant'!B:K,$E$48,FALSE)=0,"N/A",VLOOKUP(A112,'High Risk Non-Compliant'!B:K,$E$48,FALSE))</f>
        <v>N/A</v>
      </c>
      <c r="E112" s="59" t="str">
        <f>IF(D112="N/A","N/A",VLOOKUP(D112,'Crosswalk Detail'!A:B,2,FALSE))</f>
        <v>N/A</v>
      </c>
    </row>
    <row r="113" spans="1:5" ht="144" customHeight="1" x14ac:dyDescent="0.2">
      <c r="A113" s="60">
        <f>'High Risk Non-Compliant'!B69</f>
        <v>0</v>
      </c>
      <c r="B113" s="353">
        <f>'High Risk Non-Compliant'!C69</f>
        <v>0</v>
      </c>
      <c r="C113" s="353"/>
      <c r="D113" s="59" t="str">
        <f>IF(VLOOKUP(A113,'High Risk Non-Compliant'!B:K,$E$48,FALSE)=0,"N/A",VLOOKUP(A113,'High Risk Non-Compliant'!B:K,$E$48,FALSE))</f>
        <v>N/A</v>
      </c>
      <c r="E113" s="59" t="str">
        <f>IF(D113="N/A","N/A",VLOOKUP(D113,'Crosswalk Detail'!A:B,2,FALSE))</f>
        <v>N/A</v>
      </c>
    </row>
    <row r="114" spans="1:5" ht="144" customHeight="1" x14ac:dyDescent="0.2">
      <c r="A114" s="60">
        <f>'High Risk Non-Compliant'!B70</f>
        <v>0</v>
      </c>
      <c r="B114" s="353">
        <f>'High Risk Non-Compliant'!C70</f>
        <v>0</v>
      </c>
      <c r="C114" s="353"/>
      <c r="D114" s="59" t="str">
        <f>IF(VLOOKUP(A114,'High Risk Non-Compliant'!B:K,$E$48,FALSE)=0,"N/A",VLOOKUP(A114,'High Risk Non-Compliant'!B:K,$E$48,FALSE))</f>
        <v>N/A</v>
      </c>
      <c r="E114" s="59" t="str">
        <f>IF(D114="N/A","N/A",VLOOKUP(D114,'Crosswalk Detail'!A:B,2,FALSE))</f>
        <v>N/A</v>
      </c>
    </row>
    <row r="115" spans="1:5" ht="144" customHeight="1" x14ac:dyDescent="0.2">
      <c r="A115" s="60">
        <f>'High Risk Non-Compliant'!B71</f>
        <v>0</v>
      </c>
      <c r="B115" s="353">
        <f>'High Risk Non-Compliant'!C71</f>
        <v>0</v>
      </c>
      <c r="C115" s="353"/>
      <c r="D115" s="59" t="str">
        <f>IF(VLOOKUP(A115,'High Risk Non-Compliant'!B:K,$E$48,FALSE)=0,"N/A",VLOOKUP(A115,'High Risk Non-Compliant'!B:K,$E$48,FALSE))</f>
        <v>N/A</v>
      </c>
      <c r="E115" s="59" t="str">
        <f>IF(D115="N/A","N/A",VLOOKUP(D115,'Crosswalk Detail'!A:B,2,FALSE))</f>
        <v>N/A</v>
      </c>
    </row>
    <row r="116" spans="1:5" ht="144" customHeight="1" x14ac:dyDescent="0.2">
      <c r="A116" s="60">
        <f>'High Risk Non-Compliant'!B72</f>
        <v>0</v>
      </c>
      <c r="B116" s="353">
        <f>'High Risk Non-Compliant'!C72</f>
        <v>0</v>
      </c>
      <c r="C116" s="353"/>
      <c r="D116" s="59" t="str">
        <f>IF(VLOOKUP(A116,'High Risk Non-Compliant'!B:K,$E$48,FALSE)=0,"N/A",VLOOKUP(A116,'High Risk Non-Compliant'!B:K,$E$48,FALSE))</f>
        <v>N/A</v>
      </c>
      <c r="E116" s="59" t="str">
        <f>IF(D116="N/A","N/A",VLOOKUP(D116,'Crosswalk Detail'!A:B,2,FALSE))</f>
        <v>N/A</v>
      </c>
    </row>
    <row r="117" spans="1:5" ht="144" customHeight="1" x14ac:dyDescent="0.2">
      <c r="A117" s="60">
        <f>'High Risk Non-Compliant'!B73</f>
        <v>0</v>
      </c>
      <c r="B117" s="353">
        <f>'High Risk Non-Compliant'!C73</f>
        <v>0</v>
      </c>
      <c r="C117" s="353"/>
      <c r="D117" s="59" t="str">
        <f>IF(VLOOKUP(A117,'High Risk Non-Compliant'!B:K,$E$48,FALSE)=0,"N/A",VLOOKUP(A117,'High Risk Non-Compliant'!B:K,$E$48,FALSE))</f>
        <v>N/A</v>
      </c>
      <c r="E117" s="59" t="str">
        <f>IF(D117="N/A","N/A",VLOOKUP(D117,'Crosswalk Detail'!A:B,2,FALSE))</f>
        <v>N/A</v>
      </c>
    </row>
    <row r="118" spans="1:5" ht="144" customHeight="1" x14ac:dyDescent="0.2">
      <c r="A118" s="60">
        <f>'High Risk Non-Compliant'!B74</f>
        <v>0</v>
      </c>
      <c r="B118" s="353">
        <f>'High Risk Non-Compliant'!C74</f>
        <v>0</v>
      </c>
      <c r="C118" s="353"/>
      <c r="D118" s="59" t="str">
        <f>IF(VLOOKUP(A118,'High Risk Non-Compliant'!B:K,$E$48,FALSE)=0,"N/A",VLOOKUP(A118,'High Risk Non-Compliant'!B:K,$E$48,FALSE))</f>
        <v>N/A</v>
      </c>
      <c r="E118" s="59" t="str">
        <f>IF(D118="N/A","N/A",VLOOKUP(D118,'Crosswalk Detail'!A:B,2,FALSE))</f>
        <v>N/A</v>
      </c>
    </row>
    <row r="119" spans="1:5" ht="144" customHeight="1" x14ac:dyDescent="0.2">
      <c r="A119" s="60">
        <f>'High Risk Non-Compliant'!B75</f>
        <v>0</v>
      </c>
      <c r="B119" s="353">
        <f>'High Risk Non-Compliant'!C75</f>
        <v>0</v>
      </c>
      <c r="C119" s="353"/>
      <c r="D119" s="59" t="str">
        <f>IF(VLOOKUP(A119,'High Risk Non-Compliant'!B:K,$E$48,FALSE)=0,"N/A",VLOOKUP(A119,'High Risk Non-Compliant'!B:K,$E$48,FALSE))</f>
        <v>N/A</v>
      </c>
      <c r="E119" s="59" t="str">
        <f>IF(D119="N/A","N/A",VLOOKUP(D119,'Crosswalk Detail'!A:B,2,FALSE))</f>
        <v>N/A</v>
      </c>
    </row>
    <row r="120" spans="1:5" ht="144" customHeight="1" x14ac:dyDescent="0.2">
      <c r="A120" s="60">
        <f>'High Risk Non-Compliant'!B76</f>
        <v>0</v>
      </c>
      <c r="B120" s="353">
        <f>'High Risk Non-Compliant'!C76</f>
        <v>0</v>
      </c>
      <c r="C120" s="353"/>
      <c r="D120" s="59" t="str">
        <f>IF(VLOOKUP(A120,'High Risk Non-Compliant'!B:K,$E$48,FALSE)=0,"N/A",VLOOKUP(A120,'High Risk Non-Compliant'!B:K,$E$48,FALSE))</f>
        <v>N/A</v>
      </c>
      <c r="E120" s="59" t="str">
        <f>IF(D120="N/A","N/A",VLOOKUP(D120,'Crosswalk Detail'!A:B,2,FALSE))</f>
        <v>N/A</v>
      </c>
    </row>
    <row r="121" spans="1:5" ht="144" customHeight="1" x14ac:dyDescent="0.2">
      <c r="A121" s="60">
        <f>'High Risk Non-Compliant'!B77</f>
        <v>0</v>
      </c>
      <c r="B121" s="353">
        <f>'High Risk Non-Compliant'!C77</f>
        <v>0</v>
      </c>
      <c r="C121" s="353"/>
      <c r="D121" s="59" t="str">
        <f>IF(VLOOKUP(A121,'High Risk Non-Compliant'!B:K,$E$48,FALSE)=0,"N/A",VLOOKUP(A121,'High Risk Non-Compliant'!B:K,$E$48,FALSE))</f>
        <v>N/A</v>
      </c>
      <c r="E121" s="59" t="str">
        <f>IF(D121="N/A","N/A",VLOOKUP(D121,'Crosswalk Detail'!A:B,2,FALSE))</f>
        <v>N/A</v>
      </c>
    </row>
    <row r="122" spans="1:5" ht="144" customHeight="1" x14ac:dyDescent="0.2">
      <c r="A122" s="60">
        <f>'High Risk Non-Compliant'!B78</f>
        <v>0</v>
      </c>
      <c r="B122" s="353">
        <f>'High Risk Non-Compliant'!C78</f>
        <v>0</v>
      </c>
      <c r="C122" s="353"/>
      <c r="D122" s="59" t="str">
        <f>IF(VLOOKUP(A122,'High Risk Non-Compliant'!B:K,$E$48,FALSE)=0,"N/A",VLOOKUP(A122,'High Risk Non-Compliant'!B:K,$E$48,FALSE))</f>
        <v>N/A</v>
      </c>
      <c r="E122" s="59" t="str">
        <f>IF(D122="N/A","N/A",VLOOKUP(D122,'Crosswalk Detail'!A:B,2,FALSE))</f>
        <v>N/A</v>
      </c>
    </row>
    <row r="123" spans="1:5" ht="144" customHeight="1" x14ac:dyDescent="0.2">
      <c r="A123" s="60">
        <f>'High Risk Non-Compliant'!B79</f>
        <v>0</v>
      </c>
      <c r="B123" s="353">
        <f>'High Risk Non-Compliant'!C79</f>
        <v>0</v>
      </c>
      <c r="C123" s="353"/>
      <c r="D123" s="59" t="str">
        <f>IF(VLOOKUP(A123,'High Risk Non-Compliant'!B:K,$E$48,FALSE)=0,"N/A",VLOOKUP(A123,'High Risk Non-Compliant'!B:K,$E$48,FALSE))</f>
        <v>N/A</v>
      </c>
      <c r="E123" s="59" t="str">
        <f>IF(D123="N/A","N/A",VLOOKUP(D123,'Crosswalk Detail'!A:B,2,FALSE))</f>
        <v>N/A</v>
      </c>
    </row>
    <row r="124" spans="1:5" ht="144" customHeight="1" x14ac:dyDescent="0.2">
      <c r="A124" s="60">
        <f>'High Risk Non-Compliant'!B80</f>
        <v>0</v>
      </c>
      <c r="B124" s="353">
        <f>'High Risk Non-Compliant'!C80</f>
        <v>0</v>
      </c>
      <c r="C124" s="353"/>
      <c r="D124" s="59" t="str">
        <f>IF(VLOOKUP(A124,'High Risk Non-Compliant'!B:K,$E$48,FALSE)=0,"N/A",VLOOKUP(A124,'High Risk Non-Compliant'!B:K,$E$48,FALSE))</f>
        <v>N/A</v>
      </c>
      <c r="E124" s="59" t="str">
        <f>IF(D124="N/A","N/A",VLOOKUP(D124,'Crosswalk Detail'!A:B,2,FALSE))</f>
        <v>N/A</v>
      </c>
    </row>
    <row r="125" spans="1:5" ht="144" customHeight="1" x14ac:dyDescent="0.2">
      <c r="A125" s="60">
        <f>'High Risk Non-Compliant'!B81</f>
        <v>0</v>
      </c>
      <c r="B125" s="353">
        <f>'High Risk Non-Compliant'!C81</f>
        <v>0</v>
      </c>
      <c r="C125" s="353"/>
      <c r="D125" s="59" t="str">
        <f>IF(VLOOKUP(A125,'High Risk Non-Compliant'!B:K,$E$48,FALSE)=0,"N/A",VLOOKUP(A125,'High Risk Non-Compliant'!B:K,$E$48,FALSE))</f>
        <v>N/A</v>
      </c>
      <c r="E125" s="59" t="str">
        <f>IF(D125="N/A","N/A",VLOOKUP(D125,'Crosswalk Detail'!A:B,2,FALSE))</f>
        <v>N/A</v>
      </c>
    </row>
    <row r="126" spans="1:5" ht="144" customHeight="1" x14ac:dyDescent="0.2">
      <c r="A126" s="60">
        <f>'High Risk Non-Compliant'!B82</f>
        <v>0</v>
      </c>
      <c r="B126" s="353">
        <f>'High Risk Non-Compliant'!C82</f>
        <v>0</v>
      </c>
      <c r="C126" s="353"/>
      <c r="D126" s="59" t="str">
        <f>IF(VLOOKUP(A126,'High Risk Non-Compliant'!B:K,$E$48,FALSE)=0,"N/A",VLOOKUP(A126,'High Risk Non-Compliant'!B:K,$E$48,FALSE))</f>
        <v>N/A</v>
      </c>
      <c r="E126" s="59" t="str">
        <f>IF(D126="N/A","N/A",VLOOKUP(D126,'Crosswalk Detail'!A:B,2,FALSE))</f>
        <v>N/A</v>
      </c>
    </row>
    <row r="127" spans="1:5" ht="144" customHeight="1" x14ac:dyDescent="0.2">
      <c r="A127" s="60">
        <f>'High Risk Non-Compliant'!B83</f>
        <v>0</v>
      </c>
      <c r="B127" s="353">
        <f>'High Risk Non-Compliant'!C83</f>
        <v>0</v>
      </c>
      <c r="C127" s="353"/>
      <c r="D127" s="59" t="str">
        <f>IF(VLOOKUP(A127,'High Risk Non-Compliant'!B:K,$E$48,FALSE)=0,"N/A",VLOOKUP(A127,'High Risk Non-Compliant'!B:K,$E$48,FALSE))</f>
        <v>N/A</v>
      </c>
      <c r="E127" s="59" t="str">
        <f>IF(D127="N/A","N/A",VLOOKUP(D127,'Crosswalk Detail'!A:B,2,FALSE))</f>
        <v>N/A</v>
      </c>
    </row>
    <row r="128" spans="1:5" ht="144" customHeight="1" x14ac:dyDescent="0.2">
      <c r="A128" s="60">
        <f>'High Risk Non-Compliant'!B84</f>
        <v>0</v>
      </c>
      <c r="B128" s="353">
        <f>'High Risk Non-Compliant'!C84</f>
        <v>0</v>
      </c>
      <c r="C128" s="353"/>
      <c r="D128" s="59" t="str">
        <f>IF(VLOOKUP(A128,'High Risk Non-Compliant'!B:K,$E$48,FALSE)=0,"N/A",VLOOKUP(A128,'High Risk Non-Compliant'!B:K,$E$48,FALSE))</f>
        <v>N/A</v>
      </c>
      <c r="E128" s="59" t="str">
        <f>IF(D128="N/A","N/A",VLOOKUP(D128,'Crosswalk Detail'!A:B,2,FALSE))</f>
        <v>N/A</v>
      </c>
    </row>
    <row r="129" spans="1:5" ht="144" customHeight="1" x14ac:dyDescent="0.2">
      <c r="A129" s="60">
        <f>'High Risk Non-Compliant'!B85</f>
        <v>0</v>
      </c>
      <c r="B129" s="353">
        <f>'High Risk Non-Compliant'!C85</f>
        <v>0</v>
      </c>
      <c r="C129" s="353"/>
      <c r="D129" s="59" t="str">
        <f>IF(VLOOKUP(A129,'High Risk Non-Compliant'!B:K,$E$48,FALSE)=0,"N/A",VLOOKUP(A129,'High Risk Non-Compliant'!B:K,$E$48,FALSE))</f>
        <v>N/A</v>
      </c>
      <c r="E129" s="59" t="str">
        <f>IF(D129="N/A","N/A",VLOOKUP(D129,'Crosswalk Detail'!A:B,2,FALSE))</f>
        <v>N/A</v>
      </c>
    </row>
    <row r="130" spans="1:5" ht="144" customHeight="1" x14ac:dyDescent="0.2">
      <c r="A130" s="60">
        <f>'High Risk Non-Compliant'!B86</f>
        <v>0</v>
      </c>
      <c r="B130" s="353">
        <f>'High Risk Non-Compliant'!C86</f>
        <v>0</v>
      </c>
      <c r="C130" s="353"/>
      <c r="D130" s="59" t="str">
        <f>IF(VLOOKUP(A130,'High Risk Non-Compliant'!B:K,$E$48,FALSE)=0,"N/A",VLOOKUP(A130,'High Risk Non-Compliant'!B:K,$E$48,FALSE))</f>
        <v>N/A</v>
      </c>
      <c r="E130" s="59" t="str">
        <f>IF(D130="N/A","N/A",VLOOKUP(D130,'Crosswalk Detail'!A:B,2,FALSE))</f>
        <v>N/A</v>
      </c>
    </row>
    <row r="131" spans="1:5" ht="144" customHeight="1" x14ac:dyDescent="0.2">
      <c r="A131" s="60">
        <f>'High Risk Non-Compliant'!B87</f>
        <v>0</v>
      </c>
      <c r="B131" s="353">
        <f>'High Risk Non-Compliant'!C87</f>
        <v>0</v>
      </c>
      <c r="C131" s="353"/>
      <c r="D131" s="59" t="str">
        <f>IF(VLOOKUP(A131,'High Risk Non-Compliant'!B:K,$E$48,FALSE)=0,"N/A",VLOOKUP(A131,'High Risk Non-Compliant'!B:K,$E$48,FALSE))</f>
        <v>N/A</v>
      </c>
      <c r="E131" s="59" t="str">
        <f>IF(D131="N/A","N/A",VLOOKUP(D131,'Crosswalk Detail'!A:B,2,FALSE))</f>
        <v>N/A</v>
      </c>
    </row>
    <row r="132" spans="1:5" ht="144" customHeight="1" x14ac:dyDescent="0.2">
      <c r="A132" s="60">
        <f>'High Risk Non-Compliant'!B88</f>
        <v>0</v>
      </c>
      <c r="B132" s="353">
        <f>'High Risk Non-Compliant'!C88</f>
        <v>0</v>
      </c>
      <c r="C132" s="353"/>
      <c r="D132" s="59" t="str">
        <f>IF(VLOOKUP(A132,'High Risk Non-Compliant'!B:K,$E$48,FALSE)=0,"N/A",VLOOKUP(A132,'High Risk Non-Compliant'!B:K,$E$48,FALSE))</f>
        <v>N/A</v>
      </c>
      <c r="E132" s="59" t="str">
        <f>IF(D132="N/A","N/A",VLOOKUP(D132,'Crosswalk Detail'!A:B,2,FALSE))</f>
        <v>N/A</v>
      </c>
    </row>
    <row r="133" spans="1:5" ht="144" customHeight="1" x14ac:dyDescent="0.2">
      <c r="A133" s="60">
        <f>'High Risk Non-Compliant'!B89</f>
        <v>0</v>
      </c>
      <c r="B133" s="353">
        <f>'High Risk Non-Compliant'!C89</f>
        <v>0</v>
      </c>
      <c r="C133" s="353"/>
      <c r="D133" s="59" t="str">
        <f>IF(VLOOKUP(A133,'High Risk Non-Compliant'!B:K,$E$48,FALSE)=0,"N/A",VLOOKUP(A133,'High Risk Non-Compliant'!B:K,$E$48,FALSE))</f>
        <v>N/A</v>
      </c>
      <c r="E133" s="59" t="str">
        <f>IF(D133="N/A","N/A",VLOOKUP(D133,'Crosswalk Detail'!A:B,2,FALSE))</f>
        <v>N/A</v>
      </c>
    </row>
    <row r="134" spans="1:5" ht="144" customHeight="1" x14ac:dyDescent="0.2">
      <c r="A134" s="60">
        <f>'High Risk Non-Compliant'!B90</f>
        <v>0</v>
      </c>
      <c r="B134" s="353">
        <f>'High Risk Non-Compliant'!C90</f>
        <v>0</v>
      </c>
      <c r="C134" s="353"/>
      <c r="D134" s="59" t="str">
        <f>IF(VLOOKUP(A134,'High Risk Non-Compliant'!B:K,$E$48,FALSE)=0,"N/A",VLOOKUP(A134,'High Risk Non-Compliant'!B:K,$E$48,FALSE))</f>
        <v>N/A</v>
      </c>
      <c r="E134" s="59" t="str">
        <f>IF(D134="N/A","N/A",VLOOKUP(D134,'Crosswalk Detail'!A:B,2,FALSE))</f>
        <v>N/A</v>
      </c>
    </row>
    <row r="135" spans="1:5" ht="144" customHeight="1" x14ac:dyDescent="0.2">
      <c r="A135" s="60">
        <f>'High Risk Non-Compliant'!B91</f>
        <v>0</v>
      </c>
      <c r="B135" s="353">
        <f>'High Risk Non-Compliant'!C91</f>
        <v>0</v>
      </c>
      <c r="C135" s="353"/>
      <c r="D135" s="59" t="str">
        <f>IF(VLOOKUP(A135,'High Risk Non-Compliant'!B:K,$E$48,FALSE)=0,"N/A",VLOOKUP(A135,'High Risk Non-Compliant'!B:K,$E$48,FALSE))</f>
        <v>N/A</v>
      </c>
      <c r="E135" s="59" t="str">
        <f>IF(D135="N/A","N/A",VLOOKUP(D135,'Crosswalk Detail'!A:B,2,FALSE))</f>
        <v>N/A</v>
      </c>
    </row>
    <row r="136" spans="1:5" ht="144" customHeight="1" x14ac:dyDescent="0.2">
      <c r="A136" s="60">
        <f>'High Risk Non-Compliant'!B92</f>
        <v>0</v>
      </c>
      <c r="B136" s="353">
        <f>'High Risk Non-Compliant'!C92</f>
        <v>0</v>
      </c>
      <c r="C136" s="353"/>
      <c r="D136" s="59" t="str">
        <f>IF(VLOOKUP(A136,'High Risk Non-Compliant'!B:K,$E$48,FALSE)=0,"N/A",VLOOKUP(A136,'High Risk Non-Compliant'!B:K,$E$48,FALSE))</f>
        <v>N/A</v>
      </c>
      <c r="E136" s="59" t="str">
        <f>IF(D136="N/A","N/A",VLOOKUP(D136,'Crosswalk Detail'!A:B,2,FALSE))</f>
        <v>N/A</v>
      </c>
    </row>
    <row r="137" spans="1:5" ht="144" customHeight="1" x14ac:dyDescent="0.2">
      <c r="A137" s="60">
        <f>'High Risk Non-Compliant'!B93</f>
        <v>0</v>
      </c>
      <c r="B137" s="353">
        <f>'High Risk Non-Compliant'!C93</f>
        <v>0</v>
      </c>
      <c r="C137" s="353"/>
      <c r="D137" s="59" t="str">
        <f>IF(VLOOKUP(A137,'High Risk Non-Compliant'!B:K,$E$48,FALSE)=0,"N/A",VLOOKUP(A137,'High Risk Non-Compliant'!B:K,$E$48,FALSE))</f>
        <v>N/A</v>
      </c>
      <c r="E137" s="59" t="str">
        <f>IF(D137="N/A","N/A",VLOOKUP(D137,'Crosswalk Detail'!A:B,2,FALSE))</f>
        <v>N/A</v>
      </c>
    </row>
    <row r="138" spans="1:5" ht="144" customHeight="1" x14ac:dyDescent="0.2">
      <c r="A138" s="60">
        <f>'High Risk Non-Compliant'!B94</f>
        <v>0</v>
      </c>
      <c r="B138" s="353">
        <f>'High Risk Non-Compliant'!C94</f>
        <v>0</v>
      </c>
      <c r="C138" s="353"/>
      <c r="D138" s="59" t="str">
        <f>IF(VLOOKUP(A138,'High Risk Non-Compliant'!B:K,$E$48,FALSE)=0,"N/A",VLOOKUP(A138,'High Risk Non-Compliant'!B:K,$E$48,FALSE))</f>
        <v>N/A</v>
      </c>
      <c r="E138" s="59" t="str">
        <f>IF(D138="N/A","N/A",VLOOKUP(D138,'Crosswalk Detail'!A:B,2,FALSE))</f>
        <v>N/A</v>
      </c>
    </row>
    <row r="139" spans="1:5" ht="144" customHeight="1" x14ac:dyDescent="0.2">
      <c r="A139" s="60">
        <f>'High Risk Non-Compliant'!B95</f>
        <v>0</v>
      </c>
      <c r="B139" s="353">
        <f>'High Risk Non-Compliant'!C95</f>
        <v>0</v>
      </c>
      <c r="C139" s="353"/>
      <c r="D139" s="59" t="str">
        <f>IF(VLOOKUP(A139,'High Risk Non-Compliant'!B:K,$E$48,FALSE)=0,"N/A",VLOOKUP(A139,'High Risk Non-Compliant'!B:K,$E$48,FALSE))</f>
        <v>N/A</v>
      </c>
      <c r="E139" s="59" t="str">
        <f>IF(D139="N/A","N/A",VLOOKUP(D139,'Crosswalk Detail'!A:B,2,FALSE))</f>
        <v>N/A</v>
      </c>
    </row>
    <row r="140" spans="1:5" ht="144" customHeight="1" x14ac:dyDescent="0.2">
      <c r="A140" s="60">
        <f>'High Risk Non-Compliant'!B96</f>
        <v>0</v>
      </c>
      <c r="B140" s="353">
        <f>'High Risk Non-Compliant'!C96</f>
        <v>0</v>
      </c>
      <c r="C140" s="353"/>
      <c r="D140" s="59" t="str">
        <f>IF(VLOOKUP(A140,'High Risk Non-Compliant'!B:K,$E$48,FALSE)=0,"N/A",VLOOKUP(A140,'High Risk Non-Compliant'!B:K,$E$48,FALSE))</f>
        <v>N/A</v>
      </c>
      <c r="E140" s="59" t="str">
        <f>IF(D140="N/A","N/A",VLOOKUP(D140,'Crosswalk Detail'!A:B,2,FALSE))</f>
        <v>N/A</v>
      </c>
    </row>
    <row r="141" spans="1:5" ht="144" customHeight="1" x14ac:dyDescent="0.2">
      <c r="A141" s="60">
        <f>'High Risk Non-Compliant'!B97</f>
        <v>0</v>
      </c>
      <c r="B141" s="353">
        <f>'High Risk Non-Compliant'!C97</f>
        <v>0</v>
      </c>
      <c r="C141" s="353"/>
      <c r="D141" s="59" t="str">
        <f>IF(VLOOKUP(A141,'High Risk Non-Compliant'!B:K,$E$48,FALSE)=0,"N/A",VLOOKUP(A141,'High Risk Non-Compliant'!B:K,$E$48,FALSE))</f>
        <v>N/A</v>
      </c>
      <c r="E141" s="59" t="str">
        <f>IF(D141="N/A","N/A",VLOOKUP(D141,'Crosswalk Detail'!A:B,2,FALSE))</f>
        <v>N/A</v>
      </c>
    </row>
    <row r="142" spans="1:5" ht="144" customHeight="1" x14ac:dyDescent="0.2">
      <c r="A142" s="60">
        <f>'High Risk Non-Compliant'!B98</f>
        <v>0</v>
      </c>
      <c r="B142" s="353">
        <f>'High Risk Non-Compliant'!C98</f>
        <v>0</v>
      </c>
      <c r="C142" s="353"/>
      <c r="D142" s="59" t="str">
        <f>IF(VLOOKUP(A142,'High Risk Non-Compliant'!B:K,$E$48,FALSE)=0,"N/A",VLOOKUP(A142,'High Risk Non-Compliant'!B:K,$E$48,FALSE))</f>
        <v>N/A</v>
      </c>
      <c r="E142" s="59" t="str">
        <f>IF(D142="N/A","N/A",VLOOKUP(D142,'Crosswalk Detail'!A:B,2,FALSE))</f>
        <v>N/A</v>
      </c>
    </row>
    <row r="143" spans="1:5" ht="144" customHeight="1" x14ac:dyDescent="0.2">
      <c r="A143" s="60">
        <f>'High Risk Non-Compliant'!B99</f>
        <v>0</v>
      </c>
      <c r="B143" s="353">
        <f>'High Risk Non-Compliant'!C99</f>
        <v>0</v>
      </c>
      <c r="C143" s="353"/>
      <c r="D143" s="59" t="str">
        <f>IF(VLOOKUP(A143,'High Risk Non-Compliant'!B:K,$E$48,FALSE)=0,"N/A",VLOOKUP(A143,'High Risk Non-Compliant'!B:K,$E$48,FALSE))</f>
        <v>N/A</v>
      </c>
      <c r="E143" s="59" t="str">
        <f>IF(D143="N/A","N/A",VLOOKUP(D143,'Crosswalk Detail'!A:B,2,FALSE))</f>
        <v>N/A</v>
      </c>
    </row>
    <row r="144" spans="1:5" ht="144" customHeight="1" x14ac:dyDescent="0.2">
      <c r="A144" s="60">
        <f>'High Risk Non-Compliant'!B100</f>
        <v>0</v>
      </c>
      <c r="B144" s="353">
        <f>'High Risk Non-Compliant'!C100</f>
        <v>0</v>
      </c>
      <c r="C144" s="353"/>
      <c r="D144" s="59" t="str">
        <f>IF(VLOOKUP(A144,'High Risk Non-Compliant'!B:K,$E$48,FALSE)=0,"N/A",VLOOKUP(A144,'High Risk Non-Compliant'!B:K,$E$48,FALSE))</f>
        <v>N/A</v>
      </c>
      <c r="E144" s="59" t="str">
        <f>IF(D144="N/A","N/A",VLOOKUP(D144,'Crosswalk Detail'!A:B,2,FALSE))</f>
        <v>N/A</v>
      </c>
    </row>
    <row r="145" spans="1:5" ht="144" customHeight="1" x14ac:dyDescent="0.2">
      <c r="A145" s="60">
        <f>'High Risk Non-Compliant'!B101</f>
        <v>0</v>
      </c>
      <c r="B145" s="353">
        <f>'High Risk Non-Compliant'!C101</f>
        <v>0</v>
      </c>
      <c r="C145" s="353"/>
      <c r="D145" s="59" t="str">
        <f>IF(VLOOKUP(A145,'High Risk Non-Compliant'!B:K,$E$48,FALSE)=0,"N/A",VLOOKUP(A145,'High Risk Non-Compliant'!B:K,$E$48,FALSE))</f>
        <v>N/A</v>
      </c>
      <c r="E145" s="59" t="str">
        <f>IF(D145="N/A","N/A",VLOOKUP(D145,'Crosswalk Detail'!A:B,2,FALSE))</f>
        <v>N/A</v>
      </c>
    </row>
    <row r="146" spans="1:5" ht="144" customHeight="1" x14ac:dyDescent="0.2">
      <c r="A146" s="60">
        <f>'High Risk Non-Compliant'!B102</f>
        <v>0</v>
      </c>
      <c r="B146" s="353">
        <f>'High Risk Non-Compliant'!C102</f>
        <v>0</v>
      </c>
      <c r="C146" s="353"/>
      <c r="D146" s="59" t="str">
        <f>IF(VLOOKUP(A146,'High Risk Non-Compliant'!B:K,$E$48,FALSE)=0,"N/A",VLOOKUP(A146,'High Risk Non-Compliant'!B:K,$E$48,FALSE))</f>
        <v>N/A</v>
      </c>
      <c r="E146" s="59" t="str">
        <f>IF(D146="N/A","N/A",VLOOKUP(D146,'Crosswalk Detail'!A:B,2,FALSE))</f>
        <v>N/A</v>
      </c>
    </row>
    <row r="147" spans="1:5" ht="144" customHeight="1" x14ac:dyDescent="0.2">
      <c r="A147" s="60">
        <f>'High Risk Non-Compliant'!B103</f>
        <v>0</v>
      </c>
      <c r="B147" s="353">
        <f>'High Risk Non-Compliant'!C103</f>
        <v>0</v>
      </c>
      <c r="C147" s="353"/>
      <c r="D147" s="59" t="str">
        <f>IF(VLOOKUP(A147,'High Risk Non-Compliant'!B:K,$E$48,FALSE)=0,"N/A",VLOOKUP(A147,'High Risk Non-Compliant'!B:K,$E$48,FALSE))</f>
        <v>N/A</v>
      </c>
      <c r="E147" s="59" t="str">
        <f>IF(D147="N/A","N/A",VLOOKUP(D147,'Crosswalk Detail'!A:B,2,FALSE))</f>
        <v>N/A</v>
      </c>
    </row>
    <row r="148" spans="1:5" ht="144" customHeight="1" x14ac:dyDescent="0.2">
      <c r="A148" s="60">
        <f>'High Risk Non-Compliant'!B104</f>
        <v>0</v>
      </c>
      <c r="B148" s="353">
        <f>'High Risk Non-Compliant'!C104</f>
        <v>0</v>
      </c>
      <c r="C148" s="353"/>
      <c r="D148" s="59" t="str">
        <f>IF(VLOOKUP(A148,'High Risk Non-Compliant'!B:K,$E$48,FALSE)=0,"N/A",VLOOKUP(A148,'High Risk Non-Compliant'!B:K,$E$48,FALSE))</f>
        <v>N/A</v>
      </c>
      <c r="E148" s="59" t="str">
        <f>IF(D148="N/A","N/A",VLOOKUP(D148,'Crosswalk Detail'!A:B,2,FALSE))</f>
        <v>N/A</v>
      </c>
    </row>
    <row r="149" spans="1:5" ht="144" customHeight="1" x14ac:dyDescent="0.2">
      <c r="A149" s="60">
        <f>'High Risk Non-Compliant'!B105</f>
        <v>0</v>
      </c>
      <c r="B149" s="353">
        <f>'High Risk Non-Compliant'!C105</f>
        <v>0</v>
      </c>
      <c r="C149" s="353"/>
      <c r="D149" s="59" t="str">
        <f>IF(VLOOKUP(A149,'High Risk Non-Compliant'!B:K,$E$48,FALSE)=0,"N/A",VLOOKUP(A149,'High Risk Non-Compliant'!B:K,$E$48,FALSE))</f>
        <v>N/A</v>
      </c>
      <c r="E149" s="59" t="str">
        <f>IF(D149="N/A","N/A",VLOOKUP(D149,'Crosswalk Detail'!A:B,2,FALSE))</f>
        <v>N/A</v>
      </c>
    </row>
    <row r="150" spans="1:5" ht="144" customHeight="1" x14ac:dyDescent="0.2">
      <c r="A150" s="60">
        <f>'High Risk Non-Compliant'!B106</f>
        <v>0</v>
      </c>
      <c r="B150" s="353">
        <f>'High Risk Non-Compliant'!C106</f>
        <v>0</v>
      </c>
      <c r="C150" s="353"/>
      <c r="D150" s="59" t="str">
        <f>IF(VLOOKUP(A150,'High Risk Non-Compliant'!B:K,$E$48,FALSE)=0,"N/A",VLOOKUP(A150,'High Risk Non-Compliant'!B:K,$E$48,FALSE))</f>
        <v>N/A</v>
      </c>
      <c r="E150" s="59" t="str">
        <f>IF(D150="N/A","N/A",VLOOKUP(D150,'Crosswalk Detail'!A:B,2,FALSE))</f>
        <v>N/A</v>
      </c>
    </row>
    <row r="151" spans="1:5" ht="144" customHeight="1" x14ac:dyDescent="0.2">
      <c r="A151" s="60">
        <f>'High Risk Non-Compliant'!B107</f>
        <v>0</v>
      </c>
      <c r="B151" s="353">
        <f>'High Risk Non-Compliant'!C107</f>
        <v>0</v>
      </c>
      <c r="C151" s="353"/>
      <c r="D151" s="59" t="str">
        <f>IF(VLOOKUP(A151,'High Risk Non-Compliant'!B:K,$E$48,FALSE)=0,"N/A",VLOOKUP(A151,'High Risk Non-Compliant'!B:K,$E$48,FALSE))</f>
        <v>N/A</v>
      </c>
      <c r="E151" s="59" t="str">
        <f>IF(D151="N/A","N/A",VLOOKUP(D151,'Crosswalk Detail'!A:B,2,FALSE))</f>
        <v>N/A</v>
      </c>
    </row>
    <row r="152" spans="1:5" ht="144" customHeight="1" x14ac:dyDescent="0.2">
      <c r="A152" s="60">
        <f>'High Risk Non-Compliant'!B108</f>
        <v>0</v>
      </c>
      <c r="B152" s="353">
        <f>'High Risk Non-Compliant'!C108</f>
        <v>0</v>
      </c>
      <c r="C152" s="353"/>
      <c r="D152" s="59" t="str">
        <f>IF(VLOOKUP(A152,'High Risk Non-Compliant'!B:K,$E$48,FALSE)=0,"N/A",VLOOKUP(A152,'High Risk Non-Compliant'!B:K,$E$48,FALSE))</f>
        <v>N/A</v>
      </c>
      <c r="E152" s="59" t="str">
        <f>IF(D152="N/A","N/A",VLOOKUP(D152,'Crosswalk Detail'!A:B,2,FALSE))</f>
        <v>N/A</v>
      </c>
    </row>
    <row r="153" spans="1:5" ht="144" customHeight="1" x14ac:dyDescent="0.2">
      <c r="A153" s="60">
        <f>'High Risk Non-Compliant'!B109</f>
        <v>0</v>
      </c>
      <c r="B153" s="353">
        <f>'High Risk Non-Compliant'!C109</f>
        <v>0</v>
      </c>
      <c r="C153" s="353"/>
      <c r="D153" s="59" t="str">
        <f>IF(VLOOKUP(A153,'High Risk Non-Compliant'!B:K,$E$48,FALSE)=0,"N/A",VLOOKUP(A153,'High Risk Non-Compliant'!B:K,$E$48,FALSE))</f>
        <v>N/A</v>
      </c>
      <c r="E153" s="59" t="str">
        <f>IF(D153="N/A","N/A",VLOOKUP(D153,'Crosswalk Detail'!A:B,2,FALSE))</f>
        <v>N/A</v>
      </c>
    </row>
    <row r="154" spans="1:5" ht="144" customHeight="1" x14ac:dyDescent="0.2">
      <c r="A154" s="60">
        <f>'High Risk Non-Compliant'!B110</f>
        <v>0</v>
      </c>
      <c r="B154" s="353">
        <f>'High Risk Non-Compliant'!C110</f>
        <v>0</v>
      </c>
      <c r="C154" s="353"/>
      <c r="D154" s="59" t="str">
        <f>IF(VLOOKUP(A154,'High Risk Non-Compliant'!B:K,$E$48,FALSE)=0,"N/A",VLOOKUP(A154,'High Risk Non-Compliant'!B:K,$E$48,FALSE))</f>
        <v>N/A</v>
      </c>
      <c r="E154" s="59" t="str">
        <f>IF(D154="N/A","N/A",VLOOKUP(D154,'Crosswalk Detail'!A:B,2,FALSE))</f>
        <v>N/A</v>
      </c>
    </row>
    <row r="155" spans="1:5" ht="144" customHeight="1" x14ac:dyDescent="0.2">
      <c r="A155" s="60">
        <f>'High Risk Non-Compliant'!B111</f>
        <v>0</v>
      </c>
      <c r="B155" s="353">
        <f>'High Risk Non-Compliant'!C111</f>
        <v>0</v>
      </c>
      <c r="C155" s="353"/>
      <c r="D155" s="59" t="str">
        <f>IF(VLOOKUP(A155,'High Risk Non-Compliant'!B:K,$E$48,FALSE)=0,"N/A",VLOOKUP(A155,'High Risk Non-Compliant'!B:K,$E$48,FALSE))</f>
        <v>N/A</v>
      </c>
      <c r="E155" s="59" t="str">
        <f>IF(D155="N/A","N/A",VLOOKUP(D155,'Crosswalk Detail'!A:B,2,FALSE))</f>
        <v>N/A</v>
      </c>
    </row>
    <row r="156" spans="1:5" ht="144" customHeight="1" x14ac:dyDescent="0.2">
      <c r="A156" s="60">
        <f>'High Risk Non-Compliant'!B112</f>
        <v>0</v>
      </c>
      <c r="B156" s="353">
        <f>'High Risk Non-Compliant'!C112</f>
        <v>0</v>
      </c>
      <c r="C156" s="353"/>
      <c r="D156" s="59" t="str">
        <f>IF(VLOOKUP(A156,'High Risk Non-Compliant'!B:K,$E$48,FALSE)=0,"N/A",VLOOKUP(A156,'High Risk Non-Compliant'!B:K,$E$48,FALSE))</f>
        <v>N/A</v>
      </c>
      <c r="E156" s="59" t="str">
        <f>IF(D156="N/A","N/A",VLOOKUP(D156,'Crosswalk Detail'!A:B,2,FALSE))</f>
        <v>N/A</v>
      </c>
    </row>
    <row r="157" spans="1:5" ht="144" customHeight="1" x14ac:dyDescent="0.2">
      <c r="A157" s="60">
        <f>'High Risk Non-Compliant'!B113</f>
        <v>0</v>
      </c>
      <c r="B157" s="353">
        <f>'High Risk Non-Compliant'!C113</f>
        <v>0</v>
      </c>
      <c r="C157" s="353"/>
      <c r="D157" s="59" t="str">
        <f>IF(VLOOKUP(A157,'High Risk Non-Compliant'!B:K,$E$48,FALSE)=0,"N/A",VLOOKUP(A157,'High Risk Non-Compliant'!B:K,$E$48,FALSE))</f>
        <v>N/A</v>
      </c>
      <c r="E157" s="59" t="str">
        <f>IF(D157="N/A","N/A",VLOOKUP(D157,'Crosswalk Detail'!A:B,2,FALSE))</f>
        <v>N/A</v>
      </c>
    </row>
    <row r="158" spans="1:5" ht="144" customHeight="1" x14ac:dyDescent="0.2">
      <c r="A158" s="60">
        <f>'High Risk Non-Compliant'!B114</f>
        <v>0</v>
      </c>
      <c r="B158" s="353">
        <f>'High Risk Non-Compliant'!C114</f>
        <v>0</v>
      </c>
      <c r="C158" s="353"/>
      <c r="D158" s="59" t="str">
        <f>IF(VLOOKUP(A158,'High Risk Non-Compliant'!B:K,$E$48,FALSE)=0,"N/A",VLOOKUP(A158,'High Risk Non-Compliant'!B:K,$E$48,FALSE))</f>
        <v>N/A</v>
      </c>
      <c r="E158" s="59" t="str">
        <f>IF(D158="N/A","N/A",VLOOKUP(D158,'Crosswalk Detail'!A:B,2,FALSE))</f>
        <v>N/A</v>
      </c>
    </row>
    <row r="159" spans="1:5" ht="144" customHeight="1" x14ac:dyDescent="0.2">
      <c r="A159" s="60">
        <f>'High Risk Non-Compliant'!B115</f>
        <v>0</v>
      </c>
      <c r="B159" s="353">
        <f>'High Risk Non-Compliant'!C115</f>
        <v>0</v>
      </c>
      <c r="C159" s="353"/>
      <c r="D159" s="59" t="str">
        <f>IF(VLOOKUP(A159,'High Risk Non-Compliant'!B:K,$E$48,FALSE)=0,"N/A",VLOOKUP(A159,'High Risk Non-Compliant'!B:K,$E$48,FALSE))</f>
        <v>N/A</v>
      </c>
      <c r="E159" s="59" t="str">
        <f>IF(D159="N/A","N/A",VLOOKUP(D159,'Crosswalk Detail'!A:B,2,FALSE))</f>
        <v>N/A</v>
      </c>
    </row>
    <row r="160" spans="1:5" ht="144" customHeight="1" x14ac:dyDescent="0.2">
      <c r="A160" s="60">
        <f>'High Risk Non-Compliant'!B116</f>
        <v>0</v>
      </c>
      <c r="B160" s="353">
        <f>'High Risk Non-Compliant'!C116</f>
        <v>0</v>
      </c>
      <c r="C160" s="353"/>
      <c r="D160" s="59" t="str">
        <f>IF(VLOOKUP(A160,'High Risk Non-Compliant'!B:K,$E$48,FALSE)=0,"N/A",VLOOKUP(A160,'High Risk Non-Compliant'!B:K,$E$48,FALSE))</f>
        <v>N/A</v>
      </c>
      <c r="E160" s="59" t="str">
        <f>IF(D160="N/A","N/A",VLOOKUP(D160,'Crosswalk Detail'!A:B,2,FALSE))</f>
        <v>N/A</v>
      </c>
    </row>
    <row r="161" spans="1:5" ht="144" customHeight="1" x14ac:dyDescent="0.2">
      <c r="A161" s="60">
        <f>'High Risk Non-Compliant'!B117</f>
        <v>0</v>
      </c>
      <c r="B161" s="353">
        <f>'High Risk Non-Compliant'!C117</f>
        <v>0</v>
      </c>
      <c r="C161" s="353"/>
      <c r="D161" s="59" t="str">
        <f>IF(VLOOKUP(A161,'High Risk Non-Compliant'!B:K,$E$48,FALSE)=0,"N/A",VLOOKUP(A161,'High Risk Non-Compliant'!B:K,$E$48,FALSE))</f>
        <v>N/A</v>
      </c>
      <c r="E161" s="59" t="str">
        <f>IF(D161="N/A","N/A",VLOOKUP(D161,'Crosswalk Detail'!A:B,2,FALSE))</f>
        <v>N/A</v>
      </c>
    </row>
    <row r="162" spans="1:5" ht="144" customHeight="1" x14ac:dyDescent="0.2">
      <c r="A162" s="60">
        <f>'High Risk Non-Compliant'!B118</f>
        <v>0</v>
      </c>
      <c r="B162" s="353">
        <f>'High Risk Non-Compliant'!C118</f>
        <v>0</v>
      </c>
      <c r="C162" s="353"/>
      <c r="D162" s="59" t="str">
        <f>IF(VLOOKUP(A162,'High Risk Non-Compliant'!B:K,$E$48,FALSE)=0,"N/A",VLOOKUP(A162,'High Risk Non-Compliant'!B:K,$E$48,FALSE))</f>
        <v>N/A</v>
      </c>
      <c r="E162" s="59" t="str">
        <f>IF(D162="N/A","N/A",VLOOKUP(D162,'Crosswalk Detail'!A:B,2,FALSE))</f>
        <v>N/A</v>
      </c>
    </row>
    <row r="163" spans="1:5" ht="144" customHeight="1" x14ac:dyDescent="0.2">
      <c r="A163" s="60">
        <f>'High Risk Non-Compliant'!B119</f>
        <v>0</v>
      </c>
      <c r="B163" s="353">
        <f>'High Risk Non-Compliant'!C119</f>
        <v>0</v>
      </c>
      <c r="C163" s="353"/>
      <c r="D163" s="59" t="str">
        <f>IF(VLOOKUP(A163,'High Risk Non-Compliant'!B:K,$E$48,FALSE)=0,"N/A",VLOOKUP(A163,'High Risk Non-Compliant'!B:K,$E$48,FALSE))</f>
        <v>N/A</v>
      </c>
      <c r="E163" s="59" t="str">
        <f>IF(D163="N/A","N/A",VLOOKUP(D163,'Crosswalk Detail'!A:B,2,FALSE))</f>
        <v>N/A</v>
      </c>
    </row>
    <row r="164" spans="1:5" ht="144" customHeight="1" x14ac:dyDescent="0.2">
      <c r="A164" s="60">
        <f>'High Risk Non-Compliant'!B120</f>
        <v>0</v>
      </c>
      <c r="B164" s="353">
        <f>'High Risk Non-Compliant'!C120</f>
        <v>0</v>
      </c>
      <c r="C164" s="353"/>
      <c r="D164" s="59" t="str">
        <f>IF(VLOOKUP(A164,'High Risk Non-Compliant'!B:K,$E$48,FALSE)=0,"N/A",VLOOKUP(A164,'High Risk Non-Compliant'!B:K,$E$48,FALSE))</f>
        <v>N/A</v>
      </c>
      <c r="E164" s="59" t="str">
        <f>IF(D164="N/A","N/A",VLOOKUP(D164,'Crosswalk Detail'!A:B,2,FALSE))</f>
        <v>N/A</v>
      </c>
    </row>
    <row r="165" spans="1:5" ht="144" customHeight="1" x14ac:dyDescent="0.2">
      <c r="A165" s="60">
        <f>'High Risk Non-Compliant'!B121</f>
        <v>0</v>
      </c>
      <c r="B165" s="353">
        <f>'High Risk Non-Compliant'!C121</f>
        <v>0</v>
      </c>
      <c r="C165" s="353"/>
      <c r="D165" s="59" t="str">
        <f>IF(VLOOKUP(A165,'High Risk Non-Compliant'!B:K,$E$48,FALSE)=0,"N/A",VLOOKUP(A165,'High Risk Non-Compliant'!B:K,$E$48,FALSE))</f>
        <v>N/A</v>
      </c>
      <c r="E165" s="59" t="str">
        <f>IF(D165="N/A","N/A",VLOOKUP(D165,'Crosswalk Detail'!A:B,2,FALSE))</f>
        <v>N/A</v>
      </c>
    </row>
    <row r="166" spans="1:5" ht="144" customHeight="1" x14ac:dyDescent="0.2">
      <c r="A166" s="60">
        <f>'High Risk Non-Compliant'!B122</f>
        <v>0</v>
      </c>
      <c r="B166" s="353">
        <f>'High Risk Non-Compliant'!C122</f>
        <v>0</v>
      </c>
      <c r="C166" s="353"/>
      <c r="D166" s="59" t="str">
        <f>IF(VLOOKUP(A166,'High Risk Non-Compliant'!B:K,$E$48,FALSE)=0,"N/A",VLOOKUP(A166,'High Risk Non-Compliant'!B:K,$E$48,FALSE))</f>
        <v>N/A</v>
      </c>
      <c r="E166" s="59" t="str">
        <f>IF(D166="N/A","N/A",VLOOKUP(D166,'Crosswalk Detail'!A:B,2,FALSE))</f>
        <v>N/A</v>
      </c>
    </row>
    <row r="167" spans="1:5" ht="144" customHeight="1" x14ac:dyDescent="0.2">
      <c r="A167" s="60">
        <f>'High Risk Non-Compliant'!B123</f>
        <v>0</v>
      </c>
      <c r="B167" s="353">
        <f>'High Risk Non-Compliant'!C123</f>
        <v>0</v>
      </c>
      <c r="C167" s="353"/>
      <c r="D167" s="59" t="str">
        <f>IF(VLOOKUP(A167,'High Risk Non-Compliant'!B:K,$E$48,FALSE)=0,"N/A",VLOOKUP(A167,'High Risk Non-Compliant'!B:K,$E$48,FALSE))</f>
        <v>N/A</v>
      </c>
      <c r="E167" s="59" t="str">
        <f>IF(D167="N/A","N/A",VLOOKUP(D167,'Crosswalk Detail'!A:B,2,FALSE))</f>
        <v>N/A</v>
      </c>
    </row>
    <row r="168" spans="1:5" ht="144" customHeight="1" x14ac:dyDescent="0.2">
      <c r="A168" s="60">
        <f>'High Risk Non-Compliant'!B124</f>
        <v>0</v>
      </c>
      <c r="B168" s="353">
        <f>'High Risk Non-Compliant'!C124</f>
        <v>0</v>
      </c>
      <c r="C168" s="353"/>
      <c r="D168" s="59" t="str">
        <f>IF(VLOOKUP(A168,'High Risk Non-Compliant'!B:K,$E$48,FALSE)=0,"N/A",VLOOKUP(A168,'High Risk Non-Compliant'!B:K,$E$48,FALSE))</f>
        <v>N/A</v>
      </c>
      <c r="E168" s="59" t="str">
        <f>IF(D168="N/A","N/A",VLOOKUP(D168,'Crosswalk Detail'!A:B,2,FALSE))</f>
        <v>N/A</v>
      </c>
    </row>
    <row r="169" spans="1:5" ht="144" customHeight="1" x14ac:dyDescent="0.2">
      <c r="A169" s="60">
        <f>'High Risk Non-Compliant'!B125</f>
        <v>0</v>
      </c>
      <c r="B169" s="353">
        <f>'High Risk Non-Compliant'!C125</f>
        <v>0</v>
      </c>
      <c r="C169" s="353"/>
      <c r="D169" s="59" t="str">
        <f>IF(VLOOKUP(A169,'High Risk Non-Compliant'!B:K,$E$48,FALSE)=0,"N/A",VLOOKUP(A169,'High Risk Non-Compliant'!B:K,$E$48,FALSE))</f>
        <v>N/A</v>
      </c>
      <c r="E169" s="59" t="str">
        <f>IF(D169="N/A","N/A",VLOOKUP(D169,'Crosswalk Detail'!A:B,2,FALSE))</f>
        <v>N/A</v>
      </c>
    </row>
    <row r="170" spans="1:5" ht="144" customHeight="1" x14ac:dyDescent="0.2">
      <c r="A170" s="60">
        <f>'High Risk Non-Compliant'!B126</f>
        <v>0</v>
      </c>
      <c r="B170" s="353">
        <f>'High Risk Non-Compliant'!C126</f>
        <v>0</v>
      </c>
      <c r="C170" s="353"/>
      <c r="D170" s="59" t="str">
        <f>IF(VLOOKUP(A170,'High Risk Non-Compliant'!B:K,$E$48,FALSE)=0,"N/A",VLOOKUP(A170,'High Risk Non-Compliant'!B:K,$E$48,FALSE))</f>
        <v>N/A</v>
      </c>
      <c r="E170" s="59" t="str">
        <f>IF(D170="N/A","N/A",VLOOKUP(D170,'Crosswalk Detail'!A:B,2,FALSE))</f>
        <v>N/A</v>
      </c>
    </row>
    <row r="171" spans="1:5" ht="144" customHeight="1" x14ac:dyDescent="0.2">
      <c r="A171" s="60">
        <f>'High Risk Non-Compliant'!B127</f>
        <v>0</v>
      </c>
      <c r="B171" s="353">
        <f>'High Risk Non-Compliant'!C127</f>
        <v>0</v>
      </c>
      <c r="C171" s="353"/>
      <c r="D171" s="59" t="str">
        <f>IF(VLOOKUP(A171,'High Risk Non-Compliant'!B:K,$E$48,FALSE)=0,"N/A",VLOOKUP(A171,'High Risk Non-Compliant'!B:K,$E$48,FALSE))</f>
        <v>N/A</v>
      </c>
      <c r="E171" s="59" t="str">
        <f>IF(D171="N/A","N/A",VLOOKUP(D171,'Crosswalk Detail'!A:B,2,FALSE))</f>
        <v>N/A</v>
      </c>
    </row>
    <row r="172" spans="1:5" ht="144" customHeight="1" x14ac:dyDescent="0.2">
      <c r="A172" s="60">
        <f>'High Risk Non-Compliant'!B128</f>
        <v>0</v>
      </c>
      <c r="B172" s="353">
        <f>'High Risk Non-Compliant'!C128</f>
        <v>0</v>
      </c>
      <c r="C172" s="353"/>
      <c r="D172" s="59" t="str">
        <f>IF(VLOOKUP(A172,'High Risk Non-Compliant'!B:K,$E$48,FALSE)=0,"N/A",VLOOKUP(A172,'High Risk Non-Compliant'!B:K,$E$48,FALSE))</f>
        <v>N/A</v>
      </c>
      <c r="E172" s="59" t="str">
        <f>IF(D172="N/A","N/A",VLOOKUP(D172,'Crosswalk Detail'!A:B,2,FALSE))</f>
        <v>N/A</v>
      </c>
    </row>
    <row r="173" spans="1:5" ht="144" customHeight="1" x14ac:dyDescent="0.2">
      <c r="A173" s="60">
        <f>'High Risk Non-Compliant'!B129</f>
        <v>0</v>
      </c>
      <c r="B173" s="353">
        <f>'High Risk Non-Compliant'!C129</f>
        <v>0</v>
      </c>
      <c r="C173" s="353"/>
      <c r="D173" s="59" t="str">
        <f>IF(VLOOKUP(A173,'High Risk Non-Compliant'!B:K,$E$48,FALSE)=0,"N/A",VLOOKUP(A173,'High Risk Non-Compliant'!B:K,$E$48,FALSE))</f>
        <v>N/A</v>
      </c>
      <c r="E173" s="59" t="str">
        <f>IF(D173="N/A","N/A",VLOOKUP(D173,'Crosswalk Detail'!A:B,2,FALSE))</f>
        <v>N/A</v>
      </c>
    </row>
    <row r="174" spans="1:5" ht="144" customHeight="1" x14ac:dyDescent="0.2">
      <c r="A174" s="60">
        <f>'High Risk Non-Compliant'!B130</f>
        <v>0</v>
      </c>
      <c r="B174" s="353">
        <f>'High Risk Non-Compliant'!C130</f>
        <v>0</v>
      </c>
      <c r="C174" s="353"/>
      <c r="D174" s="59" t="str">
        <f>IF(VLOOKUP(A174,'High Risk Non-Compliant'!B:K,$E$48,FALSE)=0,"N/A",VLOOKUP(A174,'High Risk Non-Compliant'!B:K,$E$48,FALSE))</f>
        <v>N/A</v>
      </c>
      <c r="E174" s="59" t="str">
        <f>IF(D174="N/A","N/A",VLOOKUP(D174,'Crosswalk Detail'!A:B,2,FALSE))</f>
        <v>N/A</v>
      </c>
    </row>
    <row r="175" spans="1:5" ht="144" customHeight="1" x14ac:dyDescent="0.2">
      <c r="A175" s="60">
        <f>'High Risk Non-Compliant'!B131</f>
        <v>0</v>
      </c>
      <c r="B175" s="353">
        <f>'High Risk Non-Compliant'!C131</f>
        <v>0</v>
      </c>
      <c r="C175" s="353"/>
      <c r="D175" s="59" t="str">
        <f>IF(VLOOKUP(A175,'High Risk Non-Compliant'!B:K,$E$48,FALSE)=0,"N/A",VLOOKUP(A175,'High Risk Non-Compliant'!B:K,$E$48,FALSE))</f>
        <v>N/A</v>
      </c>
      <c r="E175" s="59" t="str">
        <f>IF(D175="N/A","N/A",VLOOKUP(D175,'Crosswalk Detail'!A:B,2,FALSE))</f>
        <v>N/A</v>
      </c>
    </row>
    <row r="176" spans="1:5" ht="144" customHeight="1" x14ac:dyDescent="0.2">
      <c r="A176" s="60">
        <f>'High Risk Non-Compliant'!B132</f>
        <v>0</v>
      </c>
      <c r="B176" s="353">
        <f>'High Risk Non-Compliant'!C132</f>
        <v>0</v>
      </c>
      <c r="C176" s="353"/>
      <c r="D176" s="59" t="str">
        <f>IF(VLOOKUP(A176,'High Risk Non-Compliant'!B:K,$E$48,FALSE)=0,"N/A",VLOOKUP(A176,'High Risk Non-Compliant'!B:K,$E$48,FALSE))</f>
        <v>N/A</v>
      </c>
      <c r="E176" s="59" t="str">
        <f>IF(D176="N/A","N/A",VLOOKUP(D176,'Crosswalk Detail'!A:B,2,FALSE))</f>
        <v>N/A</v>
      </c>
    </row>
    <row r="177" spans="1:5" ht="144" customHeight="1" x14ac:dyDescent="0.2">
      <c r="A177" s="60">
        <f>'High Risk Non-Compliant'!B133</f>
        <v>0</v>
      </c>
      <c r="B177" s="353">
        <f>'High Risk Non-Compliant'!C133</f>
        <v>0</v>
      </c>
      <c r="C177" s="353"/>
      <c r="D177" s="59" t="str">
        <f>IF(VLOOKUP(A177,'High Risk Non-Compliant'!B:K,$E$48,FALSE)=0,"N/A",VLOOKUP(A177,'High Risk Non-Compliant'!B:K,$E$48,FALSE))</f>
        <v>N/A</v>
      </c>
      <c r="E177" s="59" t="str">
        <f>IF(D177="N/A","N/A",VLOOKUP(D177,'Crosswalk Detail'!A:B,2,FALSE))</f>
        <v>N/A</v>
      </c>
    </row>
    <row r="178" spans="1:5" ht="144" customHeight="1" x14ac:dyDescent="0.2">
      <c r="A178" s="60">
        <f>'High Risk Non-Compliant'!B134</f>
        <v>0</v>
      </c>
      <c r="B178" s="353">
        <f>'High Risk Non-Compliant'!C134</f>
        <v>0</v>
      </c>
      <c r="C178" s="353"/>
      <c r="D178" s="59" t="str">
        <f>IF(VLOOKUP(A178,'High Risk Non-Compliant'!B:K,$E$48,FALSE)=0,"N/A",VLOOKUP(A178,'High Risk Non-Compliant'!B:K,$E$48,FALSE))</f>
        <v>N/A</v>
      </c>
      <c r="E178" s="59" t="str">
        <f>IF(D178="N/A","N/A",VLOOKUP(D178,'Crosswalk Detail'!A:B,2,FALSE))</f>
        <v>N/A</v>
      </c>
    </row>
    <row r="179" spans="1:5" ht="144" customHeight="1" x14ac:dyDescent="0.2">
      <c r="A179" s="60">
        <f>'High Risk Non-Compliant'!B135</f>
        <v>0</v>
      </c>
      <c r="B179" s="353">
        <f>'High Risk Non-Compliant'!C135</f>
        <v>0</v>
      </c>
      <c r="C179" s="353"/>
      <c r="D179" s="59" t="str">
        <f>IF(VLOOKUP(A179,'High Risk Non-Compliant'!B:K,$E$48,FALSE)=0,"N/A",VLOOKUP(A179,'High Risk Non-Compliant'!B:K,$E$48,FALSE))</f>
        <v>N/A</v>
      </c>
      <c r="E179" s="59" t="str">
        <f>IF(D179="N/A","N/A",VLOOKUP(D179,'Crosswalk Detail'!A:B,2,FALSE))</f>
        <v>N/A</v>
      </c>
    </row>
    <row r="180" spans="1:5" ht="144" customHeight="1" x14ac:dyDescent="0.2">
      <c r="A180" s="60">
        <f>'High Risk Non-Compliant'!B136</f>
        <v>0</v>
      </c>
      <c r="B180" s="353">
        <f>'High Risk Non-Compliant'!C136</f>
        <v>0</v>
      </c>
      <c r="C180" s="353"/>
      <c r="D180" s="59" t="str">
        <f>IF(VLOOKUP(A180,'High Risk Non-Compliant'!B:K,$E$48,FALSE)=0,"N/A",VLOOKUP(A180,'High Risk Non-Compliant'!B:K,$E$48,FALSE))</f>
        <v>N/A</v>
      </c>
      <c r="E180" s="59" t="str">
        <f>IF(D180="N/A","N/A",VLOOKUP(D180,'Crosswalk Detail'!A:B,2,FALSE))</f>
        <v>N/A</v>
      </c>
    </row>
    <row r="181" spans="1:5" ht="144" customHeight="1" x14ac:dyDescent="0.2">
      <c r="A181" s="60">
        <f>'High Risk Non-Compliant'!B137</f>
        <v>0</v>
      </c>
      <c r="B181" s="353">
        <f>'High Risk Non-Compliant'!C137</f>
        <v>0</v>
      </c>
      <c r="C181" s="353"/>
      <c r="D181" s="59" t="str">
        <f>IF(VLOOKUP(A181,'High Risk Non-Compliant'!B:K,$E$48,FALSE)=0,"N/A",VLOOKUP(A181,'High Risk Non-Compliant'!B:K,$E$48,FALSE))</f>
        <v>N/A</v>
      </c>
      <c r="E181" s="59" t="str">
        <f>IF(D181="N/A","N/A",VLOOKUP(D181,'Crosswalk Detail'!A:B,2,FALSE))</f>
        <v>N/A</v>
      </c>
    </row>
    <row r="182" spans="1:5" ht="144" customHeight="1" x14ac:dyDescent="0.2">
      <c r="A182" s="60">
        <f>'High Risk Non-Compliant'!B138</f>
        <v>0</v>
      </c>
      <c r="B182" s="353">
        <f>'High Risk Non-Compliant'!C138</f>
        <v>0</v>
      </c>
      <c r="C182" s="353"/>
      <c r="D182" s="59" t="str">
        <f>IF(VLOOKUP(A182,'High Risk Non-Compliant'!B:K,$E$48,FALSE)=0,"N/A",VLOOKUP(A182,'High Risk Non-Compliant'!B:K,$E$48,FALSE))</f>
        <v>N/A</v>
      </c>
      <c r="E182" s="59" t="str">
        <f>IF(D182="N/A","N/A",VLOOKUP(D182,'Crosswalk Detail'!A:B,2,FALSE))</f>
        <v>N/A</v>
      </c>
    </row>
    <row r="183" spans="1:5" ht="144" customHeight="1" x14ac:dyDescent="0.2">
      <c r="A183" s="60">
        <f>'High Risk Non-Compliant'!B139</f>
        <v>0</v>
      </c>
      <c r="B183" s="353">
        <f>'High Risk Non-Compliant'!C139</f>
        <v>0</v>
      </c>
      <c r="C183" s="353"/>
      <c r="D183" s="59" t="str">
        <f>IF(VLOOKUP(A183,'High Risk Non-Compliant'!B:K,$E$48,FALSE)=0,"N/A",VLOOKUP(A183,'High Risk Non-Compliant'!B:K,$E$48,FALSE))</f>
        <v>N/A</v>
      </c>
      <c r="E183" s="59" t="str">
        <f>IF(D183="N/A","N/A",VLOOKUP(D183,'Crosswalk Detail'!A:B,2,FALSE))</f>
        <v>N/A</v>
      </c>
    </row>
    <row r="184" spans="1:5" ht="144" customHeight="1" x14ac:dyDescent="0.2">
      <c r="A184" s="60">
        <f>'High Risk Non-Compliant'!B140</f>
        <v>0</v>
      </c>
      <c r="B184" s="353">
        <f>'High Risk Non-Compliant'!C140</f>
        <v>0</v>
      </c>
      <c r="C184" s="353"/>
      <c r="D184" s="59" t="str">
        <f>IF(VLOOKUP(A184,'High Risk Non-Compliant'!B:K,$E$48,FALSE)=0,"N/A",VLOOKUP(A184,'High Risk Non-Compliant'!B:K,$E$48,FALSE))</f>
        <v>N/A</v>
      </c>
      <c r="E184" s="59" t="str">
        <f>IF(D184="N/A","N/A",VLOOKUP(D184,'Crosswalk Detail'!A:B,2,FALSE))</f>
        <v>N/A</v>
      </c>
    </row>
    <row r="185" spans="1:5" ht="144" customHeight="1" x14ac:dyDescent="0.2">
      <c r="A185" s="60">
        <f>'High Risk Non-Compliant'!B141</f>
        <v>0</v>
      </c>
      <c r="B185" s="353">
        <f>'High Risk Non-Compliant'!C141</f>
        <v>0</v>
      </c>
      <c r="C185" s="353"/>
      <c r="D185" s="59" t="str">
        <f>IF(VLOOKUP(A185,'High Risk Non-Compliant'!B:K,$E$48,FALSE)=0,"N/A",VLOOKUP(A185,'High Risk Non-Compliant'!B:K,$E$48,FALSE))</f>
        <v>N/A</v>
      </c>
      <c r="E185" s="59" t="str">
        <f>IF(D185="N/A","N/A",VLOOKUP(D185,'Crosswalk Detail'!A:B,2,FALSE))</f>
        <v>N/A</v>
      </c>
    </row>
    <row r="186" spans="1:5" ht="144" customHeight="1" x14ac:dyDescent="0.2">
      <c r="A186" s="60">
        <f>'High Risk Non-Compliant'!B142</f>
        <v>0</v>
      </c>
      <c r="B186" s="353">
        <f>'High Risk Non-Compliant'!C142</f>
        <v>0</v>
      </c>
      <c r="C186" s="353"/>
      <c r="D186" s="59" t="str">
        <f>IF(VLOOKUP(A186,'High Risk Non-Compliant'!B:K,$E$48,FALSE)=0,"N/A",VLOOKUP(A186,'High Risk Non-Compliant'!B:K,$E$48,FALSE))</f>
        <v>N/A</v>
      </c>
      <c r="E186" s="59" t="str">
        <f>IF(D186="N/A","N/A",VLOOKUP(D186,'Crosswalk Detail'!A:B,2,FALSE))</f>
        <v>N/A</v>
      </c>
    </row>
    <row r="187" spans="1:5" ht="144" customHeight="1" x14ac:dyDescent="0.2">
      <c r="A187" s="60">
        <f>'High Risk Non-Compliant'!B143</f>
        <v>0</v>
      </c>
      <c r="B187" s="353">
        <f>'High Risk Non-Compliant'!C143</f>
        <v>0</v>
      </c>
      <c r="C187" s="353"/>
      <c r="D187" s="59" t="str">
        <f>IF(VLOOKUP(A187,'High Risk Non-Compliant'!B:K,$E$48,FALSE)=0,"N/A",VLOOKUP(A187,'High Risk Non-Compliant'!B:K,$E$48,FALSE))</f>
        <v>N/A</v>
      </c>
      <c r="E187" s="59" t="str">
        <f>IF(D187="N/A","N/A",VLOOKUP(D187,'Crosswalk Detail'!A:B,2,FALSE))</f>
        <v>N/A</v>
      </c>
    </row>
    <row r="188" spans="1:5" ht="144" customHeight="1" x14ac:dyDescent="0.2">
      <c r="A188" s="60">
        <f>'High Risk Non-Compliant'!B144</f>
        <v>0</v>
      </c>
      <c r="B188" s="353">
        <f>'High Risk Non-Compliant'!C144</f>
        <v>0</v>
      </c>
      <c r="C188" s="353"/>
      <c r="D188" s="59" t="str">
        <f>IF(VLOOKUP(A188,'High Risk Non-Compliant'!B:K,$E$48,FALSE)=0,"N/A",VLOOKUP(A188,'High Risk Non-Compliant'!B:K,$E$48,FALSE))</f>
        <v>N/A</v>
      </c>
      <c r="E188" s="59" t="str">
        <f>IF(D188="N/A","N/A",VLOOKUP(D188,'Crosswalk Detail'!A:B,2,FALSE))</f>
        <v>N/A</v>
      </c>
    </row>
    <row r="189" spans="1:5" ht="144" customHeight="1" x14ac:dyDescent="0.2">
      <c r="A189" s="60">
        <f>'High Risk Non-Compliant'!B145</f>
        <v>0</v>
      </c>
      <c r="B189" s="353">
        <f>'High Risk Non-Compliant'!C145</f>
        <v>0</v>
      </c>
      <c r="C189" s="353"/>
      <c r="D189" s="59" t="str">
        <f>IF(VLOOKUP(A189,'High Risk Non-Compliant'!B:K,$E$48,FALSE)=0,"N/A",VLOOKUP(A189,'High Risk Non-Compliant'!B:K,$E$48,FALSE))</f>
        <v>N/A</v>
      </c>
      <c r="E189" s="59" t="str">
        <f>IF(D189="N/A","N/A",VLOOKUP(D189,'Crosswalk Detail'!A:B,2,FALSE))</f>
        <v>N/A</v>
      </c>
    </row>
    <row r="190" spans="1:5" ht="144" customHeight="1" x14ac:dyDescent="0.2">
      <c r="A190" s="60">
        <f>'High Risk Non-Compliant'!B146</f>
        <v>0</v>
      </c>
      <c r="B190" s="353">
        <f>'High Risk Non-Compliant'!C146</f>
        <v>0</v>
      </c>
      <c r="C190" s="353"/>
      <c r="D190" s="59" t="str">
        <f>IF(VLOOKUP(A190,'High Risk Non-Compliant'!B:K,$E$48,FALSE)=0,"N/A",VLOOKUP(A190,'High Risk Non-Compliant'!B:K,$E$48,FALSE))</f>
        <v>N/A</v>
      </c>
      <c r="E190" s="59" t="str">
        <f>IF(D190="N/A","N/A",VLOOKUP(D190,'Crosswalk Detail'!A:B,2,FALSE))</f>
        <v>N/A</v>
      </c>
    </row>
    <row r="191" spans="1:5" ht="144" customHeight="1" x14ac:dyDescent="0.2">
      <c r="A191" s="60">
        <f>'High Risk Non-Compliant'!B147</f>
        <v>0</v>
      </c>
      <c r="B191" s="353">
        <f>'High Risk Non-Compliant'!C147</f>
        <v>0</v>
      </c>
      <c r="C191" s="353"/>
      <c r="D191" s="59" t="str">
        <f>IF(VLOOKUP(A191,'High Risk Non-Compliant'!B:K,$E$48,FALSE)=0,"N/A",VLOOKUP(A191,'High Risk Non-Compliant'!B:K,$E$48,FALSE))</f>
        <v>N/A</v>
      </c>
      <c r="E191" s="59" t="str">
        <f>IF(D191="N/A","N/A",VLOOKUP(D191,'Crosswalk Detail'!A:B,2,FALSE))</f>
        <v>N/A</v>
      </c>
    </row>
    <row r="192" spans="1:5" ht="144" customHeight="1" x14ac:dyDescent="0.2">
      <c r="A192" s="60">
        <f>'High Risk Non-Compliant'!B148</f>
        <v>0</v>
      </c>
      <c r="B192" s="353">
        <f>'High Risk Non-Compliant'!C148</f>
        <v>0</v>
      </c>
      <c r="C192" s="353"/>
      <c r="D192" s="59" t="str">
        <f>IF(VLOOKUP(A192,'High Risk Non-Compliant'!B:K,$E$48,FALSE)=0,"N/A",VLOOKUP(A192,'High Risk Non-Compliant'!B:K,$E$48,FALSE))</f>
        <v>N/A</v>
      </c>
      <c r="E192" s="59" t="str">
        <f>IF(D192="N/A","N/A",VLOOKUP(D192,'Crosswalk Detail'!A:B,2,FALSE))</f>
        <v>N/A</v>
      </c>
    </row>
    <row r="193" spans="1:5" ht="144" customHeight="1" x14ac:dyDescent="0.2">
      <c r="A193" s="60">
        <f>'High Risk Non-Compliant'!B149</f>
        <v>0</v>
      </c>
      <c r="B193" s="353">
        <f>'High Risk Non-Compliant'!C149</f>
        <v>0</v>
      </c>
      <c r="C193" s="353"/>
      <c r="D193" s="59" t="str">
        <f>IF(VLOOKUP(A193,'High Risk Non-Compliant'!B:K,$E$48,FALSE)=0,"N/A",VLOOKUP(A193,'High Risk Non-Compliant'!B:K,$E$48,FALSE))</f>
        <v>N/A</v>
      </c>
      <c r="E193" s="59" t="str">
        <f>IF(D193="N/A","N/A",VLOOKUP(D193,'Crosswalk Detail'!A:B,2,FALSE))</f>
        <v>N/A</v>
      </c>
    </row>
    <row r="194" spans="1:5" ht="144" customHeight="1" x14ac:dyDescent="0.2">
      <c r="A194" s="60">
        <f>'High Risk Non-Compliant'!B150</f>
        <v>0</v>
      </c>
      <c r="B194" s="353">
        <f>'High Risk Non-Compliant'!C150</f>
        <v>0</v>
      </c>
      <c r="C194" s="353"/>
      <c r="D194" s="59" t="str">
        <f>IF(VLOOKUP(A194,'High Risk Non-Compliant'!B:K,$E$48,FALSE)=0,"N/A",VLOOKUP(A194,'High Risk Non-Compliant'!B:K,$E$48,FALSE))</f>
        <v>N/A</v>
      </c>
      <c r="E194" s="59" t="str">
        <f>IF(D194="N/A","N/A",VLOOKUP(D194,'Crosswalk Detail'!A:B,2,FALSE))</f>
        <v>N/A</v>
      </c>
    </row>
    <row r="195" spans="1:5" ht="144" customHeight="1" x14ac:dyDescent="0.2">
      <c r="A195" s="60">
        <f>'High Risk Non-Compliant'!B151</f>
        <v>0</v>
      </c>
      <c r="B195" s="353">
        <f>'High Risk Non-Compliant'!C151</f>
        <v>0</v>
      </c>
      <c r="C195" s="353"/>
      <c r="D195" s="59" t="str">
        <f>IF(VLOOKUP(A195,'High Risk Non-Compliant'!B:K,$E$48,FALSE)=0,"N/A",VLOOKUP(A195,'High Risk Non-Compliant'!B:K,$E$48,FALSE))</f>
        <v>N/A</v>
      </c>
      <c r="E195" s="59" t="str">
        <f>IF(D195="N/A","N/A",VLOOKUP(D195,'Crosswalk Detail'!A:B,2,FALSE))</f>
        <v>N/A</v>
      </c>
    </row>
    <row r="196" spans="1:5" ht="144" customHeight="1" x14ac:dyDescent="0.2">
      <c r="A196" s="60">
        <f>'High Risk Non-Compliant'!B152</f>
        <v>0</v>
      </c>
      <c r="B196" s="353">
        <f>'High Risk Non-Compliant'!C152</f>
        <v>0</v>
      </c>
      <c r="C196" s="353"/>
      <c r="D196" s="59" t="str">
        <f>IF(VLOOKUP(A196,'High Risk Non-Compliant'!B:K,$E$48,FALSE)=0,"N/A",VLOOKUP(A196,'High Risk Non-Compliant'!B:K,$E$48,FALSE))</f>
        <v>N/A</v>
      </c>
      <c r="E196" s="59" t="str">
        <f>IF(D196="N/A","N/A",VLOOKUP(D196,'Crosswalk Detail'!A:B,2,FALSE))</f>
        <v>N/A</v>
      </c>
    </row>
    <row r="197" spans="1:5" ht="144" customHeight="1" x14ac:dyDescent="0.2">
      <c r="A197" s="60">
        <f>'High Risk Non-Compliant'!B153</f>
        <v>0</v>
      </c>
      <c r="B197" s="353">
        <f>'High Risk Non-Compliant'!C153</f>
        <v>0</v>
      </c>
      <c r="C197" s="353"/>
      <c r="D197" s="59" t="str">
        <f>IF(VLOOKUP(A197,'High Risk Non-Compliant'!B:K,$E$48,FALSE)=0,"N/A",VLOOKUP(A197,'High Risk Non-Compliant'!B:K,$E$48,FALSE))</f>
        <v>N/A</v>
      </c>
      <c r="E197" s="59" t="str">
        <f>IF(D197="N/A","N/A",VLOOKUP(D197,'Crosswalk Detail'!A:B,2,FALSE))</f>
        <v>N/A</v>
      </c>
    </row>
    <row r="198" spans="1:5" ht="144" customHeight="1" x14ac:dyDescent="0.2">
      <c r="A198" s="60">
        <f>'High Risk Non-Compliant'!B154</f>
        <v>0</v>
      </c>
      <c r="B198" s="353">
        <f>'High Risk Non-Compliant'!C154</f>
        <v>0</v>
      </c>
      <c r="C198" s="353"/>
      <c r="D198" s="59" t="str">
        <f>IF(VLOOKUP(A198,'High Risk Non-Compliant'!B:K,$E$48,FALSE)=0,"N/A",VLOOKUP(A198,'High Risk Non-Compliant'!B:K,$E$48,FALSE))</f>
        <v>N/A</v>
      </c>
      <c r="E198" s="59" t="str">
        <f>IF(D198="N/A","N/A",VLOOKUP(D198,'Crosswalk Detail'!A:B,2,FALSE))</f>
        <v>N/A</v>
      </c>
    </row>
    <row r="199" spans="1:5" ht="144" customHeight="1" x14ac:dyDescent="0.2">
      <c r="A199" s="60">
        <f>'High Risk Non-Compliant'!B155</f>
        <v>0</v>
      </c>
      <c r="B199" s="353">
        <f>'High Risk Non-Compliant'!C155</f>
        <v>0</v>
      </c>
      <c r="C199" s="353"/>
      <c r="D199" s="59" t="str">
        <f>IF(VLOOKUP(A199,'High Risk Non-Compliant'!B:K,$E$48,FALSE)=0,"N/A",VLOOKUP(A199,'High Risk Non-Compliant'!B:K,$E$48,FALSE))</f>
        <v>N/A</v>
      </c>
      <c r="E199" s="59" t="str">
        <f>IF(D199="N/A","N/A",VLOOKUP(D199,'Crosswalk Detail'!A:B,2,FALSE))</f>
        <v>N/A</v>
      </c>
    </row>
    <row r="200" spans="1:5" ht="144" customHeight="1" x14ac:dyDescent="0.2">
      <c r="A200" s="60">
        <f>'High Risk Non-Compliant'!B156</f>
        <v>0</v>
      </c>
      <c r="B200" s="353">
        <f>'High Risk Non-Compliant'!C156</f>
        <v>0</v>
      </c>
      <c r="C200" s="353"/>
      <c r="D200" s="59" t="str">
        <f>IF(VLOOKUP(A200,'High Risk Non-Compliant'!B:K,$E$48,FALSE)=0,"N/A",VLOOKUP(A200,'High Risk Non-Compliant'!B:K,$E$48,FALSE))</f>
        <v>N/A</v>
      </c>
      <c r="E200" s="59" t="str">
        <f>IF(D200="N/A","N/A",VLOOKUP(D200,'Crosswalk Detail'!A:B,2,FALSE))</f>
        <v>N/A</v>
      </c>
    </row>
    <row r="201" spans="1:5" ht="144" customHeight="1" x14ac:dyDescent="0.2">
      <c r="A201" s="60">
        <f>'High Risk Non-Compliant'!B157</f>
        <v>0</v>
      </c>
      <c r="B201" s="353">
        <f>'High Risk Non-Compliant'!C157</f>
        <v>0</v>
      </c>
      <c r="C201" s="353"/>
      <c r="D201" s="59" t="str">
        <f>IF(VLOOKUP(A201,'High Risk Non-Compliant'!B:K,$E$48,FALSE)=0,"N/A",VLOOKUP(A201,'High Risk Non-Compliant'!B:K,$E$48,FALSE))</f>
        <v>N/A</v>
      </c>
      <c r="E201" s="59" t="str">
        <f>IF(D201="N/A","N/A",VLOOKUP(D201,'Crosswalk Detail'!A:B,2,FALSE))</f>
        <v>N/A</v>
      </c>
    </row>
    <row r="202" spans="1:5" ht="144" customHeight="1" x14ac:dyDescent="0.2">
      <c r="A202" s="60">
        <f>'High Risk Non-Compliant'!B158</f>
        <v>0</v>
      </c>
      <c r="B202" s="353">
        <f>'High Risk Non-Compliant'!C158</f>
        <v>0</v>
      </c>
      <c r="C202" s="353"/>
      <c r="D202" s="59" t="str">
        <f>IF(VLOOKUP(A202,'High Risk Non-Compliant'!B:K,$E$48,FALSE)=0,"N/A",VLOOKUP(A202,'High Risk Non-Compliant'!B:K,$E$48,FALSE))</f>
        <v>N/A</v>
      </c>
      <c r="E202" s="59" t="str">
        <f>IF(D202="N/A","N/A",VLOOKUP(D202,'Crosswalk Detail'!A:B,2,FALSE))</f>
        <v>N/A</v>
      </c>
    </row>
    <row r="203" spans="1:5" ht="144" customHeight="1" x14ac:dyDescent="0.2">
      <c r="A203" s="60">
        <f>'High Risk Non-Compliant'!B159</f>
        <v>0</v>
      </c>
      <c r="B203" s="353">
        <f>'High Risk Non-Compliant'!C159</f>
        <v>0</v>
      </c>
      <c r="C203" s="353"/>
      <c r="D203" s="59" t="str">
        <f>IF(VLOOKUP(A203,'High Risk Non-Compliant'!B:K,$E$48,FALSE)=0,"N/A",VLOOKUP(A203,'High Risk Non-Compliant'!B:K,$E$48,FALSE))</f>
        <v>N/A</v>
      </c>
      <c r="E203" s="59" t="str">
        <f>IF(D203="N/A","N/A",VLOOKUP(D203,'Crosswalk Detail'!A:B,2,FALSE))</f>
        <v>N/A</v>
      </c>
    </row>
    <row r="204" spans="1:5" ht="144" customHeight="1" x14ac:dyDescent="0.2">
      <c r="A204" s="60">
        <f>'High Risk Non-Compliant'!B160</f>
        <v>0</v>
      </c>
      <c r="B204" s="353">
        <f>'High Risk Non-Compliant'!C160</f>
        <v>0</v>
      </c>
      <c r="C204" s="353"/>
      <c r="D204" s="59" t="str">
        <f>IF(VLOOKUP(A204,'High Risk Non-Compliant'!B:K,$E$48,FALSE)=0,"N/A",VLOOKUP(A204,'High Risk Non-Compliant'!B:K,$E$48,FALSE))</f>
        <v>N/A</v>
      </c>
      <c r="E204" s="59" t="str">
        <f>IF(D204="N/A","N/A",VLOOKUP(D204,'Crosswalk Detail'!A:B,2,FALSE))</f>
        <v>N/A</v>
      </c>
    </row>
    <row r="205" spans="1:5" ht="144" customHeight="1" x14ac:dyDescent="0.2">
      <c r="A205" s="60">
        <f>'High Risk Non-Compliant'!B161</f>
        <v>0</v>
      </c>
      <c r="B205" s="353">
        <f>'High Risk Non-Compliant'!C161</f>
        <v>0</v>
      </c>
      <c r="C205" s="353"/>
      <c r="D205" s="59" t="str">
        <f>IF(VLOOKUP(A205,'High Risk Non-Compliant'!B:K,$E$48,FALSE)=0,"N/A",VLOOKUP(A205,'High Risk Non-Compliant'!B:K,$E$48,FALSE))</f>
        <v>N/A</v>
      </c>
      <c r="E205" s="59" t="str">
        <f>IF(D205="N/A","N/A",VLOOKUP(D205,'Crosswalk Detail'!A:B,2,FALSE))</f>
        <v>N/A</v>
      </c>
    </row>
    <row r="206" spans="1:5" ht="144" customHeight="1" x14ac:dyDescent="0.2">
      <c r="A206" s="60">
        <f>'High Risk Non-Compliant'!B162</f>
        <v>0</v>
      </c>
      <c r="B206" s="353">
        <f>'High Risk Non-Compliant'!C162</f>
        <v>0</v>
      </c>
      <c r="C206" s="353"/>
      <c r="D206" s="59" t="str">
        <f>IF(VLOOKUP(A206,'High Risk Non-Compliant'!B:K,$E$48,FALSE)=0,"N/A",VLOOKUP(A206,'High Risk Non-Compliant'!B:K,$E$48,FALSE))</f>
        <v>N/A</v>
      </c>
      <c r="E206" s="59" t="str">
        <f>IF(D206="N/A","N/A",VLOOKUP(D206,'Crosswalk Detail'!A:B,2,FALSE))</f>
        <v>N/A</v>
      </c>
    </row>
    <row r="207" spans="1:5" ht="144" customHeight="1" x14ac:dyDescent="0.2">
      <c r="A207" s="60">
        <f>'High Risk Non-Compliant'!B163</f>
        <v>0</v>
      </c>
      <c r="B207" s="353">
        <f>'High Risk Non-Compliant'!C163</f>
        <v>0</v>
      </c>
      <c r="C207" s="353"/>
      <c r="D207" s="59" t="str">
        <f>IF(VLOOKUP(A207,'High Risk Non-Compliant'!B:K,$E$48,FALSE)=0,"N/A",VLOOKUP(A207,'High Risk Non-Compliant'!B:K,$E$48,FALSE))</f>
        <v>N/A</v>
      </c>
      <c r="E207" s="59" t="str">
        <f>IF(D207="N/A","N/A",VLOOKUP(D207,'Crosswalk Detail'!A:B,2,FALSE))</f>
        <v>N/A</v>
      </c>
    </row>
    <row r="208" spans="1:5" ht="144" customHeight="1" x14ac:dyDescent="0.2">
      <c r="A208" s="60">
        <f>'High Risk Non-Compliant'!B164</f>
        <v>0</v>
      </c>
      <c r="B208" s="353">
        <f>'High Risk Non-Compliant'!C164</f>
        <v>0</v>
      </c>
      <c r="C208" s="353"/>
      <c r="D208" s="59" t="str">
        <f>IF(VLOOKUP(A208,'High Risk Non-Compliant'!B:K,$E$48,FALSE)=0,"N/A",VLOOKUP(A208,'High Risk Non-Compliant'!B:K,$E$48,FALSE))</f>
        <v>N/A</v>
      </c>
      <c r="E208" s="59" t="str">
        <f>IF(D208="N/A","N/A",VLOOKUP(D208,'Crosswalk Detail'!A:B,2,FALSE))</f>
        <v>N/A</v>
      </c>
    </row>
    <row r="209" spans="1:5" ht="144" customHeight="1" x14ac:dyDescent="0.2">
      <c r="A209" s="60">
        <f>'High Risk Non-Compliant'!B165</f>
        <v>0</v>
      </c>
      <c r="B209" s="353">
        <f>'High Risk Non-Compliant'!C165</f>
        <v>0</v>
      </c>
      <c r="C209" s="353"/>
      <c r="D209" s="59" t="str">
        <f>IF(VLOOKUP(A209,'High Risk Non-Compliant'!B:K,$E$48,FALSE)=0,"N/A",VLOOKUP(A209,'High Risk Non-Compliant'!B:K,$E$48,FALSE))</f>
        <v>N/A</v>
      </c>
      <c r="E209" s="59" t="str">
        <f>IF(D209="N/A","N/A",VLOOKUP(D209,'Crosswalk Detail'!A:B,2,FALSE))</f>
        <v>N/A</v>
      </c>
    </row>
    <row r="210" spans="1:5" ht="144" customHeight="1" x14ac:dyDescent="0.2">
      <c r="A210" s="60">
        <f>'High Risk Non-Compliant'!B166</f>
        <v>0</v>
      </c>
      <c r="B210" s="353">
        <f>'High Risk Non-Compliant'!C166</f>
        <v>0</v>
      </c>
      <c r="C210" s="353"/>
      <c r="D210" s="59" t="str">
        <f>IF(VLOOKUP(A210,'High Risk Non-Compliant'!B:K,$E$48,FALSE)=0,"N/A",VLOOKUP(A210,'High Risk Non-Compliant'!B:K,$E$48,FALSE))</f>
        <v>N/A</v>
      </c>
      <c r="E210" s="59" t="str">
        <f>IF(D210="N/A","N/A",VLOOKUP(D210,'Crosswalk Detail'!A:B,2,FALSE))</f>
        <v>N/A</v>
      </c>
    </row>
    <row r="211" spans="1:5" ht="144" customHeight="1" x14ac:dyDescent="0.2">
      <c r="A211" s="60">
        <f>'High Risk Non-Compliant'!B167</f>
        <v>0</v>
      </c>
      <c r="B211" s="353">
        <f>'High Risk Non-Compliant'!C167</f>
        <v>0</v>
      </c>
      <c r="C211" s="353"/>
      <c r="D211" s="59" t="str">
        <f>IF(VLOOKUP(A211,'High Risk Non-Compliant'!B:K,$E$48,FALSE)=0,"N/A",VLOOKUP(A211,'High Risk Non-Compliant'!B:K,$E$48,FALSE))</f>
        <v>N/A</v>
      </c>
      <c r="E211" s="59" t="str">
        <f>IF(D211="N/A","N/A",VLOOKUP(D211,'Crosswalk Detail'!A:B,2,FALSE))</f>
        <v>N/A</v>
      </c>
    </row>
    <row r="212" spans="1:5" ht="144" customHeight="1" x14ac:dyDescent="0.2">
      <c r="A212" s="60">
        <f>'High Risk Non-Compliant'!B168</f>
        <v>0</v>
      </c>
      <c r="B212" s="353">
        <f>'High Risk Non-Compliant'!C168</f>
        <v>0</v>
      </c>
      <c r="C212" s="353"/>
      <c r="D212" s="59" t="str">
        <f>IF(VLOOKUP(A212,'High Risk Non-Compliant'!B:K,$E$48,FALSE)=0,"N/A",VLOOKUP(A212,'High Risk Non-Compliant'!B:K,$E$48,FALSE))</f>
        <v>N/A</v>
      </c>
      <c r="E212" s="59" t="str">
        <f>IF(D212="N/A","N/A",VLOOKUP(D212,'Crosswalk Detail'!A:B,2,FALSE))</f>
        <v>N/A</v>
      </c>
    </row>
    <row r="213" spans="1:5" ht="144" customHeight="1" x14ac:dyDescent="0.2">
      <c r="A213" s="60">
        <f>'High Risk Non-Compliant'!B169</f>
        <v>0</v>
      </c>
      <c r="B213" s="353">
        <f>'High Risk Non-Compliant'!C169</f>
        <v>0</v>
      </c>
      <c r="C213" s="353"/>
      <c r="D213" s="59" t="str">
        <f>IF(VLOOKUP(A213,'High Risk Non-Compliant'!B:K,$E$48,FALSE)=0,"N/A",VLOOKUP(A213,'High Risk Non-Compliant'!B:K,$E$48,FALSE))</f>
        <v>N/A</v>
      </c>
      <c r="E213" s="59" t="str">
        <f>IF(D213="N/A","N/A",VLOOKUP(D213,'Crosswalk Detail'!A:B,2,FALSE))</f>
        <v>N/A</v>
      </c>
    </row>
    <row r="214" spans="1:5" ht="144" customHeight="1" x14ac:dyDescent="0.2">
      <c r="A214" s="60">
        <f>'High Risk Non-Compliant'!B170</f>
        <v>0</v>
      </c>
      <c r="B214" s="353">
        <f>'High Risk Non-Compliant'!C170</f>
        <v>0</v>
      </c>
      <c r="C214" s="353"/>
      <c r="D214" s="59" t="str">
        <f>IF(VLOOKUP(A214,'High Risk Non-Compliant'!B:K,$E$48,FALSE)=0,"N/A",VLOOKUP(A214,'High Risk Non-Compliant'!B:K,$E$48,FALSE))</f>
        <v>N/A</v>
      </c>
      <c r="E214" s="59" t="str">
        <f>IF(D214="N/A","N/A",VLOOKUP(D214,'Crosswalk Detail'!A:B,2,FALSE))</f>
        <v>N/A</v>
      </c>
    </row>
    <row r="215" spans="1:5" ht="144" customHeight="1" x14ac:dyDescent="0.2">
      <c r="A215" s="60">
        <f>'High Risk Non-Compliant'!B171</f>
        <v>0</v>
      </c>
      <c r="B215" s="353">
        <f>'High Risk Non-Compliant'!C171</f>
        <v>0</v>
      </c>
      <c r="C215" s="353"/>
      <c r="D215" s="59" t="str">
        <f>IF(VLOOKUP(A215,'High Risk Non-Compliant'!B:K,$E$48,FALSE)=0,"N/A",VLOOKUP(A215,'High Risk Non-Compliant'!B:K,$E$48,FALSE))</f>
        <v>N/A</v>
      </c>
      <c r="E215" s="59" t="str">
        <f>IF(D215="N/A","N/A",VLOOKUP(D215,'Crosswalk Detail'!A:B,2,FALSE))</f>
        <v>N/A</v>
      </c>
    </row>
    <row r="216" spans="1:5" ht="144" customHeight="1" x14ac:dyDescent="0.2">
      <c r="A216" s="60">
        <f>'High Risk Non-Compliant'!B172</f>
        <v>0</v>
      </c>
      <c r="B216" s="353">
        <f>'High Risk Non-Compliant'!C172</f>
        <v>0</v>
      </c>
      <c r="C216" s="353"/>
      <c r="D216" s="59" t="str">
        <f>IF(VLOOKUP(A216,'High Risk Non-Compliant'!B:K,$E$48,FALSE)=0,"N/A",VLOOKUP(A216,'High Risk Non-Compliant'!B:K,$E$48,FALSE))</f>
        <v>N/A</v>
      </c>
      <c r="E216" s="59" t="str">
        <f>IF(D216="N/A","N/A",VLOOKUP(D216,'Crosswalk Detail'!A:B,2,FALSE))</f>
        <v>N/A</v>
      </c>
    </row>
    <row r="217" spans="1:5" ht="144" customHeight="1" x14ac:dyDescent="0.2">
      <c r="A217" s="61">
        <f>'High Risk Non-Compliant'!B173</f>
        <v>0</v>
      </c>
      <c r="B217" s="355">
        <f>'High Risk Non-Compliant'!C173</f>
        <v>0</v>
      </c>
      <c r="C217" s="355"/>
      <c r="D217" s="59" t="str">
        <f>IF(VLOOKUP(A217,'High Risk Non-Compliant'!B:K,$E$48,FALSE)=0,"N/A",VLOOKUP(A217,'High Risk Non-Compliant'!B:K,$E$48,FALSE))</f>
        <v>N/A</v>
      </c>
      <c r="E217" s="59" t="str">
        <f>IF(D217="N/A","N/A",VLOOKUP(D217,'Crosswalk Detail'!A:B,2,FALSE))</f>
        <v>N/A</v>
      </c>
    </row>
    <row r="218" spans="1:5" ht="144" customHeight="1" x14ac:dyDescent="0.2">
      <c r="A218" s="61">
        <f>'High Risk Non-Compliant'!B174</f>
        <v>0</v>
      </c>
      <c r="B218" s="355">
        <f>'High Risk Non-Compliant'!C174</f>
        <v>0</v>
      </c>
      <c r="C218" s="355"/>
      <c r="D218" s="59" t="str">
        <f>IF(VLOOKUP(A218,'High Risk Non-Compliant'!B:K,$E$48,FALSE)=0,"N/A",VLOOKUP(A218,'High Risk Non-Compliant'!B:K,$E$48,FALSE))</f>
        <v>N/A</v>
      </c>
      <c r="E218" s="59" t="str">
        <f>IF(D218="N/A","N/A",VLOOKUP(D218,'Crosswalk Detail'!A:B,2,FALSE))</f>
        <v>N/A</v>
      </c>
    </row>
    <row r="219" spans="1:5" ht="144" customHeight="1" x14ac:dyDescent="0.2">
      <c r="A219" s="61">
        <f>'High Risk Non-Compliant'!B175</f>
        <v>0</v>
      </c>
      <c r="B219" s="355">
        <f>'High Risk Non-Compliant'!C175</f>
        <v>0</v>
      </c>
      <c r="C219" s="355"/>
      <c r="D219" s="59" t="str">
        <f>IF(VLOOKUP(A219,'High Risk Non-Compliant'!B:K,$E$48,FALSE)=0,"N/A",VLOOKUP(A219,'High Risk Non-Compliant'!B:K,$E$48,FALSE))</f>
        <v>N/A</v>
      </c>
      <c r="E219" s="59" t="str">
        <f>IF(D219="N/A","N/A",VLOOKUP(D219,'Crosswalk Detail'!A:B,2,FALSE))</f>
        <v>N/A</v>
      </c>
    </row>
    <row r="220" spans="1:5" ht="144" customHeight="1" x14ac:dyDescent="0.2">
      <c r="A220" s="61">
        <f>'High Risk Non-Compliant'!B176</f>
        <v>0</v>
      </c>
      <c r="B220" s="355">
        <f>'High Risk Non-Compliant'!C176</f>
        <v>0</v>
      </c>
      <c r="C220" s="355"/>
      <c r="D220" s="59">
        <f>VLOOKUP(A220,'High Risk Non-Compliant'!B:K,$E$48,FALSE)</f>
        <v>0</v>
      </c>
      <c r="E220" s="59" t="e">
        <f>VLOOKUP(D220,'Crosswalk Detail'!A:B,2,FALSE)</f>
        <v>#N/A</v>
      </c>
    </row>
    <row r="221" spans="1:5" ht="144" customHeight="1" x14ac:dyDescent="0.2">
      <c r="A221" s="61">
        <f>'High Risk Non-Compliant'!B177</f>
        <v>0</v>
      </c>
      <c r="B221" s="355">
        <f>'High Risk Non-Compliant'!C177</f>
        <v>0</v>
      </c>
      <c r="C221" s="355"/>
      <c r="D221" s="59">
        <f>VLOOKUP(A221,'High Risk Non-Compliant'!B:K,$E$48,FALSE)</f>
        <v>0</v>
      </c>
      <c r="E221" s="59" t="e">
        <f>VLOOKUP(D221,'Crosswalk Detail'!A:B,2,FALSE)</f>
        <v>#N/A</v>
      </c>
    </row>
    <row r="222" spans="1:5" ht="144" customHeight="1" x14ac:dyDescent="0.2">
      <c r="A222" s="61">
        <f>'High Risk Non-Compliant'!B178</f>
        <v>0</v>
      </c>
      <c r="B222" s="355">
        <f>'High Risk Non-Compliant'!C178</f>
        <v>0</v>
      </c>
      <c r="C222" s="355"/>
      <c r="D222" s="59">
        <f>VLOOKUP(A222,'High Risk Non-Compliant'!B:K,$E$48,FALSE)</f>
        <v>0</v>
      </c>
      <c r="E222" s="59" t="e">
        <f>VLOOKUP(D222,'Crosswalk Detail'!A:B,2,FALSE)</f>
        <v>#N/A</v>
      </c>
    </row>
    <row r="223" spans="1:5" ht="144" customHeight="1" x14ac:dyDescent="0.2">
      <c r="A223" s="61">
        <f>'High Risk Non-Compliant'!B179</f>
        <v>0</v>
      </c>
      <c r="B223" s="355">
        <f>'High Risk Non-Compliant'!C179</f>
        <v>0</v>
      </c>
      <c r="C223" s="355"/>
      <c r="D223" s="59">
        <f>VLOOKUP(A223,'High Risk Non-Compliant'!B:K,$E$48,FALSE)</f>
        <v>0</v>
      </c>
      <c r="E223" s="59" t="e">
        <f>VLOOKUP(D223,'Crosswalk Detail'!A:B,2,FALSE)</f>
        <v>#N/A</v>
      </c>
    </row>
    <row r="224" spans="1:5" ht="144" customHeight="1" x14ac:dyDescent="0.2">
      <c r="A224" s="61">
        <f>'High Risk Non-Compliant'!B180</f>
        <v>0</v>
      </c>
      <c r="B224" s="355">
        <f>'High Risk Non-Compliant'!C180</f>
        <v>0</v>
      </c>
      <c r="C224" s="355"/>
      <c r="D224" s="59">
        <f>VLOOKUP(A224,'High Risk Non-Compliant'!B:K,$E$48,FALSE)</f>
        <v>0</v>
      </c>
      <c r="E224" s="59" t="e">
        <f>VLOOKUP(D224,'Crosswalk Detail'!A:B,2,FALSE)</f>
        <v>#N/A</v>
      </c>
    </row>
    <row r="225" spans="1:5" ht="144" customHeight="1" x14ac:dyDescent="0.2">
      <c r="A225" s="61">
        <f>'High Risk Non-Compliant'!B181</f>
        <v>0</v>
      </c>
      <c r="B225" s="355">
        <f>'High Risk Non-Compliant'!C181</f>
        <v>0</v>
      </c>
      <c r="C225" s="355"/>
      <c r="D225" s="59">
        <f>VLOOKUP(A225,'High Risk Non-Compliant'!B:K,$E$48,FALSE)</f>
        <v>0</v>
      </c>
      <c r="E225" s="59" t="e">
        <f>VLOOKUP(D225,'Crosswalk Detail'!A:B,2,FALSE)</f>
        <v>#N/A</v>
      </c>
    </row>
    <row r="226" spans="1:5" x14ac:dyDescent="0.2">
      <c r="A226" s="62">
        <f>'High Risk Non-Compliant'!B182</f>
        <v>0</v>
      </c>
      <c r="B226" s="356">
        <f>'High Risk Non-Compliant'!C182</f>
        <v>0</v>
      </c>
      <c r="C226" s="356"/>
      <c r="D226" s="59"/>
      <c r="E226" s="59"/>
    </row>
    <row r="227" spans="1:5" ht="29.25" customHeight="1" x14ac:dyDescent="0.2">
      <c r="A227" s="62">
        <f>'High Risk Non-Compliant'!B183</f>
        <v>0</v>
      </c>
      <c r="B227" s="356">
        <f>'High Risk Non-Compliant'!C183</f>
        <v>0</v>
      </c>
      <c r="C227" s="356"/>
      <c r="D227" s="59"/>
      <c r="E227" s="59"/>
    </row>
    <row r="228" spans="1:5" ht="29.25" customHeight="1" x14ac:dyDescent="0.2">
      <c r="A228" s="62">
        <f>'High Risk Non-Compliant'!B184</f>
        <v>0</v>
      </c>
      <c r="B228" s="356">
        <f>'High Risk Non-Compliant'!C184</f>
        <v>0</v>
      </c>
      <c r="C228" s="356"/>
      <c r="D228" s="59"/>
      <c r="E228" s="59"/>
    </row>
    <row r="229" spans="1:5" x14ac:dyDescent="0.2">
      <c r="A229" s="62">
        <f>'High Risk Non-Compliant'!B185</f>
        <v>0</v>
      </c>
      <c r="B229" s="356">
        <f>'High Risk Non-Compliant'!C185</f>
        <v>0</v>
      </c>
      <c r="C229" s="356"/>
      <c r="D229" s="59"/>
      <c r="E229" s="59"/>
    </row>
    <row r="230" spans="1:5" ht="29.25" customHeight="1" x14ac:dyDescent="0.2">
      <c r="A230" s="62">
        <f>'High Risk Non-Compliant'!B186</f>
        <v>0</v>
      </c>
      <c r="B230" s="356">
        <f>'High Risk Non-Compliant'!C186</f>
        <v>0</v>
      </c>
      <c r="C230" s="356"/>
      <c r="D230" s="59"/>
      <c r="E230" s="59"/>
    </row>
    <row r="231" spans="1:5" ht="29.25" customHeight="1" x14ac:dyDescent="0.2">
      <c r="A231" s="62">
        <f>'High Risk Non-Compliant'!B187</f>
        <v>0</v>
      </c>
      <c r="B231" s="356">
        <f>'High Risk Non-Compliant'!C187</f>
        <v>0</v>
      </c>
      <c r="C231" s="356"/>
      <c r="D231" s="59"/>
      <c r="E231" s="59"/>
    </row>
    <row r="232" spans="1:5" ht="44" customHeight="1" x14ac:dyDescent="0.2">
      <c r="A232" s="62">
        <f>'High Risk Non-Compliant'!B188</f>
        <v>0</v>
      </c>
      <c r="B232" s="356">
        <f>'High Risk Non-Compliant'!C188</f>
        <v>0</v>
      </c>
      <c r="C232" s="356"/>
      <c r="D232" s="59"/>
      <c r="E232" s="59"/>
    </row>
    <row r="233" spans="1:5" x14ac:dyDescent="0.2">
      <c r="A233" s="62">
        <f>'High Risk Non-Compliant'!B189</f>
        <v>0</v>
      </c>
      <c r="B233" s="356">
        <f>'High Risk Non-Compliant'!C189</f>
        <v>0</v>
      </c>
      <c r="C233" s="356"/>
      <c r="D233" s="59"/>
      <c r="E233" s="59"/>
    </row>
    <row r="234" spans="1:5" x14ac:dyDescent="0.2">
      <c r="A234" s="62">
        <f>'High Risk Non-Compliant'!B190</f>
        <v>0</v>
      </c>
      <c r="B234" s="356">
        <f>'High Risk Non-Compliant'!C190</f>
        <v>0</v>
      </c>
      <c r="C234" s="356"/>
      <c r="D234" s="59"/>
      <c r="E234" s="59"/>
    </row>
    <row r="235" spans="1:5" x14ac:dyDescent="0.2">
      <c r="A235" s="62">
        <f>'High Risk Non-Compliant'!B191</f>
        <v>0</v>
      </c>
      <c r="B235" s="356">
        <f>'High Risk Non-Compliant'!C191</f>
        <v>0</v>
      </c>
      <c r="C235" s="356"/>
      <c r="D235" s="59"/>
      <c r="E235" s="59"/>
    </row>
    <row r="236" spans="1:5" x14ac:dyDescent="0.2">
      <c r="A236" s="62">
        <f>'High Risk Non-Compliant'!B192</f>
        <v>0</v>
      </c>
      <c r="B236" s="356">
        <f>'High Risk Non-Compliant'!C192</f>
        <v>0</v>
      </c>
      <c r="C236" s="356"/>
      <c r="D236" s="59"/>
      <c r="E236" s="59"/>
    </row>
    <row r="237" spans="1:5" x14ac:dyDescent="0.2">
      <c r="A237" s="62">
        <f>'High Risk Non-Compliant'!B193</f>
        <v>0</v>
      </c>
      <c r="B237" s="356">
        <f>'High Risk Non-Compliant'!C193</f>
        <v>0</v>
      </c>
      <c r="C237" s="356"/>
      <c r="D237" s="59"/>
      <c r="E237" s="59"/>
    </row>
    <row r="238" spans="1:5" x14ac:dyDescent="0.2">
      <c r="A238" s="62">
        <f>'High Risk Non-Compliant'!B194</f>
        <v>0</v>
      </c>
      <c r="B238" s="356">
        <f>'High Risk Non-Compliant'!C194</f>
        <v>0</v>
      </c>
      <c r="C238" s="356"/>
      <c r="D238" s="59"/>
      <c r="E238" s="59"/>
    </row>
    <row r="239" spans="1:5" x14ac:dyDescent="0.2">
      <c r="A239" s="62">
        <f>'High Risk Non-Compliant'!B195</f>
        <v>0</v>
      </c>
      <c r="B239" s="356">
        <f>'High Risk Non-Compliant'!C195</f>
        <v>0</v>
      </c>
      <c r="C239" s="356"/>
      <c r="D239" s="59"/>
      <c r="E239" s="59"/>
    </row>
    <row r="240" spans="1:5" x14ac:dyDescent="0.2">
      <c r="A240" s="62">
        <f>'High Risk Non-Compliant'!B196</f>
        <v>0</v>
      </c>
      <c r="B240" s="356">
        <f>'High Risk Non-Compliant'!C196</f>
        <v>0</v>
      </c>
      <c r="C240" s="356"/>
      <c r="D240" s="59"/>
      <c r="E240" s="59"/>
    </row>
    <row r="241" spans="1:5" x14ac:dyDescent="0.2">
      <c r="A241" s="62">
        <f>'High Risk Non-Compliant'!B197</f>
        <v>0</v>
      </c>
      <c r="B241" s="356">
        <f>'High Risk Non-Compliant'!C197</f>
        <v>0</v>
      </c>
      <c r="C241" s="356"/>
      <c r="D241" s="59"/>
      <c r="E241" s="59"/>
    </row>
    <row r="242" spans="1:5" x14ac:dyDescent="0.2">
      <c r="A242" s="62">
        <f>'High Risk Non-Compliant'!B198</f>
        <v>0</v>
      </c>
      <c r="B242" s="356">
        <f>'High Risk Non-Compliant'!C198</f>
        <v>0</v>
      </c>
      <c r="C242" s="356"/>
      <c r="D242" s="59"/>
      <c r="E242" s="59"/>
    </row>
    <row r="243" spans="1:5" ht="29.25" customHeight="1" x14ac:dyDescent="0.2">
      <c r="A243" s="62">
        <f>'High Risk Non-Compliant'!B199</f>
        <v>0</v>
      </c>
      <c r="B243" s="356">
        <f>'High Risk Non-Compliant'!C199</f>
        <v>0</v>
      </c>
      <c r="C243" s="356"/>
      <c r="D243" s="59"/>
      <c r="E243" s="59"/>
    </row>
    <row r="244" spans="1:5" ht="29.25" customHeight="1" x14ac:dyDescent="0.2">
      <c r="A244" s="62">
        <f>'High Risk Non-Compliant'!B200</f>
        <v>0</v>
      </c>
      <c r="B244" s="356">
        <f>'High Risk Non-Compliant'!C200</f>
        <v>0</v>
      </c>
      <c r="C244" s="356"/>
      <c r="D244" s="59"/>
      <c r="E244" s="59"/>
    </row>
    <row r="245" spans="1:5" ht="58.5" customHeight="1" x14ac:dyDescent="0.2">
      <c r="A245" s="62">
        <f>'High Risk Non-Compliant'!B201</f>
        <v>0</v>
      </c>
      <c r="B245" s="356">
        <f>'High Risk Non-Compliant'!C201</f>
        <v>0</v>
      </c>
      <c r="C245" s="356"/>
      <c r="D245" s="59"/>
      <c r="E245" s="59"/>
    </row>
    <row r="246" spans="1:5" ht="44" customHeight="1" x14ac:dyDescent="0.2">
      <c r="A246" s="62">
        <f>'High Risk Non-Compliant'!B202</f>
        <v>0</v>
      </c>
      <c r="B246" s="356">
        <f>'High Risk Non-Compliant'!C202</f>
        <v>0</v>
      </c>
      <c r="C246" s="356"/>
      <c r="D246" s="59"/>
      <c r="E246" s="59"/>
    </row>
    <row r="247" spans="1:5" ht="29.25" customHeight="1" x14ac:dyDescent="0.2">
      <c r="A247" s="62">
        <f>'High Risk Non-Compliant'!B203</f>
        <v>0</v>
      </c>
      <c r="B247" s="356">
        <f>'High Risk Non-Compliant'!C203</f>
        <v>0</v>
      </c>
      <c r="C247" s="356"/>
      <c r="D247" s="59"/>
      <c r="E247" s="59"/>
    </row>
    <row r="248" spans="1:5" ht="44" customHeight="1" x14ac:dyDescent="0.2">
      <c r="A248" s="62">
        <f>'High Risk Non-Compliant'!B204</f>
        <v>0</v>
      </c>
      <c r="B248" s="356">
        <f>'High Risk Non-Compliant'!C204</f>
        <v>0</v>
      </c>
      <c r="C248" s="356"/>
      <c r="D248" s="59"/>
      <c r="E248" s="59"/>
    </row>
    <row r="249" spans="1:5" ht="29.25" customHeight="1" x14ac:dyDescent="0.2">
      <c r="A249" s="62">
        <f>'High Risk Non-Compliant'!B205</f>
        <v>0</v>
      </c>
      <c r="B249" s="356">
        <f>'High Risk Non-Compliant'!C205</f>
        <v>0</v>
      </c>
      <c r="C249" s="356"/>
      <c r="D249" s="59"/>
      <c r="E249" s="59"/>
    </row>
    <row r="250" spans="1:5" ht="175.5" customHeight="1" x14ac:dyDescent="0.2">
      <c r="A250" s="62">
        <f>'High Risk Non-Compliant'!B206</f>
        <v>0</v>
      </c>
      <c r="B250" s="356">
        <f>'High Risk Non-Compliant'!C206</f>
        <v>0</v>
      </c>
      <c r="C250" s="356"/>
      <c r="D250" s="59"/>
      <c r="E250" s="59"/>
    </row>
    <row r="251" spans="1:5" ht="73.25" customHeight="1" x14ac:dyDescent="0.2">
      <c r="A251" s="62">
        <f>'High Risk Non-Compliant'!B207</f>
        <v>0</v>
      </c>
      <c r="B251" s="356">
        <f>'High Risk Non-Compliant'!C207</f>
        <v>0</v>
      </c>
      <c r="C251" s="356"/>
      <c r="D251" s="59"/>
      <c r="E251" s="59"/>
    </row>
    <row r="252" spans="1:5" ht="87.75" customHeight="1" x14ac:dyDescent="0.2">
      <c r="A252" s="62">
        <f>'High Risk Non-Compliant'!B208</f>
        <v>0</v>
      </c>
      <c r="B252" s="356">
        <f>'High Risk Non-Compliant'!C208</f>
        <v>0</v>
      </c>
      <c r="C252" s="356"/>
      <c r="D252" s="59"/>
      <c r="E252" s="59"/>
    </row>
    <row r="253" spans="1:5" x14ac:dyDescent="0.2">
      <c r="A253" s="62">
        <f>'High Risk Non-Compliant'!B209</f>
        <v>0</v>
      </c>
      <c r="B253" s="356">
        <f>'High Risk Non-Compliant'!C209</f>
        <v>0</v>
      </c>
      <c r="C253" s="356"/>
      <c r="D253" s="59"/>
      <c r="E253" s="59"/>
    </row>
    <row r="254" spans="1:5" ht="29.25" customHeight="1" x14ac:dyDescent="0.2">
      <c r="A254" s="62">
        <f>'High Risk Non-Compliant'!B210</f>
        <v>0</v>
      </c>
      <c r="B254" s="356">
        <f>'High Risk Non-Compliant'!C210</f>
        <v>0</v>
      </c>
      <c r="C254" s="356"/>
      <c r="D254" s="59"/>
      <c r="E254" s="59"/>
    </row>
    <row r="255" spans="1:5" x14ac:dyDescent="0.2">
      <c r="A255" s="62">
        <f>'High Risk Non-Compliant'!B211</f>
        <v>0</v>
      </c>
      <c r="B255" s="356">
        <f>'High Risk Non-Compliant'!C211</f>
        <v>0</v>
      </c>
      <c r="C255" s="356"/>
      <c r="D255" s="59"/>
      <c r="E255" s="59"/>
    </row>
    <row r="256" spans="1:5" x14ac:dyDescent="0.2">
      <c r="A256" s="62">
        <f>'High Risk Non-Compliant'!B212</f>
        <v>0</v>
      </c>
      <c r="B256" s="356">
        <f>'High Risk Non-Compliant'!C212</f>
        <v>0</v>
      </c>
      <c r="C256" s="356"/>
      <c r="D256" s="59"/>
      <c r="E256" s="59"/>
    </row>
    <row r="257" spans="1:5" x14ac:dyDescent="0.2">
      <c r="A257" s="62">
        <f>'High Risk Non-Compliant'!B213</f>
        <v>0</v>
      </c>
      <c r="B257" s="356">
        <f>'High Risk Non-Compliant'!C213</f>
        <v>0</v>
      </c>
      <c r="C257" s="356"/>
      <c r="D257" s="59"/>
      <c r="E257" s="59"/>
    </row>
    <row r="258" spans="1:5" x14ac:dyDescent="0.2">
      <c r="A258" s="62">
        <f>'High Risk Non-Compliant'!B214</f>
        <v>0</v>
      </c>
      <c r="B258" s="356">
        <f>'High Risk Non-Compliant'!C214</f>
        <v>0</v>
      </c>
      <c r="C258" s="356"/>
      <c r="D258" s="59"/>
      <c r="E258" s="59"/>
    </row>
    <row r="259" spans="1:5" x14ac:dyDescent="0.2">
      <c r="A259" s="62">
        <f>'High Risk Non-Compliant'!B215</f>
        <v>0</v>
      </c>
      <c r="B259" s="356">
        <f>'High Risk Non-Compliant'!C215</f>
        <v>0</v>
      </c>
      <c r="C259" s="356"/>
      <c r="D259" s="59"/>
      <c r="E259" s="59"/>
    </row>
    <row r="260" spans="1:5" x14ac:dyDescent="0.2">
      <c r="A260" s="62">
        <f>'High Risk Non-Compliant'!B216</f>
        <v>0</v>
      </c>
      <c r="B260" s="356">
        <f>'High Risk Non-Compliant'!C216</f>
        <v>0</v>
      </c>
      <c r="C260" s="356"/>
      <c r="D260" s="59"/>
      <c r="E260" s="59"/>
    </row>
    <row r="261" spans="1:5" x14ac:dyDescent="0.2">
      <c r="A261" s="62">
        <f>'High Risk Non-Compliant'!B217</f>
        <v>0</v>
      </c>
      <c r="B261" s="356">
        <f>'High Risk Non-Compliant'!C217</f>
        <v>0</v>
      </c>
      <c r="C261" s="356"/>
      <c r="D261" s="59"/>
      <c r="E261" s="59"/>
    </row>
    <row r="262" spans="1:5" x14ac:dyDescent="0.2">
      <c r="A262" s="62">
        <f>'High Risk Non-Compliant'!B218</f>
        <v>0</v>
      </c>
      <c r="B262" s="356">
        <f>'High Risk Non-Compliant'!C218</f>
        <v>0</v>
      </c>
      <c r="C262" s="356"/>
      <c r="D262" s="59"/>
      <c r="E262" s="59"/>
    </row>
    <row r="263" spans="1:5" x14ac:dyDescent="0.2">
      <c r="A263" s="62">
        <f>'High Risk Non-Compliant'!B219</f>
        <v>0</v>
      </c>
      <c r="B263" s="356">
        <f>'High Risk Non-Compliant'!C219</f>
        <v>0</v>
      </c>
      <c r="C263" s="356"/>
      <c r="D263" s="59"/>
      <c r="E263" s="59"/>
    </row>
    <row r="264" spans="1:5" x14ac:dyDescent="0.2">
      <c r="A264" s="62">
        <f>'High Risk Non-Compliant'!B220</f>
        <v>0</v>
      </c>
      <c r="B264" s="356">
        <f>'High Risk Non-Compliant'!C220</f>
        <v>0</v>
      </c>
      <c r="C264" s="356"/>
      <c r="D264" s="59"/>
      <c r="E264" s="59"/>
    </row>
    <row r="265" spans="1:5" ht="58.5" customHeight="1" x14ac:dyDescent="0.2">
      <c r="A265" s="62">
        <f>'High Risk Non-Compliant'!B221</f>
        <v>0</v>
      </c>
      <c r="B265" s="356">
        <f>'High Risk Non-Compliant'!C221</f>
        <v>0</v>
      </c>
      <c r="C265" s="356"/>
      <c r="D265" s="59"/>
      <c r="E265" s="59"/>
    </row>
    <row r="266" spans="1:5" ht="58.5" customHeight="1" x14ac:dyDescent="0.2">
      <c r="A266" s="62">
        <f>'High Risk Non-Compliant'!B222</f>
        <v>0</v>
      </c>
      <c r="B266" s="356">
        <f>'High Risk Non-Compliant'!C222</f>
        <v>0</v>
      </c>
      <c r="C266" s="356"/>
      <c r="D266" s="59"/>
      <c r="E266" s="59"/>
    </row>
    <row r="267" spans="1:5" ht="58.5" customHeight="1" x14ac:dyDescent="0.2">
      <c r="A267" s="62">
        <f>'High Risk Non-Compliant'!B223</f>
        <v>0</v>
      </c>
      <c r="B267" s="356">
        <f>'High Risk Non-Compliant'!C223</f>
        <v>0</v>
      </c>
      <c r="C267" s="356"/>
      <c r="D267" s="59"/>
      <c r="E267" s="59"/>
    </row>
    <row r="268" spans="1:5" ht="58.5" customHeight="1" x14ac:dyDescent="0.2">
      <c r="A268" s="62">
        <f>'High Risk Non-Compliant'!B224</f>
        <v>0</v>
      </c>
      <c r="B268" s="356">
        <f>'High Risk Non-Compliant'!C224</f>
        <v>0</v>
      </c>
      <c r="C268" s="356"/>
      <c r="D268" s="59"/>
      <c r="E268" s="59"/>
    </row>
    <row r="269" spans="1:5" ht="58.5" customHeight="1" x14ac:dyDescent="0.2">
      <c r="A269" s="62">
        <f>'High Risk Non-Compliant'!B225</f>
        <v>0</v>
      </c>
      <c r="B269" s="356">
        <f>'High Risk Non-Compliant'!C225</f>
        <v>0</v>
      </c>
      <c r="C269" s="356"/>
      <c r="D269" s="59"/>
      <c r="E269" s="59"/>
    </row>
    <row r="270" spans="1:5" ht="58.5" customHeight="1" x14ac:dyDescent="0.2">
      <c r="A270" s="62">
        <f>'High Risk Non-Compliant'!B226</f>
        <v>0</v>
      </c>
      <c r="B270" s="356">
        <f>'High Risk Non-Compliant'!C226</f>
        <v>0</v>
      </c>
      <c r="C270" s="356"/>
      <c r="D270" s="59"/>
      <c r="E270" s="59"/>
    </row>
    <row r="271" spans="1:5" ht="58.5" customHeight="1" x14ac:dyDescent="0.2">
      <c r="A271" s="62">
        <f>'High Risk Non-Compliant'!B227</f>
        <v>0</v>
      </c>
      <c r="B271" s="356">
        <f>'High Risk Non-Compliant'!C227</f>
        <v>0</v>
      </c>
      <c r="C271" s="356"/>
      <c r="D271" s="59"/>
      <c r="E271" s="59"/>
    </row>
    <row r="272" spans="1:5" x14ac:dyDescent="0.2">
      <c r="A272" s="62">
        <f>'High Risk Non-Compliant'!B228</f>
        <v>0</v>
      </c>
      <c r="B272" s="356">
        <f>'High Risk Non-Compliant'!C228</f>
        <v>0</v>
      </c>
      <c r="C272" s="356"/>
      <c r="D272" s="59"/>
      <c r="E272" s="59"/>
    </row>
    <row r="273" spans="1:5" x14ac:dyDescent="0.2">
      <c r="A273" s="62">
        <f>'High Risk Non-Compliant'!B229</f>
        <v>0</v>
      </c>
      <c r="B273" s="356">
        <f>'High Risk Non-Compliant'!C229</f>
        <v>0</v>
      </c>
      <c r="C273" s="356"/>
      <c r="D273" s="59"/>
      <c r="E273" s="59"/>
    </row>
    <row r="274" spans="1:5" x14ac:dyDescent="0.2">
      <c r="A274" s="62">
        <f>'High Risk Non-Compliant'!B230</f>
        <v>0</v>
      </c>
      <c r="B274" s="356">
        <f>'High Risk Non-Compliant'!C230</f>
        <v>0</v>
      </c>
      <c r="C274" s="356"/>
      <c r="D274" s="59"/>
      <c r="E274" s="59"/>
    </row>
    <row r="275" spans="1:5" ht="44" customHeight="1" x14ac:dyDescent="0.2">
      <c r="A275" s="62">
        <f>'High Risk Non-Compliant'!B231</f>
        <v>0</v>
      </c>
      <c r="B275" s="356">
        <f>'High Risk Non-Compliant'!C231</f>
        <v>0</v>
      </c>
      <c r="C275" s="356"/>
      <c r="D275" s="59"/>
      <c r="E275" s="59"/>
    </row>
    <row r="276" spans="1:5" ht="44" customHeight="1" x14ac:dyDescent="0.2">
      <c r="A276" s="62">
        <f>'High Risk Non-Compliant'!B232</f>
        <v>0</v>
      </c>
      <c r="B276" s="356">
        <f>'High Risk Non-Compliant'!C232</f>
        <v>0</v>
      </c>
      <c r="C276" s="356"/>
      <c r="D276" s="59"/>
      <c r="E276" s="59"/>
    </row>
    <row r="277" spans="1:5" ht="44" customHeight="1" x14ac:dyDescent="0.2">
      <c r="A277" s="62">
        <f>'High Risk Non-Compliant'!B233</f>
        <v>0</v>
      </c>
      <c r="B277" s="356">
        <f>'High Risk Non-Compliant'!C233</f>
        <v>0</v>
      </c>
      <c r="C277" s="356"/>
      <c r="D277" s="59"/>
      <c r="E277" s="59"/>
    </row>
    <row r="278" spans="1:5" ht="44" customHeight="1" x14ac:dyDescent="0.2">
      <c r="A278" s="62">
        <f>'High Risk Non-Compliant'!B234</f>
        <v>0</v>
      </c>
      <c r="B278" s="356">
        <f>'High Risk Non-Compliant'!C234</f>
        <v>0</v>
      </c>
      <c r="C278" s="356"/>
      <c r="D278" s="59"/>
      <c r="E278" s="59"/>
    </row>
    <row r="279" spans="1:5" ht="44" customHeight="1" x14ac:dyDescent="0.2">
      <c r="A279" s="62">
        <f>'High Risk Non-Compliant'!B235</f>
        <v>0</v>
      </c>
      <c r="B279" s="356">
        <f>'High Risk Non-Compliant'!C235</f>
        <v>0</v>
      </c>
      <c r="C279" s="356"/>
      <c r="D279" s="59"/>
      <c r="E279" s="59"/>
    </row>
    <row r="280" spans="1:5" ht="44" customHeight="1" x14ac:dyDescent="0.2">
      <c r="A280" s="62">
        <f>'High Risk Non-Compliant'!B236</f>
        <v>0</v>
      </c>
      <c r="B280" s="356">
        <f>'High Risk Non-Compliant'!C236</f>
        <v>0</v>
      </c>
      <c r="C280" s="356"/>
      <c r="D280" s="59"/>
      <c r="E280" s="59"/>
    </row>
    <row r="281" spans="1:5" ht="44" customHeight="1" x14ac:dyDescent="0.2">
      <c r="A281" s="62">
        <f>'High Risk Non-Compliant'!B237</f>
        <v>0</v>
      </c>
      <c r="B281" s="356">
        <f>'High Risk Non-Compliant'!C237</f>
        <v>0</v>
      </c>
      <c r="C281" s="356"/>
      <c r="D281" s="59"/>
      <c r="E281" s="59"/>
    </row>
    <row r="282" spans="1:5" ht="29.25" customHeight="1" x14ac:dyDescent="0.2">
      <c r="A282" s="62">
        <f>'High Risk Non-Compliant'!B238</f>
        <v>0</v>
      </c>
      <c r="B282" s="356">
        <f>'High Risk Non-Compliant'!C238</f>
        <v>0</v>
      </c>
      <c r="C282" s="356"/>
      <c r="D282" s="59"/>
      <c r="E282" s="59"/>
    </row>
    <row r="283" spans="1:5" ht="29.25" customHeight="1" x14ac:dyDescent="0.2">
      <c r="A283" s="62">
        <f>'High Risk Non-Compliant'!B239</f>
        <v>0</v>
      </c>
      <c r="B283" s="356">
        <f>'High Risk Non-Compliant'!C239</f>
        <v>0</v>
      </c>
      <c r="C283" s="356"/>
      <c r="D283" s="59"/>
      <c r="E283" s="59"/>
    </row>
    <row r="284" spans="1:5" ht="29.25" customHeight="1" x14ac:dyDescent="0.2">
      <c r="A284" s="62">
        <f>'High Risk Non-Compliant'!B240</f>
        <v>0</v>
      </c>
      <c r="B284" s="356">
        <f>'High Risk Non-Compliant'!C240</f>
        <v>0</v>
      </c>
      <c r="C284" s="356"/>
      <c r="D284" s="59"/>
      <c r="E284" s="59"/>
    </row>
    <row r="285" spans="1:5" x14ac:dyDescent="0.2">
      <c r="A285" s="62">
        <f>'High Risk Non-Compliant'!B241</f>
        <v>0</v>
      </c>
      <c r="B285" s="356">
        <f>'High Risk Non-Compliant'!C241</f>
        <v>0</v>
      </c>
      <c r="C285" s="356"/>
      <c r="D285" s="59"/>
      <c r="E285" s="59"/>
    </row>
    <row r="286" spans="1:5" x14ac:dyDescent="0.2">
      <c r="A286" s="62">
        <f>'High Risk Non-Compliant'!B242</f>
        <v>0</v>
      </c>
      <c r="B286" s="356">
        <f>'High Risk Non-Compliant'!C242</f>
        <v>0</v>
      </c>
      <c r="C286" s="356"/>
      <c r="D286" s="59"/>
      <c r="E286" s="59"/>
    </row>
    <row r="287" spans="1:5" ht="44" customHeight="1" x14ac:dyDescent="0.2">
      <c r="A287" s="62">
        <f>'High Risk Non-Compliant'!B243</f>
        <v>0</v>
      </c>
      <c r="B287" s="356">
        <f>'High Risk Non-Compliant'!C243</f>
        <v>0</v>
      </c>
      <c r="C287" s="356"/>
      <c r="D287" s="59"/>
      <c r="E287" s="59"/>
    </row>
    <row r="288" spans="1:5" ht="44" customHeight="1" x14ac:dyDescent="0.2">
      <c r="A288" s="62">
        <f>'High Risk Non-Compliant'!B244</f>
        <v>0</v>
      </c>
      <c r="B288" s="356">
        <f>'High Risk Non-Compliant'!C244</f>
        <v>0</v>
      </c>
      <c r="C288" s="356"/>
      <c r="D288" s="59"/>
      <c r="E288" s="59"/>
    </row>
    <row r="289" spans="1:5" ht="87.75" customHeight="1" x14ac:dyDescent="0.2">
      <c r="A289" s="62">
        <f>'High Risk Non-Compliant'!B245</f>
        <v>0</v>
      </c>
      <c r="B289" s="356">
        <f>'High Risk Non-Compliant'!C245</f>
        <v>0</v>
      </c>
      <c r="C289" s="356"/>
      <c r="D289" s="59"/>
      <c r="E289" s="59"/>
    </row>
    <row r="290" spans="1:5" ht="73.25" customHeight="1" x14ac:dyDescent="0.2">
      <c r="A290" s="62">
        <f>'High Risk Non-Compliant'!B246</f>
        <v>0</v>
      </c>
      <c r="B290" s="356">
        <f>'High Risk Non-Compliant'!C246</f>
        <v>0</v>
      </c>
      <c r="C290" s="356"/>
      <c r="D290" s="59"/>
      <c r="E290" s="59"/>
    </row>
    <row r="291" spans="1:5" ht="73.25" customHeight="1" x14ac:dyDescent="0.2">
      <c r="A291" s="62">
        <f>'High Risk Non-Compliant'!B247</f>
        <v>0</v>
      </c>
      <c r="B291" s="356">
        <f>'High Risk Non-Compliant'!C247</f>
        <v>0</v>
      </c>
      <c r="C291" s="356"/>
      <c r="D291" s="59"/>
      <c r="E291" s="59"/>
    </row>
    <row r="292" spans="1:5" ht="44" customHeight="1" x14ac:dyDescent="0.2">
      <c r="A292" s="62">
        <f>'High Risk Non-Compliant'!B248</f>
        <v>0</v>
      </c>
      <c r="B292" s="356">
        <f>'High Risk Non-Compliant'!C248</f>
        <v>0</v>
      </c>
      <c r="C292" s="356"/>
      <c r="D292" s="59"/>
      <c r="E292" s="59"/>
    </row>
    <row r="293" spans="1:5" ht="29.25" customHeight="1" x14ac:dyDescent="0.2">
      <c r="A293" s="62">
        <f>'High Risk Non-Compliant'!B249</f>
        <v>0</v>
      </c>
      <c r="B293" s="356">
        <f>'High Risk Non-Compliant'!C249</f>
        <v>0</v>
      </c>
      <c r="C293" s="356"/>
      <c r="D293" s="59"/>
      <c r="E293" s="59"/>
    </row>
    <row r="294" spans="1:5" ht="29.25" customHeight="1" x14ac:dyDescent="0.2">
      <c r="A294" s="62">
        <f>'High Risk Non-Compliant'!B250</f>
        <v>0</v>
      </c>
      <c r="B294" s="356">
        <f>'High Risk Non-Compliant'!C250</f>
        <v>0</v>
      </c>
      <c r="C294" s="356"/>
      <c r="D294" s="59"/>
      <c r="E294" s="59"/>
    </row>
    <row r="295" spans="1:5" ht="29.25" customHeight="1" x14ac:dyDescent="0.2">
      <c r="A295" s="62">
        <f>'High Risk Non-Compliant'!B251</f>
        <v>0</v>
      </c>
      <c r="B295" s="356">
        <f>'High Risk Non-Compliant'!C251</f>
        <v>0</v>
      </c>
      <c r="C295" s="356"/>
      <c r="D295" s="59"/>
      <c r="E295" s="59"/>
    </row>
    <row r="296" spans="1:5" ht="44" customHeight="1" x14ac:dyDescent="0.2">
      <c r="A296" s="62">
        <f>'High Risk Non-Compliant'!B252</f>
        <v>0</v>
      </c>
      <c r="B296" s="356">
        <f>'High Risk Non-Compliant'!C252</f>
        <v>0</v>
      </c>
      <c r="C296" s="356"/>
      <c r="D296" s="59"/>
      <c r="E296" s="59"/>
    </row>
    <row r="297" spans="1:5" ht="29.25" customHeight="1" x14ac:dyDescent="0.2">
      <c r="A297" s="62">
        <f>'High Risk Non-Compliant'!B253</f>
        <v>0</v>
      </c>
      <c r="B297" s="356">
        <f>'High Risk Non-Compliant'!C253</f>
        <v>0</v>
      </c>
      <c r="C297" s="356"/>
      <c r="D297" s="59"/>
      <c r="E297" s="59"/>
    </row>
    <row r="298" spans="1:5" ht="73.25" customHeight="1" x14ac:dyDescent="0.2">
      <c r="A298" s="62">
        <f>'High Risk Non-Compliant'!B254</f>
        <v>0</v>
      </c>
      <c r="B298" s="356">
        <f>'High Risk Non-Compliant'!C254</f>
        <v>0</v>
      </c>
      <c r="C298" s="356"/>
      <c r="D298" s="59"/>
      <c r="E298" s="59"/>
    </row>
    <row r="299" spans="1:5" ht="58.5" customHeight="1" x14ac:dyDescent="0.2">
      <c r="A299" s="62">
        <f>'High Risk Non-Compliant'!B255</f>
        <v>0</v>
      </c>
      <c r="B299" s="356">
        <f>'High Risk Non-Compliant'!C255</f>
        <v>0</v>
      </c>
      <c r="C299" s="356"/>
      <c r="D299" s="59"/>
      <c r="E299" s="59"/>
    </row>
    <row r="300" spans="1:5" ht="73.25" customHeight="1" x14ac:dyDescent="0.2">
      <c r="A300" s="62">
        <f>'High Risk Non-Compliant'!B256</f>
        <v>0</v>
      </c>
      <c r="B300" s="356">
        <f>'High Risk Non-Compliant'!C256</f>
        <v>0</v>
      </c>
      <c r="C300" s="356"/>
      <c r="D300" s="59"/>
      <c r="E300" s="59"/>
    </row>
    <row r="301" spans="1:5" ht="87.75" customHeight="1" x14ac:dyDescent="0.2">
      <c r="A301" s="62">
        <f>'High Risk Non-Compliant'!B257</f>
        <v>0</v>
      </c>
      <c r="B301" s="356">
        <f>'High Risk Non-Compliant'!C257</f>
        <v>0</v>
      </c>
      <c r="C301" s="356"/>
      <c r="D301" s="59"/>
      <c r="E301" s="59"/>
    </row>
    <row r="302" spans="1:5" ht="29.25" customHeight="1" x14ac:dyDescent="0.2">
      <c r="A302" s="62">
        <f>'High Risk Non-Compliant'!B258</f>
        <v>0</v>
      </c>
      <c r="B302" s="356">
        <f>'High Risk Non-Compliant'!C258</f>
        <v>0</v>
      </c>
      <c r="C302" s="356"/>
      <c r="D302" s="59"/>
      <c r="E302" s="59"/>
    </row>
    <row r="303" spans="1:5" ht="29.25" customHeight="1" x14ac:dyDescent="0.2">
      <c r="A303" s="62">
        <f>'High Risk Non-Compliant'!B259</f>
        <v>0</v>
      </c>
      <c r="B303" s="356">
        <f>'High Risk Non-Compliant'!C259</f>
        <v>0</v>
      </c>
      <c r="C303" s="356"/>
      <c r="D303" s="59"/>
      <c r="E303" s="59"/>
    </row>
    <row r="304" spans="1:5" ht="29.25" customHeight="1" x14ac:dyDescent="0.2">
      <c r="A304" s="62">
        <f>'High Risk Non-Compliant'!B260</f>
        <v>0</v>
      </c>
      <c r="B304" s="356">
        <f>'High Risk Non-Compliant'!C260</f>
        <v>0</v>
      </c>
      <c r="C304" s="356"/>
      <c r="D304" s="59"/>
      <c r="E304" s="59"/>
    </row>
    <row r="305" spans="1:5" ht="29.25" customHeight="1" x14ac:dyDescent="0.2">
      <c r="A305" s="62">
        <f>'High Risk Non-Compliant'!B261</f>
        <v>0</v>
      </c>
      <c r="B305" s="356">
        <f>'High Risk Non-Compliant'!C261</f>
        <v>0</v>
      </c>
      <c r="C305" s="356"/>
      <c r="D305" s="59"/>
      <c r="E305" s="59"/>
    </row>
    <row r="306" spans="1:5" ht="29.25" customHeight="1" x14ac:dyDescent="0.2">
      <c r="A306" s="62">
        <f>'High Risk Non-Compliant'!B262</f>
        <v>0</v>
      </c>
      <c r="B306" s="356">
        <f>'High Risk Non-Compliant'!C262</f>
        <v>0</v>
      </c>
      <c r="C306" s="356"/>
      <c r="D306" s="59"/>
      <c r="E306" s="59"/>
    </row>
    <row r="307" spans="1:5" ht="44" customHeight="1" x14ac:dyDescent="0.2">
      <c r="A307" s="62">
        <f>'High Risk Non-Compliant'!B263</f>
        <v>0</v>
      </c>
      <c r="B307" s="356">
        <f>'High Risk Non-Compliant'!C263</f>
        <v>0</v>
      </c>
      <c r="C307" s="356"/>
      <c r="D307" s="59"/>
      <c r="E307" s="59"/>
    </row>
    <row r="308" spans="1:5" ht="29.25" customHeight="1" x14ac:dyDescent="0.2">
      <c r="A308" s="62">
        <f>'High Risk Non-Compliant'!B264</f>
        <v>0</v>
      </c>
      <c r="B308" s="356">
        <f>'High Risk Non-Compliant'!C264</f>
        <v>0</v>
      </c>
      <c r="C308" s="356"/>
      <c r="D308" s="59"/>
      <c r="E308" s="59"/>
    </row>
    <row r="309" spans="1:5" x14ac:dyDescent="0.2">
      <c r="A309" s="62">
        <f>'High Risk Non-Compliant'!B265</f>
        <v>0</v>
      </c>
      <c r="B309" s="356">
        <f>'High Risk Non-Compliant'!C265</f>
        <v>0</v>
      </c>
      <c r="C309" s="356"/>
      <c r="D309" s="59"/>
      <c r="E309" s="59"/>
    </row>
    <row r="310" spans="1:5" x14ac:dyDescent="0.2">
      <c r="A310" s="62">
        <f>'High Risk Non-Compliant'!B266</f>
        <v>0</v>
      </c>
      <c r="B310" s="356">
        <f>'High Risk Non-Compliant'!C266</f>
        <v>0</v>
      </c>
      <c r="C310" s="356"/>
      <c r="D310" s="59"/>
      <c r="E310" s="59"/>
    </row>
    <row r="311" spans="1:5" ht="44" customHeight="1" x14ac:dyDescent="0.2">
      <c r="A311" s="62">
        <f>'High Risk Non-Compliant'!B267</f>
        <v>0</v>
      </c>
      <c r="B311" s="356">
        <f>'High Risk Non-Compliant'!C267</f>
        <v>0</v>
      </c>
      <c r="C311" s="356"/>
      <c r="D311" s="59"/>
      <c r="E311" s="59"/>
    </row>
    <row r="312" spans="1:5" ht="44" customHeight="1" x14ac:dyDescent="0.2">
      <c r="A312" s="62">
        <f>'High Risk Non-Compliant'!B268</f>
        <v>0</v>
      </c>
      <c r="B312" s="356">
        <f>'High Risk Non-Compliant'!C268</f>
        <v>0</v>
      </c>
      <c r="C312" s="356"/>
      <c r="D312" s="59"/>
      <c r="E312" s="59"/>
    </row>
    <row r="313" spans="1:5" ht="44" customHeight="1" x14ac:dyDescent="0.2">
      <c r="A313" s="62">
        <f>'High Risk Non-Compliant'!B269</f>
        <v>0</v>
      </c>
      <c r="B313" s="356">
        <f>'High Risk Non-Compliant'!C269</f>
        <v>0</v>
      </c>
      <c r="C313" s="356"/>
      <c r="D313" s="59"/>
      <c r="E313" s="59"/>
    </row>
    <row r="314" spans="1:5" ht="44" customHeight="1" x14ac:dyDescent="0.2">
      <c r="A314" s="62">
        <f>'High Risk Non-Compliant'!B270</f>
        <v>0</v>
      </c>
      <c r="B314" s="356">
        <f>'High Risk Non-Compliant'!C270</f>
        <v>0</v>
      </c>
      <c r="C314" s="356"/>
      <c r="D314" s="59"/>
      <c r="E314" s="59"/>
    </row>
    <row r="315" spans="1:5" ht="29.25" customHeight="1" x14ac:dyDescent="0.2">
      <c r="A315" s="62">
        <f>'High Risk Non-Compliant'!B271</f>
        <v>0</v>
      </c>
      <c r="B315" s="356">
        <f>'High Risk Non-Compliant'!C271</f>
        <v>0</v>
      </c>
      <c r="C315" s="356"/>
      <c r="D315" s="59"/>
      <c r="E315" s="59"/>
    </row>
    <row r="316" spans="1:5" ht="29.25" customHeight="1" x14ac:dyDescent="0.2">
      <c r="A316" s="62">
        <f>'High Risk Non-Compliant'!B272</f>
        <v>0</v>
      </c>
      <c r="B316" s="356">
        <f>'High Risk Non-Compliant'!C272</f>
        <v>0</v>
      </c>
      <c r="C316" s="356"/>
      <c r="D316" s="59"/>
      <c r="E316" s="59"/>
    </row>
  </sheetData>
  <mergeCells count="277">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 ref="B303:C303"/>
    <mergeCell ref="B298:C298"/>
    <mergeCell ref="B299:C299"/>
    <mergeCell ref="B300:C300"/>
    <mergeCell ref="B295:C295"/>
    <mergeCell ref="B296:C296"/>
    <mergeCell ref="B297:C297"/>
    <mergeCell ref="B292:C292"/>
    <mergeCell ref="B293:C293"/>
    <mergeCell ref="B294:C294"/>
    <mergeCell ref="B289:C289"/>
    <mergeCell ref="B290:C290"/>
    <mergeCell ref="B291:C291"/>
    <mergeCell ref="B286:C286"/>
    <mergeCell ref="B287:C287"/>
    <mergeCell ref="B288:C288"/>
    <mergeCell ref="B283:C283"/>
    <mergeCell ref="B284:C284"/>
    <mergeCell ref="B285:C285"/>
    <mergeCell ref="B280:C280"/>
    <mergeCell ref="B281:C281"/>
    <mergeCell ref="B282:C282"/>
    <mergeCell ref="B277:C277"/>
    <mergeCell ref="B278:C278"/>
    <mergeCell ref="B279:C279"/>
    <mergeCell ref="B274:C274"/>
    <mergeCell ref="B275:C275"/>
    <mergeCell ref="B276:C276"/>
    <mergeCell ref="B271:C271"/>
    <mergeCell ref="B272:C272"/>
    <mergeCell ref="B273:C273"/>
    <mergeCell ref="B268:C268"/>
    <mergeCell ref="B269:C269"/>
    <mergeCell ref="B270:C270"/>
    <mergeCell ref="B265:C265"/>
    <mergeCell ref="B266:C266"/>
    <mergeCell ref="B267:C267"/>
    <mergeCell ref="B262:C262"/>
    <mergeCell ref="B263:C263"/>
    <mergeCell ref="B264:C264"/>
    <mergeCell ref="B259:C259"/>
    <mergeCell ref="B260:C260"/>
    <mergeCell ref="B261:C261"/>
    <mergeCell ref="B256:C256"/>
    <mergeCell ref="B257:C257"/>
    <mergeCell ref="B258:C258"/>
    <mergeCell ref="B253:C253"/>
    <mergeCell ref="B254:C254"/>
    <mergeCell ref="B255:C255"/>
    <mergeCell ref="B250:C250"/>
    <mergeCell ref="B251:C251"/>
    <mergeCell ref="B252:C252"/>
    <mergeCell ref="B247:C247"/>
    <mergeCell ref="B248:C248"/>
    <mergeCell ref="B249:C249"/>
    <mergeCell ref="B244:C244"/>
    <mergeCell ref="B245:C245"/>
    <mergeCell ref="B246:C246"/>
    <mergeCell ref="B241:C241"/>
    <mergeCell ref="B242:C242"/>
    <mergeCell ref="B243:C243"/>
    <mergeCell ref="B238:C238"/>
    <mergeCell ref="B239:C239"/>
    <mergeCell ref="B240:C240"/>
    <mergeCell ref="B235:C235"/>
    <mergeCell ref="B236:C236"/>
    <mergeCell ref="B237:C237"/>
    <mergeCell ref="B232:C232"/>
    <mergeCell ref="B233:C233"/>
    <mergeCell ref="B234:C234"/>
    <mergeCell ref="B229:C229"/>
    <mergeCell ref="B230:C230"/>
    <mergeCell ref="B231:C231"/>
    <mergeCell ref="B226:C226"/>
    <mergeCell ref="B227:C227"/>
    <mergeCell ref="B228:C228"/>
    <mergeCell ref="B223:C223"/>
    <mergeCell ref="B224:C224"/>
    <mergeCell ref="B225:C225"/>
    <mergeCell ref="B220:C220"/>
    <mergeCell ref="B221:C221"/>
    <mergeCell ref="B222:C222"/>
    <mergeCell ref="B217:C217"/>
    <mergeCell ref="B218:C218"/>
    <mergeCell ref="B219:C219"/>
    <mergeCell ref="B214:C214"/>
    <mergeCell ref="B215:C215"/>
    <mergeCell ref="B216:C216"/>
    <mergeCell ref="B211:C211"/>
    <mergeCell ref="B212:C212"/>
    <mergeCell ref="B213:C213"/>
    <mergeCell ref="B208:C208"/>
    <mergeCell ref="B209:C209"/>
    <mergeCell ref="B210:C210"/>
    <mergeCell ref="B205:C205"/>
    <mergeCell ref="B206:C206"/>
    <mergeCell ref="B207:C207"/>
    <mergeCell ref="B202:C202"/>
    <mergeCell ref="B203:C203"/>
    <mergeCell ref="B204:C204"/>
    <mergeCell ref="B199:C199"/>
    <mergeCell ref="B200:C200"/>
    <mergeCell ref="B201:C201"/>
    <mergeCell ref="B196:C196"/>
    <mergeCell ref="B197:C197"/>
    <mergeCell ref="B198:C198"/>
    <mergeCell ref="B193:C193"/>
    <mergeCell ref="B194:C194"/>
    <mergeCell ref="B195:C195"/>
    <mergeCell ref="B190:C190"/>
    <mergeCell ref="B191:C191"/>
    <mergeCell ref="B192:C192"/>
    <mergeCell ref="B187:C187"/>
    <mergeCell ref="B188:C188"/>
    <mergeCell ref="B189:C189"/>
    <mergeCell ref="B184:C184"/>
    <mergeCell ref="B185:C185"/>
    <mergeCell ref="B186:C186"/>
    <mergeCell ref="B181:C181"/>
    <mergeCell ref="B182:C182"/>
    <mergeCell ref="B183:C183"/>
    <mergeCell ref="B178:C178"/>
    <mergeCell ref="B179:C179"/>
    <mergeCell ref="B180:C180"/>
    <mergeCell ref="B175:C175"/>
    <mergeCell ref="B176:C176"/>
    <mergeCell ref="B177:C177"/>
    <mergeCell ref="B172:C172"/>
    <mergeCell ref="B173:C173"/>
    <mergeCell ref="B174:C174"/>
    <mergeCell ref="B169:C169"/>
    <mergeCell ref="B170:C170"/>
    <mergeCell ref="B171:C171"/>
    <mergeCell ref="B166:C166"/>
    <mergeCell ref="B167:C167"/>
    <mergeCell ref="B168:C168"/>
    <mergeCell ref="B163:C163"/>
    <mergeCell ref="B164:C164"/>
    <mergeCell ref="B165:C165"/>
    <mergeCell ref="B160:C160"/>
    <mergeCell ref="B161:C161"/>
    <mergeCell ref="B162:C162"/>
    <mergeCell ref="B157:C157"/>
    <mergeCell ref="B158:C158"/>
    <mergeCell ref="B159:C159"/>
    <mergeCell ref="B154:C154"/>
    <mergeCell ref="B155:C155"/>
    <mergeCell ref="B156:C156"/>
    <mergeCell ref="B151:C151"/>
    <mergeCell ref="B152:C152"/>
    <mergeCell ref="B153:C153"/>
    <mergeCell ref="B148:C148"/>
    <mergeCell ref="B149:C149"/>
    <mergeCell ref="B150:C150"/>
    <mergeCell ref="B145:C145"/>
    <mergeCell ref="B146:C146"/>
    <mergeCell ref="B147:C147"/>
    <mergeCell ref="B142:C142"/>
    <mergeCell ref="B143:C143"/>
    <mergeCell ref="B144:C144"/>
    <mergeCell ref="B139:C139"/>
    <mergeCell ref="B140:C140"/>
    <mergeCell ref="B141:C141"/>
    <mergeCell ref="B136:C136"/>
    <mergeCell ref="B137:C137"/>
    <mergeCell ref="B138:C138"/>
    <mergeCell ref="B133:C133"/>
    <mergeCell ref="B134:C134"/>
    <mergeCell ref="B135:C135"/>
    <mergeCell ref="B130:C130"/>
    <mergeCell ref="B131:C131"/>
    <mergeCell ref="B132:C132"/>
    <mergeCell ref="B127:C127"/>
    <mergeCell ref="B128:C128"/>
    <mergeCell ref="B129:C129"/>
    <mergeCell ref="B124:C124"/>
    <mergeCell ref="B125:C125"/>
    <mergeCell ref="B126:C126"/>
    <mergeCell ref="B121:C121"/>
    <mergeCell ref="B122:C122"/>
    <mergeCell ref="B123:C123"/>
    <mergeCell ref="B118:C118"/>
    <mergeCell ref="B119:C119"/>
    <mergeCell ref="B120:C120"/>
    <mergeCell ref="B115:C115"/>
    <mergeCell ref="B116:C116"/>
    <mergeCell ref="B117:C117"/>
    <mergeCell ref="B112:C112"/>
    <mergeCell ref="B113:C113"/>
    <mergeCell ref="B114:C114"/>
    <mergeCell ref="B109:C109"/>
    <mergeCell ref="B110:C110"/>
    <mergeCell ref="B111:C111"/>
    <mergeCell ref="B106:C106"/>
    <mergeCell ref="B107:C107"/>
    <mergeCell ref="B108:C108"/>
    <mergeCell ref="B103:C103"/>
    <mergeCell ref="B104:C104"/>
    <mergeCell ref="B105:C105"/>
    <mergeCell ref="B100:C100"/>
    <mergeCell ref="B101:C101"/>
    <mergeCell ref="B102:C102"/>
    <mergeCell ref="B97:C97"/>
    <mergeCell ref="B98:C98"/>
    <mergeCell ref="B99:C99"/>
    <mergeCell ref="B94:C94"/>
    <mergeCell ref="B95:C95"/>
    <mergeCell ref="B96:C96"/>
    <mergeCell ref="B91:C91"/>
    <mergeCell ref="B92:C92"/>
    <mergeCell ref="B93:C93"/>
    <mergeCell ref="B88:C88"/>
    <mergeCell ref="B89:C89"/>
    <mergeCell ref="B90:C90"/>
    <mergeCell ref="B85:C85"/>
    <mergeCell ref="B86:C86"/>
    <mergeCell ref="B87:C87"/>
    <mergeCell ref="B82:C82"/>
    <mergeCell ref="B83:C83"/>
    <mergeCell ref="B84:C84"/>
    <mergeCell ref="B79:C79"/>
    <mergeCell ref="B80:C80"/>
    <mergeCell ref="B81:C81"/>
    <mergeCell ref="B76:C76"/>
    <mergeCell ref="B77:C77"/>
    <mergeCell ref="B78:C78"/>
    <mergeCell ref="B73:C73"/>
    <mergeCell ref="B74:C74"/>
    <mergeCell ref="B75:C75"/>
    <mergeCell ref="B70:C70"/>
    <mergeCell ref="B71:C71"/>
    <mergeCell ref="B72:C72"/>
    <mergeCell ref="B67:C67"/>
    <mergeCell ref="B68:C68"/>
    <mergeCell ref="B69:C69"/>
    <mergeCell ref="B64:C64"/>
    <mergeCell ref="B65:C65"/>
    <mergeCell ref="B66:C66"/>
    <mergeCell ref="B61:C61"/>
    <mergeCell ref="B62:C62"/>
    <mergeCell ref="B63:C63"/>
    <mergeCell ref="B58:C58"/>
    <mergeCell ref="B59:C59"/>
    <mergeCell ref="B60:C60"/>
    <mergeCell ref="B55:C55"/>
    <mergeCell ref="B56:C56"/>
    <mergeCell ref="B57:C57"/>
    <mergeCell ref="B52:C52"/>
    <mergeCell ref="B53:C53"/>
    <mergeCell ref="B54:C54"/>
    <mergeCell ref="B49:C49"/>
    <mergeCell ref="B50:C50"/>
    <mergeCell ref="B51:C5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3" t="s">
        <v>359</v>
      </c>
      <c r="B1" s="34" t="s">
        <v>360</v>
      </c>
    </row>
    <row r="2" spans="1:2" ht="85" x14ac:dyDescent="0.2">
      <c r="A2" s="33" t="s">
        <v>361</v>
      </c>
      <c r="B2" s="34" t="s">
        <v>362</v>
      </c>
    </row>
    <row r="3" spans="1:2" ht="85" x14ac:dyDescent="0.2">
      <c r="A3" s="33" t="s">
        <v>363</v>
      </c>
      <c r="B3" s="34" t="s">
        <v>364</v>
      </c>
    </row>
    <row r="4" spans="1:2" ht="34" x14ac:dyDescent="0.2">
      <c r="A4" s="33" t="s">
        <v>365</v>
      </c>
      <c r="B4" s="34" t="s">
        <v>366</v>
      </c>
    </row>
    <row r="5" spans="1:2" ht="51" x14ac:dyDescent="0.2">
      <c r="A5" s="33" t="s">
        <v>367</v>
      </c>
      <c r="B5" s="34" t="s">
        <v>368</v>
      </c>
    </row>
    <row r="6" spans="1:2" ht="85" x14ac:dyDescent="0.2">
      <c r="A6" s="33" t="s">
        <v>369</v>
      </c>
      <c r="B6" s="34" t="s">
        <v>370</v>
      </c>
    </row>
    <row r="7" spans="1:2" ht="85" x14ac:dyDescent="0.2">
      <c r="A7" s="33" t="s">
        <v>371</v>
      </c>
      <c r="B7" s="34" t="s">
        <v>372</v>
      </c>
    </row>
    <row r="8" spans="1:2" ht="51" x14ac:dyDescent="0.2">
      <c r="A8" s="33" t="s">
        <v>373</v>
      </c>
      <c r="B8" s="34" t="s">
        <v>374</v>
      </c>
    </row>
    <row r="9" spans="1:2" ht="34" x14ac:dyDescent="0.2">
      <c r="A9" s="33" t="s">
        <v>375</v>
      </c>
      <c r="B9" s="34" t="s">
        <v>376</v>
      </c>
    </row>
    <row r="10" spans="1:2" ht="17" x14ac:dyDescent="0.2">
      <c r="A10" s="33" t="s">
        <v>377</v>
      </c>
      <c r="B10" s="34" t="s">
        <v>378</v>
      </c>
    </row>
    <row r="11" spans="1:2" ht="85" x14ac:dyDescent="0.2">
      <c r="A11" s="33" t="s">
        <v>379</v>
      </c>
      <c r="B11" s="34" t="s">
        <v>380</v>
      </c>
    </row>
    <row r="12" spans="1:2" ht="68" x14ac:dyDescent="0.2">
      <c r="A12" s="33" t="s">
        <v>381</v>
      </c>
      <c r="B12" s="34" t="s">
        <v>382</v>
      </c>
    </row>
    <row r="13" spans="1:2" ht="102" x14ac:dyDescent="0.2">
      <c r="A13" s="33" t="s">
        <v>383</v>
      </c>
      <c r="B13" s="34" t="s">
        <v>384</v>
      </c>
    </row>
    <row r="14" spans="1:2" ht="34" x14ac:dyDescent="0.2">
      <c r="A14" s="33" t="s">
        <v>385</v>
      </c>
      <c r="B14" s="34" t="s">
        <v>386</v>
      </c>
    </row>
    <row r="15" spans="1:2" ht="119" x14ac:dyDescent="0.2">
      <c r="A15" s="33" t="s">
        <v>387</v>
      </c>
      <c r="B15" s="34" t="s">
        <v>388</v>
      </c>
    </row>
    <row r="16" spans="1:2" ht="34" x14ac:dyDescent="0.2">
      <c r="A16" s="33" t="s">
        <v>389</v>
      </c>
      <c r="B16" s="34" t="s">
        <v>390</v>
      </c>
    </row>
    <row r="17" spans="1:2" ht="34" x14ac:dyDescent="0.2">
      <c r="A17" s="33" t="s">
        <v>391</v>
      </c>
      <c r="B17" s="34" t="s">
        <v>392</v>
      </c>
    </row>
    <row r="18" spans="1:2" ht="51" x14ac:dyDescent="0.2">
      <c r="A18" s="33" t="s">
        <v>393</v>
      </c>
      <c r="B18" s="34" t="s">
        <v>394</v>
      </c>
    </row>
    <row r="19" spans="1:2" ht="34" x14ac:dyDescent="0.2">
      <c r="A19" s="33" t="s">
        <v>395</v>
      </c>
      <c r="B19" s="34" t="s">
        <v>396</v>
      </c>
    </row>
    <row r="20" spans="1:2" ht="51" x14ac:dyDescent="0.2">
      <c r="A20" s="33" t="s">
        <v>397</v>
      </c>
      <c r="B20" s="34" t="s">
        <v>398</v>
      </c>
    </row>
    <row r="21" spans="1:2" ht="51" x14ac:dyDescent="0.2">
      <c r="A21" s="33" t="s">
        <v>399</v>
      </c>
      <c r="B21" s="34" t="s">
        <v>400</v>
      </c>
    </row>
    <row r="22" spans="1:2" ht="34" x14ac:dyDescent="0.2">
      <c r="A22" s="33" t="s">
        <v>401</v>
      </c>
      <c r="B22" s="34" t="s">
        <v>402</v>
      </c>
    </row>
    <row r="23" spans="1:2" ht="68" x14ac:dyDescent="0.2">
      <c r="A23" s="33" t="s">
        <v>403</v>
      </c>
      <c r="B23" s="34" t="s">
        <v>404</v>
      </c>
    </row>
    <row r="24" spans="1:2" ht="34" x14ac:dyDescent="0.2">
      <c r="A24" s="33" t="s">
        <v>405</v>
      </c>
      <c r="B24" s="34" t="s">
        <v>406</v>
      </c>
    </row>
    <row r="25" spans="1:2" ht="51" x14ac:dyDescent="0.2">
      <c r="A25" s="33" t="s">
        <v>407</v>
      </c>
      <c r="B25" s="34" t="s">
        <v>408</v>
      </c>
    </row>
    <row r="26" spans="1:2" ht="51" x14ac:dyDescent="0.2">
      <c r="A26" s="33" t="s">
        <v>409</v>
      </c>
      <c r="B26" s="34" t="s">
        <v>410</v>
      </c>
    </row>
    <row r="27" spans="1:2" ht="85" x14ac:dyDescent="0.2">
      <c r="A27" s="33" t="s">
        <v>411</v>
      </c>
      <c r="B27" s="34" t="s">
        <v>412</v>
      </c>
    </row>
    <row r="28" spans="1:2" ht="68" x14ac:dyDescent="0.2">
      <c r="A28" s="33" t="s">
        <v>413</v>
      </c>
      <c r="B28" s="34" t="s">
        <v>414</v>
      </c>
    </row>
    <row r="29" spans="1:2" ht="68" x14ac:dyDescent="0.2">
      <c r="A29" s="33" t="s">
        <v>415</v>
      </c>
      <c r="B29" s="34" t="s">
        <v>416</v>
      </c>
    </row>
    <row r="30" spans="1:2" ht="85" x14ac:dyDescent="0.2">
      <c r="A30" s="33" t="s">
        <v>417</v>
      </c>
      <c r="B30" s="34" t="s">
        <v>418</v>
      </c>
    </row>
    <row r="31" spans="1:2" ht="119" x14ac:dyDescent="0.2">
      <c r="A31" s="33" t="s">
        <v>419</v>
      </c>
      <c r="B31" s="34" t="s">
        <v>420</v>
      </c>
    </row>
    <row r="32" spans="1:2" ht="68" x14ac:dyDescent="0.2">
      <c r="A32" s="33" t="s">
        <v>421</v>
      </c>
      <c r="B32" s="34" t="s">
        <v>422</v>
      </c>
    </row>
    <row r="33" spans="1:2" ht="85" x14ac:dyDescent="0.2">
      <c r="A33" s="33" t="s">
        <v>423</v>
      </c>
      <c r="B33" s="34" t="s">
        <v>424</v>
      </c>
    </row>
    <row r="34" spans="1:2" ht="85" x14ac:dyDescent="0.2">
      <c r="A34" s="33" t="s">
        <v>425</v>
      </c>
      <c r="B34" s="34" t="s">
        <v>426</v>
      </c>
    </row>
    <row r="35" spans="1:2" ht="51" x14ac:dyDescent="0.2">
      <c r="A35" s="33" t="s">
        <v>427</v>
      </c>
      <c r="B35" s="34" t="s">
        <v>428</v>
      </c>
    </row>
    <row r="36" spans="1:2" ht="68" x14ac:dyDescent="0.2">
      <c r="A36" s="33" t="s">
        <v>429</v>
      </c>
      <c r="B36" s="34" t="s">
        <v>430</v>
      </c>
    </row>
    <row r="37" spans="1:2" ht="51" x14ac:dyDescent="0.2">
      <c r="A37" s="33" t="s">
        <v>431</v>
      </c>
      <c r="B37" s="34" t="s">
        <v>432</v>
      </c>
    </row>
    <row r="38" spans="1:2" ht="68" x14ac:dyDescent="0.2">
      <c r="A38" s="33" t="s">
        <v>433</v>
      </c>
      <c r="B38" s="34" t="s">
        <v>434</v>
      </c>
    </row>
    <row r="39" spans="1:2" ht="85" x14ac:dyDescent="0.2">
      <c r="A39" s="33" t="s">
        <v>435</v>
      </c>
      <c r="B39" s="34" t="s">
        <v>436</v>
      </c>
    </row>
    <row r="40" spans="1:2" ht="85" x14ac:dyDescent="0.2">
      <c r="A40" s="33" t="s">
        <v>437</v>
      </c>
      <c r="B40" s="34" t="s">
        <v>438</v>
      </c>
    </row>
    <row r="41" spans="1:2" ht="51" x14ac:dyDescent="0.2">
      <c r="A41" s="33" t="s">
        <v>439</v>
      </c>
      <c r="B41" s="34" t="s">
        <v>440</v>
      </c>
    </row>
    <row r="42" spans="1:2" ht="51" x14ac:dyDescent="0.2">
      <c r="A42" s="33" t="s">
        <v>441</v>
      </c>
      <c r="B42" s="34" t="s">
        <v>442</v>
      </c>
    </row>
    <row r="43" spans="1:2" ht="51" x14ac:dyDescent="0.2">
      <c r="A43" s="33" t="s">
        <v>443</v>
      </c>
      <c r="B43" s="34" t="s">
        <v>444</v>
      </c>
    </row>
    <row r="44" spans="1:2" ht="68" x14ac:dyDescent="0.2">
      <c r="A44" s="33" t="s">
        <v>445</v>
      </c>
      <c r="B44" s="34" t="s">
        <v>446</v>
      </c>
    </row>
    <row r="45" spans="1:2" ht="102" x14ac:dyDescent="0.2">
      <c r="A45" s="33" t="s">
        <v>447</v>
      </c>
      <c r="B45" s="34" t="s">
        <v>448</v>
      </c>
    </row>
    <row r="46" spans="1:2" ht="51" x14ac:dyDescent="0.2">
      <c r="A46" s="33" t="s">
        <v>449</v>
      </c>
      <c r="B46" s="34" t="s">
        <v>450</v>
      </c>
    </row>
    <row r="47" spans="1:2" ht="68" x14ac:dyDescent="0.2">
      <c r="A47" s="33" t="s">
        <v>451</v>
      </c>
      <c r="B47" s="34" t="s">
        <v>452</v>
      </c>
    </row>
    <row r="48" spans="1:2" ht="51" x14ac:dyDescent="0.2">
      <c r="A48" s="33" t="s">
        <v>453</v>
      </c>
      <c r="B48" s="34" t="s">
        <v>454</v>
      </c>
    </row>
    <row r="49" spans="1:2" ht="34" x14ac:dyDescent="0.2">
      <c r="A49" s="33" t="s">
        <v>455</v>
      </c>
      <c r="B49" s="34" t="s">
        <v>456</v>
      </c>
    </row>
    <row r="50" spans="1:2" ht="34" x14ac:dyDescent="0.2">
      <c r="A50" s="33" t="s">
        <v>457</v>
      </c>
      <c r="B50" s="34" t="s">
        <v>458</v>
      </c>
    </row>
    <row r="51" spans="1:2" ht="51" x14ac:dyDescent="0.2">
      <c r="A51" s="33" t="s">
        <v>459</v>
      </c>
      <c r="B51" s="34" t="s">
        <v>460</v>
      </c>
    </row>
    <row r="52" spans="1:2" ht="34" x14ac:dyDescent="0.2">
      <c r="A52" s="33" t="s">
        <v>461</v>
      </c>
      <c r="B52" s="34" t="s">
        <v>462</v>
      </c>
    </row>
    <row r="53" spans="1:2" ht="85" x14ac:dyDescent="0.2">
      <c r="A53" s="33" t="s">
        <v>463</v>
      </c>
      <c r="B53" s="34" t="s">
        <v>464</v>
      </c>
    </row>
    <row r="54" spans="1:2" ht="68" x14ac:dyDescent="0.2">
      <c r="A54" s="33" t="s">
        <v>465</v>
      </c>
      <c r="B54" s="34" t="s">
        <v>466</v>
      </c>
    </row>
    <row r="55" spans="1:2" ht="51" x14ac:dyDescent="0.2">
      <c r="A55" s="33" t="s">
        <v>467</v>
      </c>
      <c r="B55" s="34" t="s">
        <v>468</v>
      </c>
    </row>
    <row r="56" spans="1:2" ht="68" x14ac:dyDescent="0.2">
      <c r="A56" s="33" t="s">
        <v>469</v>
      </c>
      <c r="B56" s="34" t="s">
        <v>470</v>
      </c>
    </row>
    <row r="57" spans="1:2" ht="85" x14ac:dyDescent="0.2">
      <c r="A57" s="33" t="s">
        <v>471</v>
      </c>
      <c r="B57" s="34" t="s">
        <v>472</v>
      </c>
    </row>
    <row r="58" spans="1:2" ht="51" x14ac:dyDescent="0.2">
      <c r="A58" s="33" t="s">
        <v>473</v>
      </c>
      <c r="B58" s="34" t="s">
        <v>474</v>
      </c>
    </row>
    <row r="59" spans="1:2" ht="51" x14ac:dyDescent="0.2">
      <c r="A59" s="33" t="s">
        <v>475</v>
      </c>
      <c r="B59" s="34" t="s">
        <v>476</v>
      </c>
    </row>
    <row r="60" spans="1:2" ht="153" x14ac:dyDescent="0.2">
      <c r="A60" s="33" t="s">
        <v>477</v>
      </c>
      <c r="B60" s="34" t="s">
        <v>478</v>
      </c>
    </row>
    <row r="61" spans="1:2" ht="51" x14ac:dyDescent="0.2">
      <c r="A61" s="33" t="s">
        <v>479</v>
      </c>
      <c r="B61" s="34" t="s">
        <v>480</v>
      </c>
    </row>
    <row r="62" spans="1:2" ht="34" x14ac:dyDescent="0.2">
      <c r="A62" s="33" t="s">
        <v>481</v>
      </c>
      <c r="B62" s="34" t="s">
        <v>482</v>
      </c>
    </row>
    <row r="63" spans="1:2" ht="34" x14ac:dyDescent="0.2">
      <c r="A63" s="33" t="s">
        <v>483</v>
      </c>
      <c r="B63" s="34" t="s">
        <v>484</v>
      </c>
    </row>
    <row r="64" spans="1:2" ht="51" x14ac:dyDescent="0.2">
      <c r="A64" s="33" t="s">
        <v>485</v>
      </c>
      <c r="B64" s="34" t="s">
        <v>486</v>
      </c>
    </row>
    <row r="65" spans="1:2" ht="68" x14ac:dyDescent="0.2">
      <c r="A65" s="33" t="s">
        <v>487</v>
      </c>
      <c r="B65" s="34" t="s">
        <v>488</v>
      </c>
    </row>
    <row r="66" spans="1:2" ht="51" x14ac:dyDescent="0.2">
      <c r="A66" s="33" t="s">
        <v>489</v>
      </c>
      <c r="B66" s="34" t="s">
        <v>490</v>
      </c>
    </row>
    <row r="67" spans="1:2" ht="85" x14ac:dyDescent="0.2">
      <c r="A67" s="33" t="s">
        <v>491</v>
      </c>
      <c r="B67" s="34" t="s">
        <v>492</v>
      </c>
    </row>
    <row r="68" spans="1:2" ht="85" x14ac:dyDescent="0.2">
      <c r="A68" s="33" t="s">
        <v>493</v>
      </c>
      <c r="B68" s="34" t="s">
        <v>494</v>
      </c>
    </row>
    <row r="69" spans="1:2" ht="68" x14ac:dyDescent="0.2">
      <c r="A69" s="33" t="s">
        <v>495</v>
      </c>
      <c r="B69" s="34" t="s">
        <v>496</v>
      </c>
    </row>
    <row r="70" spans="1:2" ht="68" x14ac:dyDescent="0.2">
      <c r="A70" s="33" t="s">
        <v>497</v>
      </c>
      <c r="B70" s="34" t="s">
        <v>498</v>
      </c>
    </row>
    <row r="71" spans="1:2" ht="34" x14ac:dyDescent="0.2">
      <c r="A71" s="33" t="s">
        <v>499</v>
      </c>
      <c r="B71" s="34" t="s">
        <v>500</v>
      </c>
    </row>
    <row r="72" spans="1:2" ht="51" x14ac:dyDescent="0.2">
      <c r="A72" s="33" t="s">
        <v>501</v>
      </c>
      <c r="B72" s="34" t="s">
        <v>502</v>
      </c>
    </row>
    <row r="73" spans="1:2" ht="51" x14ac:dyDescent="0.2">
      <c r="A73" s="33" t="s">
        <v>503</v>
      </c>
      <c r="B73" s="34" t="s">
        <v>504</v>
      </c>
    </row>
    <row r="74" spans="1:2" ht="102" x14ac:dyDescent="0.2">
      <c r="A74" s="33" t="s">
        <v>505</v>
      </c>
      <c r="B74" s="34" t="s">
        <v>506</v>
      </c>
    </row>
    <row r="75" spans="1:2" ht="68" x14ac:dyDescent="0.2">
      <c r="A75" s="33" t="s">
        <v>507</v>
      </c>
      <c r="B75" s="34" t="s">
        <v>508</v>
      </c>
    </row>
    <row r="76" spans="1:2" ht="34" x14ac:dyDescent="0.2">
      <c r="A76" s="33" t="s">
        <v>509</v>
      </c>
      <c r="B76" s="34" t="s">
        <v>510</v>
      </c>
    </row>
    <row r="77" spans="1:2" ht="85" x14ac:dyDescent="0.2">
      <c r="A77" s="33" t="s">
        <v>511</v>
      </c>
      <c r="B77" s="34" t="s">
        <v>512</v>
      </c>
    </row>
    <row r="78" spans="1:2" ht="136" x14ac:dyDescent="0.2">
      <c r="A78" s="33" t="s">
        <v>513</v>
      </c>
      <c r="B78" s="34" t="s">
        <v>514</v>
      </c>
    </row>
    <row r="79" spans="1:2" ht="85" x14ac:dyDescent="0.2">
      <c r="A79" s="33" t="s">
        <v>515</v>
      </c>
      <c r="B79" s="34" t="s">
        <v>516</v>
      </c>
    </row>
    <row r="80" spans="1:2" ht="85" x14ac:dyDescent="0.2">
      <c r="A80" s="33" t="s">
        <v>517</v>
      </c>
      <c r="B80" s="34" t="s">
        <v>518</v>
      </c>
    </row>
    <row r="81" spans="1:2" ht="51" x14ac:dyDescent="0.2">
      <c r="A81" s="33" t="s">
        <v>519</v>
      </c>
      <c r="B81" s="34" t="s">
        <v>520</v>
      </c>
    </row>
    <row r="82" spans="1:2" ht="85" x14ac:dyDescent="0.2">
      <c r="A82" s="33" t="s">
        <v>521</v>
      </c>
      <c r="B82" s="34" t="s">
        <v>522</v>
      </c>
    </row>
    <row r="83" spans="1:2" ht="119" x14ac:dyDescent="0.2">
      <c r="A83" s="33" t="s">
        <v>523</v>
      </c>
      <c r="B83" s="34" t="s">
        <v>524</v>
      </c>
    </row>
    <row r="84" spans="1:2" ht="85" x14ac:dyDescent="0.2">
      <c r="A84" s="33" t="s">
        <v>525</v>
      </c>
      <c r="B84" s="34" t="s">
        <v>526</v>
      </c>
    </row>
    <row r="85" spans="1:2" ht="85" x14ac:dyDescent="0.2">
      <c r="A85" s="33" t="s">
        <v>527</v>
      </c>
      <c r="B85" s="34" t="s">
        <v>528</v>
      </c>
    </row>
    <row r="86" spans="1:2" ht="85" x14ac:dyDescent="0.2">
      <c r="A86" s="33" t="s">
        <v>529</v>
      </c>
      <c r="B86" s="34" t="s">
        <v>530</v>
      </c>
    </row>
    <row r="87" spans="1:2" ht="68" x14ac:dyDescent="0.2">
      <c r="A87" s="33" t="s">
        <v>531</v>
      </c>
      <c r="B87" s="34" t="s">
        <v>532</v>
      </c>
    </row>
    <row r="88" spans="1:2" ht="51" x14ac:dyDescent="0.2">
      <c r="A88" s="33" t="s">
        <v>533</v>
      </c>
      <c r="B88" s="34" t="s">
        <v>534</v>
      </c>
    </row>
    <row r="89" spans="1:2" ht="51" x14ac:dyDescent="0.2">
      <c r="A89" s="33" t="s">
        <v>535</v>
      </c>
      <c r="B89" s="34" t="s">
        <v>536</v>
      </c>
    </row>
    <row r="90" spans="1:2" ht="34" x14ac:dyDescent="0.2">
      <c r="A90" s="33" t="s">
        <v>537</v>
      </c>
      <c r="B90" s="34" t="s">
        <v>538</v>
      </c>
    </row>
    <row r="91" spans="1:2" ht="102" x14ac:dyDescent="0.2">
      <c r="A91" s="33" t="s">
        <v>539</v>
      </c>
      <c r="B91" s="34" t="s">
        <v>540</v>
      </c>
    </row>
    <row r="92" spans="1:2" ht="102" x14ac:dyDescent="0.2">
      <c r="A92" s="33" t="s">
        <v>541</v>
      </c>
      <c r="B92" s="34" t="s">
        <v>542</v>
      </c>
    </row>
    <row r="93" spans="1:2" ht="119" x14ac:dyDescent="0.2">
      <c r="A93" s="33" t="s">
        <v>543</v>
      </c>
      <c r="B93" s="34" t="s">
        <v>544</v>
      </c>
    </row>
    <row r="94" spans="1:2" ht="68" x14ac:dyDescent="0.2">
      <c r="A94" s="33" t="s">
        <v>545</v>
      </c>
      <c r="B94" s="34" t="s">
        <v>546</v>
      </c>
    </row>
    <row r="95" spans="1:2" ht="68" x14ac:dyDescent="0.2">
      <c r="A95" s="33" t="s">
        <v>547</v>
      </c>
      <c r="B95" s="34" t="s">
        <v>548</v>
      </c>
    </row>
    <row r="96" spans="1:2" ht="68" x14ac:dyDescent="0.2">
      <c r="A96" s="33" t="s">
        <v>549</v>
      </c>
      <c r="B96" s="34" t="s">
        <v>550</v>
      </c>
    </row>
    <row r="97" spans="1:2" ht="68" x14ac:dyDescent="0.2">
      <c r="A97" s="33" t="s">
        <v>551</v>
      </c>
      <c r="B97" s="34" t="s">
        <v>552</v>
      </c>
    </row>
    <row r="98" spans="1:2" ht="85" x14ac:dyDescent="0.2">
      <c r="A98" s="33" t="s">
        <v>553</v>
      </c>
      <c r="B98" s="34" t="s">
        <v>554</v>
      </c>
    </row>
    <row r="99" spans="1:2" ht="119" x14ac:dyDescent="0.2">
      <c r="A99" s="33" t="s">
        <v>555</v>
      </c>
      <c r="B99" s="34" t="s">
        <v>556</v>
      </c>
    </row>
    <row r="100" spans="1:2" ht="85" x14ac:dyDescent="0.2">
      <c r="A100" s="33" t="s">
        <v>557</v>
      </c>
      <c r="B100" s="34" t="s">
        <v>558</v>
      </c>
    </row>
    <row r="101" spans="1:2" ht="85" x14ac:dyDescent="0.2">
      <c r="A101" s="33" t="s">
        <v>559</v>
      </c>
      <c r="B101" s="34" t="s">
        <v>560</v>
      </c>
    </row>
    <row r="102" spans="1:2" ht="51" x14ac:dyDescent="0.2">
      <c r="A102" s="33" t="s">
        <v>561</v>
      </c>
      <c r="B102" s="34" t="s">
        <v>562</v>
      </c>
    </row>
    <row r="103" spans="1:2" ht="68" x14ac:dyDescent="0.2">
      <c r="A103" s="33" t="s">
        <v>563</v>
      </c>
      <c r="B103" s="34" t="s">
        <v>564</v>
      </c>
    </row>
    <row r="104" spans="1:2" ht="85" x14ac:dyDescent="0.2">
      <c r="A104" s="33" t="s">
        <v>565</v>
      </c>
      <c r="B104" s="34" t="s">
        <v>566</v>
      </c>
    </row>
    <row r="105" spans="1:2" ht="102" x14ac:dyDescent="0.2">
      <c r="A105" s="33" t="s">
        <v>567</v>
      </c>
      <c r="B105" s="34" t="s">
        <v>568</v>
      </c>
    </row>
    <row r="106" spans="1:2" ht="85" x14ac:dyDescent="0.2">
      <c r="A106" s="33" t="s">
        <v>569</v>
      </c>
      <c r="B106" s="34" t="s">
        <v>570</v>
      </c>
    </row>
    <row r="107" spans="1:2" ht="136" x14ac:dyDescent="0.2">
      <c r="A107" s="33" t="s">
        <v>571</v>
      </c>
      <c r="B107" s="34" t="s">
        <v>572</v>
      </c>
    </row>
    <row r="108" spans="1:2" ht="51" x14ac:dyDescent="0.2">
      <c r="A108" s="33" t="s">
        <v>573</v>
      </c>
      <c r="B108" s="34" t="s">
        <v>574</v>
      </c>
    </row>
    <row r="109" spans="1:2" ht="34" x14ac:dyDescent="0.2">
      <c r="A109" s="33" t="s">
        <v>575</v>
      </c>
      <c r="B109" s="34" t="s">
        <v>576</v>
      </c>
    </row>
    <row r="110" spans="1:2" ht="119" x14ac:dyDescent="0.2">
      <c r="A110" s="33" t="s">
        <v>577</v>
      </c>
      <c r="B110" s="34" t="s">
        <v>578</v>
      </c>
    </row>
    <row r="111" spans="1:2" ht="85" x14ac:dyDescent="0.2">
      <c r="A111" s="33" t="s">
        <v>579</v>
      </c>
      <c r="B111" s="34" t="s">
        <v>580</v>
      </c>
    </row>
    <row r="112" spans="1:2" ht="85" x14ac:dyDescent="0.2">
      <c r="A112" s="33" t="s">
        <v>581</v>
      </c>
      <c r="B112" s="34" t="s">
        <v>582</v>
      </c>
    </row>
    <row r="113" spans="1:2" ht="102" x14ac:dyDescent="0.2">
      <c r="A113" s="33" t="s">
        <v>583</v>
      </c>
      <c r="B113" s="34" t="s">
        <v>584</v>
      </c>
    </row>
    <row r="114" spans="1:2" ht="51" x14ac:dyDescent="0.2">
      <c r="A114" s="33" t="s">
        <v>585</v>
      </c>
      <c r="B114" s="34" t="s">
        <v>586</v>
      </c>
    </row>
    <row r="115" spans="1:2" ht="30" x14ac:dyDescent="0.15">
      <c r="A115" s="236" t="s">
        <v>587</v>
      </c>
      <c r="B115" s="237" t="s">
        <v>588</v>
      </c>
    </row>
    <row r="116" spans="1:2" ht="34" x14ac:dyDescent="0.15">
      <c r="A116" s="32" t="s">
        <v>589</v>
      </c>
      <c r="B116" s="237" t="s">
        <v>590</v>
      </c>
    </row>
    <row r="117" spans="1:2" ht="45" x14ac:dyDescent="0.15">
      <c r="A117" s="238" t="s">
        <v>591</v>
      </c>
      <c r="B117" s="237" t="s">
        <v>592</v>
      </c>
    </row>
    <row r="118" spans="1:2" ht="60" x14ac:dyDescent="0.15">
      <c r="A118" s="238" t="s">
        <v>593</v>
      </c>
      <c r="B118" s="237" t="s">
        <v>594</v>
      </c>
    </row>
    <row r="119" spans="1:2" ht="17" x14ac:dyDescent="0.2">
      <c r="A119" s="32" t="s">
        <v>595</v>
      </c>
      <c r="B119" s="35" t="s">
        <v>596</v>
      </c>
    </row>
    <row r="120" spans="1:2" ht="17" x14ac:dyDescent="0.2">
      <c r="A120" s="32" t="s">
        <v>597</v>
      </c>
      <c r="B120" s="35" t="s">
        <v>598</v>
      </c>
    </row>
    <row r="121" spans="1:2" ht="17" x14ac:dyDescent="0.2">
      <c r="A121" s="32" t="s">
        <v>599</v>
      </c>
      <c r="B121" s="35" t="s">
        <v>600</v>
      </c>
    </row>
    <row r="122" spans="1:2" ht="17" x14ac:dyDescent="0.2">
      <c r="A122" s="32" t="s">
        <v>601</v>
      </c>
      <c r="B122" s="35" t="s">
        <v>602</v>
      </c>
    </row>
    <row r="123" spans="1:2" ht="17" x14ac:dyDescent="0.2">
      <c r="A123" s="32" t="s">
        <v>603</v>
      </c>
      <c r="B123" s="35" t="s">
        <v>604</v>
      </c>
    </row>
    <row r="124" spans="1:2" ht="17" x14ac:dyDescent="0.2">
      <c r="A124" s="32" t="s">
        <v>605</v>
      </c>
      <c r="B124" s="35" t="s">
        <v>606</v>
      </c>
    </row>
    <row r="125" spans="1:2" ht="17" x14ac:dyDescent="0.2">
      <c r="A125" s="32" t="s">
        <v>607</v>
      </c>
      <c r="B125" s="35" t="s">
        <v>608</v>
      </c>
    </row>
    <row r="126" spans="1:2" ht="17" x14ac:dyDescent="0.2">
      <c r="A126" s="32" t="s">
        <v>609</v>
      </c>
      <c r="B126" s="35" t="s">
        <v>610</v>
      </c>
    </row>
    <row r="127" spans="1:2" ht="17" x14ac:dyDescent="0.2">
      <c r="A127" s="32" t="s">
        <v>611</v>
      </c>
      <c r="B127" s="35" t="s">
        <v>612</v>
      </c>
    </row>
    <row r="128" spans="1:2" ht="17" x14ac:dyDescent="0.2">
      <c r="A128" s="32" t="s">
        <v>613</v>
      </c>
      <c r="B128" s="35" t="s">
        <v>614</v>
      </c>
    </row>
    <row r="129" spans="1:2" ht="17" x14ac:dyDescent="0.2">
      <c r="A129" s="32" t="s">
        <v>615</v>
      </c>
      <c r="B129" s="35" t="s">
        <v>616</v>
      </c>
    </row>
    <row r="130" spans="1:2" ht="17" x14ac:dyDescent="0.2">
      <c r="A130" s="32" t="s">
        <v>617</v>
      </c>
      <c r="B130" s="35" t="s">
        <v>618</v>
      </c>
    </row>
    <row r="131" spans="1:2" ht="17" x14ac:dyDescent="0.2">
      <c r="A131" s="32" t="s">
        <v>619</v>
      </c>
      <c r="B131" s="35" t="s">
        <v>620</v>
      </c>
    </row>
    <row r="132" spans="1:2" ht="17" x14ac:dyDescent="0.2">
      <c r="A132" s="32" t="s">
        <v>621</v>
      </c>
      <c r="B132" s="35" t="s">
        <v>622</v>
      </c>
    </row>
    <row r="133" spans="1:2" ht="17" x14ac:dyDescent="0.2">
      <c r="A133" s="32" t="s">
        <v>623</v>
      </c>
      <c r="B133" s="35" t="s">
        <v>624</v>
      </c>
    </row>
    <row r="134" spans="1:2" ht="17" x14ac:dyDescent="0.2">
      <c r="A134" s="32" t="s">
        <v>625</v>
      </c>
      <c r="B134" s="35" t="s">
        <v>626</v>
      </c>
    </row>
    <row r="135" spans="1:2" ht="17" x14ac:dyDescent="0.2">
      <c r="A135" s="32" t="s">
        <v>627</v>
      </c>
      <c r="B135" s="35" t="s">
        <v>628</v>
      </c>
    </row>
    <row r="136" spans="1:2" ht="17" x14ac:dyDescent="0.2">
      <c r="A136" s="32" t="s">
        <v>629</v>
      </c>
      <c r="B136" s="35" t="s">
        <v>630</v>
      </c>
    </row>
    <row r="137" spans="1:2" ht="17" x14ac:dyDescent="0.2">
      <c r="A137" s="32" t="s">
        <v>631</v>
      </c>
      <c r="B137" s="35" t="s">
        <v>632</v>
      </c>
    </row>
    <row r="138" spans="1:2" ht="17" x14ac:dyDescent="0.2">
      <c r="A138" s="32" t="s">
        <v>633</v>
      </c>
      <c r="B138" s="35" t="s">
        <v>634</v>
      </c>
    </row>
    <row r="139" spans="1:2" x14ac:dyDescent="0.2">
      <c r="A139" s="36" t="s">
        <v>635</v>
      </c>
      <c r="B139" s="36" t="s">
        <v>636</v>
      </c>
    </row>
    <row r="140" spans="1:2" x14ac:dyDescent="0.2">
      <c r="A140" s="36" t="s">
        <v>637</v>
      </c>
      <c r="B140" s="36" t="s">
        <v>638</v>
      </c>
    </row>
    <row r="141" spans="1:2" x14ac:dyDescent="0.2">
      <c r="A141" s="36" t="s">
        <v>639</v>
      </c>
      <c r="B141" s="36" t="s">
        <v>640</v>
      </c>
    </row>
    <row r="142" spans="1:2" x14ac:dyDescent="0.2">
      <c r="A142" s="36" t="s">
        <v>641</v>
      </c>
      <c r="B142" s="36" t="s">
        <v>642</v>
      </c>
    </row>
    <row r="143" spans="1:2" x14ac:dyDescent="0.2">
      <c r="A143" s="36" t="s">
        <v>643</v>
      </c>
      <c r="B143" s="36" t="s">
        <v>644</v>
      </c>
    </row>
    <row r="144" spans="1:2" x14ac:dyDescent="0.2">
      <c r="A144" s="36" t="s">
        <v>645</v>
      </c>
      <c r="B144" s="36" t="s">
        <v>646</v>
      </c>
    </row>
    <row r="145" spans="1:2" x14ac:dyDescent="0.2">
      <c r="A145" s="36" t="s">
        <v>647</v>
      </c>
      <c r="B145" s="36" t="s">
        <v>648</v>
      </c>
    </row>
    <row r="146" spans="1:2" x14ac:dyDescent="0.2">
      <c r="A146" s="36" t="s">
        <v>649</v>
      </c>
      <c r="B146" s="36" t="s">
        <v>650</v>
      </c>
    </row>
    <row r="147" spans="1:2" x14ac:dyDescent="0.2">
      <c r="A147" s="36" t="s">
        <v>651</v>
      </c>
      <c r="B147" s="36" t="s">
        <v>652</v>
      </c>
    </row>
    <row r="148" spans="1:2" x14ac:dyDescent="0.2">
      <c r="A148" s="36" t="s">
        <v>653</v>
      </c>
      <c r="B148" s="36" t="s">
        <v>654</v>
      </c>
    </row>
    <row r="149" spans="1:2" x14ac:dyDescent="0.2">
      <c r="A149" s="36" t="s">
        <v>655</v>
      </c>
      <c r="B149" s="36" t="s">
        <v>656</v>
      </c>
    </row>
    <row r="150" spans="1:2" x14ac:dyDescent="0.2">
      <c r="A150" s="36" t="s">
        <v>657</v>
      </c>
      <c r="B150" s="36" t="s">
        <v>658</v>
      </c>
    </row>
    <row r="151" spans="1:2" x14ac:dyDescent="0.2">
      <c r="A151" s="36" t="s">
        <v>659</v>
      </c>
      <c r="B151" s="36" t="s">
        <v>660</v>
      </c>
    </row>
    <row r="152" spans="1:2" x14ac:dyDescent="0.2">
      <c r="A152" s="36" t="s">
        <v>661</v>
      </c>
      <c r="B152" s="36" t="s">
        <v>662</v>
      </c>
    </row>
    <row r="153" spans="1:2" x14ac:dyDescent="0.2">
      <c r="A153" s="36" t="s">
        <v>663</v>
      </c>
      <c r="B153" s="36" t="s">
        <v>664</v>
      </c>
    </row>
    <row r="154" spans="1:2" x14ac:dyDescent="0.2">
      <c r="A154" s="36" t="s">
        <v>665</v>
      </c>
      <c r="B154" s="36" t="s">
        <v>666</v>
      </c>
    </row>
    <row r="155" spans="1:2" x14ac:dyDescent="0.2">
      <c r="A155" s="36" t="s">
        <v>667</v>
      </c>
      <c r="B155" s="36" t="s">
        <v>668</v>
      </c>
    </row>
    <row r="156" spans="1:2" x14ac:dyDescent="0.2">
      <c r="A156" s="36" t="s">
        <v>669</v>
      </c>
      <c r="B156" s="36" t="s">
        <v>670</v>
      </c>
    </row>
    <row r="157" spans="1:2" x14ac:dyDescent="0.2">
      <c r="A157" s="36" t="s">
        <v>671</v>
      </c>
      <c r="B157" s="36" t="s">
        <v>672</v>
      </c>
    </row>
    <row r="158" spans="1:2" x14ac:dyDescent="0.2">
      <c r="A158" s="36" t="s">
        <v>673</v>
      </c>
      <c r="B158" s="36" t="s">
        <v>674</v>
      </c>
    </row>
    <row r="159" spans="1:2" x14ac:dyDescent="0.2">
      <c r="A159" s="36" t="s">
        <v>675</v>
      </c>
      <c r="B159" s="36" t="s">
        <v>676</v>
      </c>
    </row>
    <row r="160" spans="1:2" x14ac:dyDescent="0.2">
      <c r="A160" s="36" t="s">
        <v>677</v>
      </c>
      <c r="B160" s="36" t="s">
        <v>678</v>
      </c>
    </row>
    <row r="161" spans="1:2" x14ac:dyDescent="0.2">
      <c r="A161" s="36" t="s">
        <v>679</v>
      </c>
      <c r="B161" s="36" t="s">
        <v>680</v>
      </c>
    </row>
    <row r="162" spans="1:2" x14ac:dyDescent="0.2">
      <c r="A162" s="36" t="s">
        <v>681</v>
      </c>
      <c r="B162" s="36" t="s">
        <v>682</v>
      </c>
    </row>
    <row r="163" spans="1:2" x14ac:dyDescent="0.2">
      <c r="A163" s="36" t="s">
        <v>683</v>
      </c>
      <c r="B163" s="36" t="s">
        <v>684</v>
      </c>
    </row>
    <row r="164" spans="1:2" x14ac:dyDescent="0.2">
      <c r="A164" s="36" t="s">
        <v>685</v>
      </c>
      <c r="B164" s="36" t="s">
        <v>686</v>
      </c>
    </row>
    <row r="165" spans="1:2" x14ac:dyDescent="0.2">
      <c r="A165" s="36" t="s">
        <v>687</v>
      </c>
      <c r="B165" s="36" t="s">
        <v>688</v>
      </c>
    </row>
    <row r="166" spans="1:2" x14ac:dyDescent="0.2">
      <c r="A166" s="36" t="s">
        <v>689</v>
      </c>
      <c r="B166" s="36" t="s">
        <v>690</v>
      </c>
    </row>
    <row r="167" spans="1:2" x14ac:dyDescent="0.2">
      <c r="A167" s="36" t="s">
        <v>691</v>
      </c>
      <c r="B167" s="36" t="s">
        <v>692</v>
      </c>
    </row>
    <row r="168" spans="1:2" x14ac:dyDescent="0.2">
      <c r="A168" s="36" t="s">
        <v>693</v>
      </c>
      <c r="B168" s="36" t="s">
        <v>694</v>
      </c>
    </row>
    <row r="169" spans="1:2" x14ac:dyDescent="0.2">
      <c r="A169" s="36" t="s">
        <v>695</v>
      </c>
      <c r="B169" s="36" t="s">
        <v>696</v>
      </c>
    </row>
    <row r="170" spans="1:2" x14ac:dyDescent="0.2">
      <c r="A170" s="36" t="s">
        <v>697</v>
      </c>
      <c r="B170" s="36" t="s">
        <v>698</v>
      </c>
    </row>
    <row r="171" spans="1:2" x14ac:dyDescent="0.2">
      <c r="A171" s="36" t="s">
        <v>699</v>
      </c>
      <c r="B171" s="36" t="s">
        <v>700</v>
      </c>
    </row>
    <row r="172" spans="1:2" x14ac:dyDescent="0.2">
      <c r="A172" s="36" t="s">
        <v>701</v>
      </c>
      <c r="B172" s="36" t="s">
        <v>702</v>
      </c>
    </row>
    <row r="173" spans="1:2" x14ac:dyDescent="0.2">
      <c r="A173" s="36" t="s">
        <v>703</v>
      </c>
      <c r="B173" s="36" t="s">
        <v>704</v>
      </c>
    </row>
    <row r="174" spans="1:2" x14ac:dyDescent="0.2">
      <c r="A174" s="36" t="s">
        <v>705</v>
      </c>
      <c r="B174" s="36" t="s">
        <v>706</v>
      </c>
    </row>
    <row r="175" spans="1:2" x14ac:dyDescent="0.2">
      <c r="A175" s="36" t="s">
        <v>707</v>
      </c>
      <c r="B175" s="36" t="s">
        <v>708</v>
      </c>
    </row>
    <row r="176" spans="1:2" x14ac:dyDescent="0.2">
      <c r="A176" s="36" t="s">
        <v>709</v>
      </c>
      <c r="B176" s="36" t="s">
        <v>710</v>
      </c>
    </row>
    <row r="177" spans="1:2" x14ac:dyDescent="0.2">
      <c r="A177" s="36" t="s">
        <v>711</v>
      </c>
      <c r="B177" s="36" t="s">
        <v>712</v>
      </c>
    </row>
    <row r="178" spans="1:2" x14ac:dyDescent="0.2">
      <c r="A178" s="36" t="s">
        <v>713</v>
      </c>
      <c r="B178" s="36" t="s">
        <v>714</v>
      </c>
    </row>
    <row r="179" spans="1:2" x14ac:dyDescent="0.2">
      <c r="A179" s="36" t="s">
        <v>715</v>
      </c>
      <c r="B179" s="36" t="s">
        <v>716</v>
      </c>
    </row>
    <row r="180" spans="1:2" x14ac:dyDescent="0.2">
      <c r="A180" s="36" t="s">
        <v>717</v>
      </c>
      <c r="B180" s="36" t="s">
        <v>718</v>
      </c>
    </row>
    <row r="181" spans="1:2" x14ac:dyDescent="0.2">
      <c r="A181" s="36" t="s">
        <v>719</v>
      </c>
      <c r="B181" s="36" t="s">
        <v>720</v>
      </c>
    </row>
    <row r="182" spans="1:2" x14ac:dyDescent="0.2">
      <c r="A182" s="36" t="s">
        <v>721</v>
      </c>
      <c r="B182" s="36" t="s">
        <v>722</v>
      </c>
    </row>
    <row r="183" spans="1:2" x14ac:dyDescent="0.2">
      <c r="A183" s="36" t="s">
        <v>723</v>
      </c>
      <c r="B183" s="36" t="s">
        <v>724</v>
      </c>
    </row>
    <row r="184" spans="1:2" x14ac:dyDescent="0.2">
      <c r="A184" s="36" t="s">
        <v>725</v>
      </c>
      <c r="B184" s="36" t="s">
        <v>726</v>
      </c>
    </row>
    <row r="185" spans="1:2" x14ac:dyDescent="0.2">
      <c r="A185" s="36" t="s">
        <v>727</v>
      </c>
      <c r="B185" s="36" t="s">
        <v>728</v>
      </c>
    </row>
    <row r="186" spans="1:2" x14ac:dyDescent="0.2">
      <c r="A186" s="36" t="s">
        <v>729</v>
      </c>
      <c r="B186" s="36" t="s">
        <v>730</v>
      </c>
    </row>
    <row r="187" spans="1:2" x14ac:dyDescent="0.2">
      <c r="A187" s="36" t="s">
        <v>731</v>
      </c>
      <c r="B187" s="36" t="s">
        <v>732</v>
      </c>
    </row>
    <row r="188" spans="1:2" x14ac:dyDescent="0.2">
      <c r="A188" s="36" t="s">
        <v>733</v>
      </c>
      <c r="B188" s="36" t="s">
        <v>734</v>
      </c>
    </row>
    <row r="189" spans="1:2" x14ac:dyDescent="0.2">
      <c r="A189" s="36" t="s">
        <v>735</v>
      </c>
      <c r="B189" s="36" t="s">
        <v>736</v>
      </c>
    </row>
    <row r="190" spans="1:2" x14ac:dyDescent="0.2">
      <c r="A190" s="36" t="s">
        <v>737</v>
      </c>
      <c r="B190" s="36" t="s">
        <v>738</v>
      </c>
    </row>
    <row r="191" spans="1:2" x14ac:dyDescent="0.2">
      <c r="A191" s="36" t="s">
        <v>739</v>
      </c>
      <c r="B191" s="36" t="s">
        <v>740</v>
      </c>
    </row>
    <row r="192" spans="1:2" x14ac:dyDescent="0.2">
      <c r="A192" s="36" t="s">
        <v>741</v>
      </c>
      <c r="B192" s="36" t="s">
        <v>742</v>
      </c>
    </row>
    <row r="193" spans="1:2" x14ac:dyDescent="0.2">
      <c r="A193" s="36" t="s">
        <v>743</v>
      </c>
      <c r="B193" s="36" t="s">
        <v>744</v>
      </c>
    </row>
    <row r="194" spans="1:2" x14ac:dyDescent="0.2">
      <c r="A194" s="36" t="s">
        <v>745</v>
      </c>
      <c r="B194" s="36" t="s">
        <v>746</v>
      </c>
    </row>
    <row r="195" spans="1:2" x14ac:dyDescent="0.2">
      <c r="A195" s="36" t="s">
        <v>747</v>
      </c>
      <c r="B195" s="36" t="s">
        <v>748</v>
      </c>
    </row>
    <row r="196" spans="1:2" x14ac:dyDescent="0.2">
      <c r="A196" s="36" t="s">
        <v>749</v>
      </c>
      <c r="B196" s="36" t="s">
        <v>750</v>
      </c>
    </row>
    <row r="197" spans="1:2" x14ac:dyDescent="0.2">
      <c r="A197" s="36" t="s">
        <v>751</v>
      </c>
      <c r="B197" s="36" t="s">
        <v>752</v>
      </c>
    </row>
    <row r="198" spans="1:2" x14ac:dyDescent="0.2">
      <c r="A198" s="36" t="s">
        <v>753</v>
      </c>
      <c r="B198" s="36" t="s">
        <v>754</v>
      </c>
    </row>
    <row r="199" spans="1:2" x14ac:dyDescent="0.2">
      <c r="A199" s="36" t="s">
        <v>755</v>
      </c>
      <c r="B199" s="36" t="s">
        <v>756</v>
      </c>
    </row>
    <row r="200" spans="1:2" x14ac:dyDescent="0.2">
      <c r="A200" s="36" t="s">
        <v>757</v>
      </c>
      <c r="B200" s="36" t="s">
        <v>758</v>
      </c>
    </row>
    <row r="201" spans="1:2" x14ac:dyDescent="0.2">
      <c r="A201" s="36" t="s">
        <v>759</v>
      </c>
      <c r="B201" s="36" t="s">
        <v>760</v>
      </c>
    </row>
    <row r="202" spans="1:2" x14ac:dyDescent="0.2">
      <c r="A202" s="36" t="s">
        <v>761</v>
      </c>
      <c r="B202" s="36" t="s">
        <v>762</v>
      </c>
    </row>
    <row r="203" spans="1:2" x14ac:dyDescent="0.2">
      <c r="A203" s="36" t="s">
        <v>763</v>
      </c>
      <c r="B203" s="36" t="s">
        <v>764</v>
      </c>
    </row>
    <row r="204" spans="1:2" x14ac:dyDescent="0.2">
      <c r="A204" s="36" t="s">
        <v>765</v>
      </c>
      <c r="B204" s="36" t="s">
        <v>766</v>
      </c>
    </row>
    <row r="205" spans="1:2" x14ac:dyDescent="0.2">
      <c r="A205" s="36" t="s">
        <v>767</v>
      </c>
      <c r="B205" s="36" t="s">
        <v>768</v>
      </c>
    </row>
    <row r="206" spans="1:2" x14ac:dyDescent="0.2">
      <c r="A206" s="36" t="s">
        <v>769</v>
      </c>
      <c r="B206" s="36" t="s">
        <v>770</v>
      </c>
    </row>
    <row r="207" spans="1:2" x14ac:dyDescent="0.2">
      <c r="A207" s="36" t="s">
        <v>771</v>
      </c>
      <c r="B207" s="36" t="s">
        <v>772</v>
      </c>
    </row>
    <row r="208" spans="1:2" x14ac:dyDescent="0.2">
      <c r="A208" s="36" t="s">
        <v>773</v>
      </c>
      <c r="B208" s="36" t="s">
        <v>774</v>
      </c>
    </row>
    <row r="209" spans="1:2" x14ac:dyDescent="0.2">
      <c r="A209" s="36" t="s">
        <v>775</v>
      </c>
      <c r="B209" s="36" t="s">
        <v>776</v>
      </c>
    </row>
    <row r="210" spans="1:2" x14ac:dyDescent="0.2">
      <c r="A210" s="36" t="s">
        <v>777</v>
      </c>
      <c r="B210" s="36" t="s">
        <v>778</v>
      </c>
    </row>
    <row r="211" spans="1:2" x14ac:dyDescent="0.2">
      <c r="A211" s="36" t="s">
        <v>779</v>
      </c>
      <c r="B211" s="36" t="s">
        <v>780</v>
      </c>
    </row>
    <row r="212" spans="1:2" x14ac:dyDescent="0.2">
      <c r="A212" s="36" t="s">
        <v>781</v>
      </c>
      <c r="B212" s="36" t="s">
        <v>782</v>
      </c>
    </row>
    <row r="213" spans="1:2" x14ac:dyDescent="0.2">
      <c r="A213" s="36" t="s">
        <v>783</v>
      </c>
      <c r="B213" s="36" t="s">
        <v>784</v>
      </c>
    </row>
    <row r="214" spans="1:2" x14ac:dyDescent="0.2">
      <c r="A214" s="36" t="s">
        <v>785</v>
      </c>
      <c r="B214" s="36" t="s">
        <v>786</v>
      </c>
    </row>
    <row r="215" spans="1:2" x14ac:dyDescent="0.2">
      <c r="A215" s="36" t="s">
        <v>787</v>
      </c>
      <c r="B215" s="36" t="s">
        <v>788</v>
      </c>
    </row>
    <row r="216" spans="1:2" x14ac:dyDescent="0.2">
      <c r="A216" s="36" t="s">
        <v>789</v>
      </c>
      <c r="B216" s="36" t="s">
        <v>790</v>
      </c>
    </row>
    <row r="217" spans="1:2" x14ac:dyDescent="0.2">
      <c r="A217" s="36" t="s">
        <v>791</v>
      </c>
      <c r="B217" s="36" t="s">
        <v>792</v>
      </c>
    </row>
    <row r="218" spans="1:2" x14ac:dyDescent="0.2">
      <c r="A218" s="36" t="s">
        <v>793</v>
      </c>
      <c r="B218" s="36" t="s">
        <v>794</v>
      </c>
    </row>
    <row r="219" spans="1:2" x14ac:dyDescent="0.2">
      <c r="A219" s="36" t="s">
        <v>795</v>
      </c>
      <c r="B219" s="36" t="s">
        <v>796</v>
      </c>
    </row>
    <row r="220" spans="1:2" x14ac:dyDescent="0.2">
      <c r="A220" s="36" t="s">
        <v>797</v>
      </c>
      <c r="B220" s="36" t="s">
        <v>798</v>
      </c>
    </row>
    <row r="221" spans="1:2" x14ac:dyDescent="0.2">
      <c r="A221" s="36" t="s">
        <v>799</v>
      </c>
      <c r="B221" s="36" t="s">
        <v>800</v>
      </c>
    </row>
    <row r="222" spans="1:2" x14ac:dyDescent="0.2">
      <c r="A222" s="36" t="s">
        <v>801</v>
      </c>
      <c r="B222" s="36" t="s">
        <v>802</v>
      </c>
    </row>
    <row r="223" spans="1:2" x14ac:dyDescent="0.2">
      <c r="A223" s="36" t="s">
        <v>803</v>
      </c>
      <c r="B223" s="36" t="s">
        <v>804</v>
      </c>
    </row>
    <row r="224" spans="1:2" x14ac:dyDescent="0.2">
      <c r="A224" s="36" t="s">
        <v>805</v>
      </c>
      <c r="B224" s="36" t="s">
        <v>806</v>
      </c>
    </row>
    <row r="225" spans="1:2" x14ac:dyDescent="0.2">
      <c r="A225" s="36" t="s">
        <v>807</v>
      </c>
      <c r="B225" s="36" t="s">
        <v>808</v>
      </c>
    </row>
    <row r="226" spans="1:2" x14ac:dyDescent="0.2">
      <c r="A226" s="36" t="s">
        <v>809</v>
      </c>
      <c r="B226" s="36" t="s">
        <v>810</v>
      </c>
    </row>
    <row r="227" spans="1:2" x14ac:dyDescent="0.2">
      <c r="A227" s="36" t="s">
        <v>811</v>
      </c>
      <c r="B227" s="36" t="s">
        <v>812</v>
      </c>
    </row>
    <row r="228" spans="1:2" x14ac:dyDescent="0.2">
      <c r="A228" s="36" t="s">
        <v>813</v>
      </c>
      <c r="B228" s="36" t="s">
        <v>814</v>
      </c>
    </row>
    <row r="229" spans="1:2" x14ac:dyDescent="0.2">
      <c r="A229" s="36" t="s">
        <v>815</v>
      </c>
      <c r="B229" s="36" t="s">
        <v>816</v>
      </c>
    </row>
    <row r="230" spans="1:2" x14ac:dyDescent="0.2">
      <c r="A230" s="36" t="s">
        <v>817</v>
      </c>
      <c r="B230" s="36" t="s">
        <v>818</v>
      </c>
    </row>
    <row r="231" spans="1:2" x14ac:dyDescent="0.2">
      <c r="A231" s="36" t="s">
        <v>819</v>
      </c>
      <c r="B231" s="36" t="s">
        <v>820</v>
      </c>
    </row>
    <row r="232" spans="1:2" x14ac:dyDescent="0.2">
      <c r="A232" s="36" t="s">
        <v>821</v>
      </c>
      <c r="B232" s="36" t="s">
        <v>822</v>
      </c>
    </row>
    <row r="233" spans="1:2" x14ac:dyDescent="0.2">
      <c r="A233" s="36" t="s">
        <v>823</v>
      </c>
      <c r="B233" s="36" t="s">
        <v>824</v>
      </c>
    </row>
    <row r="234" spans="1:2" x14ac:dyDescent="0.2">
      <c r="A234" s="36" t="s">
        <v>825</v>
      </c>
      <c r="B234" s="36" t="s">
        <v>826</v>
      </c>
    </row>
    <row r="235" spans="1:2" x14ac:dyDescent="0.2">
      <c r="A235" s="36" t="s">
        <v>827</v>
      </c>
      <c r="B235" s="36" t="s">
        <v>828</v>
      </c>
    </row>
    <row r="236" spans="1:2" x14ac:dyDescent="0.2">
      <c r="A236" s="36" t="s">
        <v>829</v>
      </c>
      <c r="B236" s="36" t="s">
        <v>830</v>
      </c>
    </row>
    <row r="237" spans="1:2" ht="34" x14ac:dyDescent="0.2">
      <c r="A237" s="32" t="s">
        <v>831</v>
      </c>
      <c r="B237" s="35" t="s">
        <v>832</v>
      </c>
    </row>
    <row r="238" spans="1:2" ht="51" x14ac:dyDescent="0.2">
      <c r="A238" s="32" t="s">
        <v>833</v>
      </c>
      <c r="B238" s="35" t="s">
        <v>834</v>
      </c>
    </row>
    <row r="239" spans="1:2" ht="34" x14ac:dyDescent="0.2">
      <c r="A239" s="32" t="s">
        <v>835</v>
      </c>
      <c r="B239" s="35" t="s">
        <v>836</v>
      </c>
    </row>
    <row r="240" spans="1:2" ht="34" x14ac:dyDescent="0.2">
      <c r="A240" s="32" t="s">
        <v>837</v>
      </c>
      <c r="B240" s="35" t="s">
        <v>838</v>
      </c>
    </row>
    <row r="241" spans="1:2" ht="34" x14ac:dyDescent="0.2">
      <c r="A241" s="32" t="s">
        <v>839</v>
      </c>
      <c r="B241" s="35" t="s">
        <v>840</v>
      </c>
    </row>
    <row r="242" spans="1:2" ht="51" x14ac:dyDescent="0.2">
      <c r="A242" s="32" t="s">
        <v>841</v>
      </c>
      <c r="B242" s="35" t="s">
        <v>842</v>
      </c>
    </row>
    <row r="243" spans="1:2" ht="68" x14ac:dyDescent="0.2">
      <c r="A243" s="32" t="s">
        <v>843</v>
      </c>
      <c r="B243" s="35" t="s">
        <v>844</v>
      </c>
    </row>
    <row r="244" spans="1:2" ht="85" x14ac:dyDescent="0.2">
      <c r="A244" s="32" t="s">
        <v>845</v>
      </c>
      <c r="B244" s="35" t="s">
        <v>846</v>
      </c>
    </row>
    <row r="245" spans="1:2" ht="34" x14ac:dyDescent="0.2">
      <c r="A245" s="32" t="s">
        <v>847</v>
      </c>
      <c r="B245" s="35" t="s">
        <v>848</v>
      </c>
    </row>
    <row r="246" spans="1:2" ht="17" x14ac:dyDescent="0.2">
      <c r="A246" s="32" t="s">
        <v>849</v>
      </c>
      <c r="B246" s="35" t="s">
        <v>850</v>
      </c>
    </row>
    <row r="247" spans="1:2" ht="17" x14ac:dyDescent="0.2">
      <c r="A247" s="32" t="s">
        <v>851</v>
      </c>
      <c r="B247" s="35" t="s">
        <v>852</v>
      </c>
    </row>
    <row r="248" spans="1:2" ht="17" x14ac:dyDescent="0.2">
      <c r="A248" s="32" t="s">
        <v>853</v>
      </c>
      <c r="B248" s="35" t="s">
        <v>854</v>
      </c>
    </row>
    <row r="249" spans="1:2" ht="17" x14ac:dyDescent="0.2">
      <c r="A249" s="32" t="s">
        <v>855</v>
      </c>
      <c r="B249" s="35" t="s">
        <v>856</v>
      </c>
    </row>
    <row r="250" spans="1:2" ht="17" x14ac:dyDescent="0.2">
      <c r="A250" s="32" t="s">
        <v>857</v>
      </c>
      <c r="B250" s="35" t="s">
        <v>858</v>
      </c>
    </row>
    <row r="251" spans="1:2" ht="17" x14ac:dyDescent="0.2">
      <c r="A251" s="32" t="s">
        <v>859</v>
      </c>
      <c r="B251" s="35" t="s">
        <v>860</v>
      </c>
    </row>
    <row r="252" spans="1:2" ht="17" x14ac:dyDescent="0.2">
      <c r="A252" s="32" t="s">
        <v>861</v>
      </c>
      <c r="B252" s="35" t="s">
        <v>862</v>
      </c>
    </row>
    <row r="253" spans="1:2" ht="17" x14ac:dyDescent="0.2">
      <c r="A253" s="32" t="s">
        <v>863</v>
      </c>
      <c r="B253" s="35" t="s">
        <v>864</v>
      </c>
    </row>
    <row r="254" spans="1:2" ht="17" x14ac:dyDescent="0.2">
      <c r="A254" s="32" t="s">
        <v>865</v>
      </c>
      <c r="B254" s="35" t="s">
        <v>866</v>
      </c>
    </row>
    <row r="255" spans="1:2" ht="17" x14ac:dyDescent="0.2">
      <c r="A255" s="32" t="s">
        <v>867</v>
      </c>
      <c r="B255" s="35" t="s">
        <v>868</v>
      </c>
    </row>
    <row r="256" spans="1:2" ht="17" x14ac:dyDescent="0.2">
      <c r="A256" s="32" t="s">
        <v>869</v>
      </c>
      <c r="B256" s="35" t="s">
        <v>870</v>
      </c>
    </row>
    <row r="257" spans="1:2" ht="17" x14ac:dyDescent="0.2">
      <c r="A257" s="32" t="s">
        <v>871</v>
      </c>
      <c r="B257" s="35" t="s">
        <v>872</v>
      </c>
    </row>
    <row r="258" spans="1:2" ht="17" x14ac:dyDescent="0.2">
      <c r="A258" s="32" t="s">
        <v>873</v>
      </c>
      <c r="B258" s="35" t="s">
        <v>874</v>
      </c>
    </row>
    <row r="259" spans="1:2" ht="17" x14ac:dyDescent="0.2">
      <c r="A259" s="32" t="s">
        <v>875</v>
      </c>
      <c r="B259" s="35" t="s">
        <v>876</v>
      </c>
    </row>
    <row r="260" spans="1:2" ht="17" x14ac:dyDescent="0.2">
      <c r="A260" s="32" t="s">
        <v>877</v>
      </c>
      <c r="B260" s="35" t="s">
        <v>878</v>
      </c>
    </row>
    <row r="261" spans="1:2" ht="17" x14ac:dyDescent="0.2">
      <c r="A261" s="32" t="s">
        <v>879</v>
      </c>
      <c r="B261" s="35" t="s">
        <v>880</v>
      </c>
    </row>
    <row r="262" spans="1:2" ht="17" x14ac:dyDescent="0.2">
      <c r="A262" s="32" t="s">
        <v>881</v>
      </c>
      <c r="B262" s="35" t="s">
        <v>882</v>
      </c>
    </row>
    <row r="263" spans="1:2" ht="17" x14ac:dyDescent="0.2">
      <c r="A263" s="32" t="s">
        <v>883</v>
      </c>
      <c r="B263" s="35" t="s">
        <v>884</v>
      </c>
    </row>
    <row r="264" spans="1:2" ht="17" x14ac:dyDescent="0.2">
      <c r="A264" s="32" t="s">
        <v>885</v>
      </c>
      <c r="B264" s="35" t="s">
        <v>886</v>
      </c>
    </row>
    <row r="265" spans="1:2" ht="17" x14ac:dyDescent="0.2">
      <c r="A265" s="32" t="s">
        <v>887</v>
      </c>
      <c r="B265" s="35" t="s">
        <v>888</v>
      </c>
    </row>
    <row r="266" spans="1:2" ht="17" x14ac:dyDescent="0.2">
      <c r="A266" s="32" t="s">
        <v>889</v>
      </c>
      <c r="B266" s="35" t="s">
        <v>890</v>
      </c>
    </row>
    <row r="267" spans="1:2" ht="17" x14ac:dyDescent="0.2">
      <c r="A267" s="32" t="s">
        <v>891</v>
      </c>
      <c r="B267" s="35" t="s">
        <v>892</v>
      </c>
    </row>
    <row r="268" spans="1:2" ht="17" x14ac:dyDescent="0.2">
      <c r="A268" s="32" t="s">
        <v>893</v>
      </c>
      <c r="B268" s="35" t="s">
        <v>894</v>
      </c>
    </row>
    <row r="269" spans="1:2" ht="17" x14ac:dyDescent="0.2">
      <c r="A269" s="32" t="s">
        <v>895</v>
      </c>
      <c r="B269" s="35" t="s">
        <v>896</v>
      </c>
    </row>
    <row r="270" spans="1:2" ht="17" x14ac:dyDescent="0.2">
      <c r="A270" s="32" t="s">
        <v>897</v>
      </c>
      <c r="B270" s="35" t="s">
        <v>898</v>
      </c>
    </row>
    <row r="271" spans="1:2" ht="17" x14ac:dyDescent="0.2">
      <c r="A271" s="32" t="s">
        <v>899</v>
      </c>
      <c r="B271" s="35" t="s">
        <v>900</v>
      </c>
    </row>
    <row r="272" spans="1:2" ht="17" x14ac:dyDescent="0.2">
      <c r="A272" s="32" t="s">
        <v>901</v>
      </c>
      <c r="B272" s="35" t="s">
        <v>902</v>
      </c>
    </row>
    <row r="273" spans="1:2" ht="17" x14ac:dyDescent="0.2">
      <c r="A273" s="32" t="s">
        <v>903</v>
      </c>
      <c r="B273" s="35" t="s">
        <v>904</v>
      </c>
    </row>
    <row r="274" spans="1:2" ht="17" x14ac:dyDescent="0.2">
      <c r="A274" s="32" t="s">
        <v>905</v>
      </c>
      <c r="B274" s="35" t="s">
        <v>906</v>
      </c>
    </row>
    <row r="275" spans="1:2" ht="17" x14ac:dyDescent="0.2">
      <c r="A275" s="32" t="s">
        <v>907</v>
      </c>
      <c r="B275" s="35" t="s">
        <v>908</v>
      </c>
    </row>
    <row r="276" spans="1:2" ht="17" x14ac:dyDescent="0.2">
      <c r="A276" s="32" t="s">
        <v>909</v>
      </c>
      <c r="B276" s="35" t="s">
        <v>910</v>
      </c>
    </row>
    <row r="277" spans="1:2" ht="17" x14ac:dyDescent="0.2">
      <c r="A277" s="32" t="s">
        <v>911</v>
      </c>
      <c r="B277" s="35" t="s">
        <v>912</v>
      </c>
    </row>
    <row r="278" spans="1:2" ht="17" x14ac:dyDescent="0.2">
      <c r="A278" s="32" t="s">
        <v>913</v>
      </c>
      <c r="B278" s="35" t="s">
        <v>914</v>
      </c>
    </row>
    <row r="279" spans="1:2" ht="17" x14ac:dyDescent="0.2">
      <c r="A279" s="32" t="s">
        <v>915</v>
      </c>
      <c r="B279" s="35" t="s">
        <v>916</v>
      </c>
    </row>
    <row r="280" spans="1:2" ht="17" x14ac:dyDescent="0.2">
      <c r="A280" s="32" t="s">
        <v>917</v>
      </c>
      <c r="B280" s="35" t="s">
        <v>918</v>
      </c>
    </row>
    <row r="281" spans="1:2" ht="17" x14ac:dyDescent="0.2">
      <c r="A281" s="32" t="s">
        <v>919</v>
      </c>
      <c r="B281" s="35" t="s">
        <v>920</v>
      </c>
    </row>
    <row r="282" spans="1:2" ht="17" x14ac:dyDescent="0.2">
      <c r="A282" s="32" t="s">
        <v>921</v>
      </c>
      <c r="B282" s="35" t="s">
        <v>922</v>
      </c>
    </row>
    <row r="283" spans="1:2" ht="17" x14ac:dyDescent="0.2">
      <c r="A283" s="32" t="s">
        <v>923</v>
      </c>
      <c r="B283" s="35" t="s">
        <v>924</v>
      </c>
    </row>
    <row r="284" spans="1:2" ht="17" x14ac:dyDescent="0.2">
      <c r="A284" s="32" t="s">
        <v>925</v>
      </c>
      <c r="B284" s="35" t="s">
        <v>926</v>
      </c>
    </row>
    <row r="285" spans="1:2" ht="17" x14ac:dyDescent="0.2">
      <c r="A285" s="32" t="s">
        <v>927</v>
      </c>
      <c r="B285" s="35" t="s">
        <v>928</v>
      </c>
    </row>
    <row r="286" spans="1:2" ht="17" x14ac:dyDescent="0.2">
      <c r="A286" s="32" t="s">
        <v>929</v>
      </c>
      <c r="B286" s="35" t="s">
        <v>930</v>
      </c>
    </row>
    <row r="287" spans="1:2" ht="17" x14ac:dyDescent="0.2">
      <c r="A287" s="32" t="s">
        <v>931</v>
      </c>
      <c r="B287" s="35" t="s">
        <v>932</v>
      </c>
    </row>
    <row r="288" spans="1:2" ht="17" x14ac:dyDescent="0.2">
      <c r="A288" s="32" t="s">
        <v>933</v>
      </c>
      <c r="B288" s="35" t="s">
        <v>934</v>
      </c>
    </row>
    <row r="289" spans="1:2" ht="17" x14ac:dyDescent="0.2">
      <c r="A289" s="32" t="s">
        <v>935</v>
      </c>
      <c r="B289" s="35" t="s">
        <v>936</v>
      </c>
    </row>
    <row r="290" spans="1:2" ht="17" x14ac:dyDescent="0.2">
      <c r="A290" s="32" t="s">
        <v>937</v>
      </c>
      <c r="B290" s="35" t="s">
        <v>938</v>
      </c>
    </row>
    <row r="291" spans="1:2" ht="17" x14ac:dyDescent="0.2">
      <c r="A291" s="32" t="s">
        <v>939</v>
      </c>
      <c r="B291" s="35" t="s">
        <v>940</v>
      </c>
    </row>
    <row r="292" spans="1:2" ht="17" x14ac:dyDescent="0.2">
      <c r="A292" s="32" t="s">
        <v>941</v>
      </c>
      <c r="B292" s="35" t="s">
        <v>942</v>
      </c>
    </row>
    <row r="293" spans="1:2" ht="17" x14ac:dyDescent="0.2">
      <c r="A293" s="32" t="s">
        <v>943</v>
      </c>
      <c r="B293" s="35" t="s">
        <v>944</v>
      </c>
    </row>
    <row r="294" spans="1:2" ht="17" x14ac:dyDescent="0.2">
      <c r="A294" s="32" t="s">
        <v>945</v>
      </c>
      <c r="B294" s="35" t="s">
        <v>946</v>
      </c>
    </row>
    <row r="295" spans="1:2" ht="17" x14ac:dyDescent="0.2">
      <c r="A295" s="32" t="s">
        <v>947</v>
      </c>
      <c r="B295" s="35" t="s">
        <v>948</v>
      </c>
    </row>
    <row r="296" spans="1:2" ht="17" x14ac:dyDescent="0.2">
      <c r="A296" s="32" t="s">
        <v>949</v>
      </c>
      <c r="B296" s="35" t="s">
        <v>950</v>
      </c>
    </row>
    <row r="297" spans="1:2" ht="17" x14ac:dyDescent="0.2">
      <c r="A297" s="32" t="s">
        <v>951</v>
      </c>
      <c r="B297" s="35" t="s">
        <v>952</v>
      </c>
    </row>
    <row r="298" spans="1:2" ht="17" x14ac:dyDescent="0.2">
      <c r="A298" s="32" t="s">
        <v>953</v>
      </c>
      <c r="B298" s="35" t="s">
        <v>954</v>
      </c>
    </row>
    <row r="299" spans="1:2" ht="17" x14ac:dyDescent="0.2">
      <c r="A299" s="32" t="s">
        <v>955</v>
      </c>
      <c r="B299" s="35" t="s">
        <v>956</v>
      </c>
    </row>
    <row r="300" spans="1:2" ht="17" x14ac:dyDescent="0.2">
      <c r="A300" s="32" t="s">
        <v>957</v>
      </c>
      <c r="B300" s="35" t="s">
        <v>958</v>
      </c>
    </row>
    <row r="301" spans="1:2" ht="17" x14ac:dyDescent="0.2">
      <c r="A301" s="32" t="s">
        <v>959</v>
      </c>
      <c r="B301" s="35" t="s">
        <v>960</v>
      </c>
    </row>
    <row r="302" spans="1:2" ht="17" x14ac:dyDescent="0.2">
      <c r="A302" s="32" t="s">
        <v>961</v>
      </c>
      <c r="B302" s="35" t="s">
        <v>962</v>
      </c>
    </row>
    <row r="303" spans="1:2" ht="17" x14ac:dyDescent="0.2">
      <c r="A303" s="32" t="s">
        <v>963</v>
      </c>
      <c r="B303" s="35" t="s">
        <v>964</v>
      </c>
    </row>
    <row r="304" spans="1:2" ht="17" x14ac:dyDescent="0.2">
      <c r="A304" s="32" t="s">
        <v>965</v>
      </c>
      <c r="B304" s="35" t="s">
        <v>966</v>
      </c>
    </row>
    <row r="305" spans="1:2" ht="17" x14ac:dyDescent="0.2">
      <c r="A305" s="32" t="s">
        <v>967</v>
      </c>
      <c r="B305" s="35" t="s">
        <v>968</v>
      </c>
    </row>
    <row r="306" spans="1:2" ht="17" x14ac:dyDescent="0.2">
      <c r="A306" s="32" t="s">
        <v>969</v>
      </c>
      <c r="B306" s="35" t="s">
        <v>970</v>
      </c>
    </row>
    <row r="307" spans="1:2" ht="17" x14ac:dyDescent="0.2">
      <c r="A307" s="32" t="s">
        <v>971</v>
      </c>
      <c r="B307" s="35" t="s">
        <v>972</v>
      </c>
    </row>
    <row r="308" spans="1:2" ht="17" x14ac:dyDescent="0.2">
      <c r="A308" s="32" t="s">
        <v>973</v>
      </c>
      <c r="B308" s="35" t="s">
        <v>974</v>
      </c>
    </row>
    <row r="309" spans="1:2" ht="17" x14ac:dyDescent="0.2">
      <c r="A309" s="32" t="s">
        <v>975</v>
      </c>
      <c r="B309" s="35" t="s">
        <v>976</v>
      </c>
    </row>
    <row r="310" spans="1:2" ht="17" x14ac:dyDescent="0.2">
      <c r="A310" s="32" t="s">
        <v>977</v>
      </c>
      <c r="B310" s="35" t="s">
        <v>978</v>
      </c>
    </row>
    <row r="311" spans="1:2" ht="17" x14ac:dyDescent="0.2">
      <c r="A311" s="32" t="s">
        <v>979</v>
      </c>
      <c r="B311" s="35" t="s">
        <v>980</v>
      </c>
    </row>
    <row r="312" spans="1:2" ht="17" x14ac:dyDescent="0.2">
      <c r="A312" s="32" t="s">
        <v>981</v>
      </c>
      <c r="B312" s="35" t="s">
        <v>982</v>
      </c>
    </row>
    <row r="313" spans="1:2" ht="17" x14ac:dyDescent="0.2">
      <c r="A313" s="32" t="s">
        <v>983</v>
      </c>
      <c r="B313" s="35" t="s">
        <v>984</v>
      </c>
    </row>
    <row r="314" spans="1:2" ht="17" x14ac:dyDescent="0.2">
      <c r="A314" s="32" t="s">
        <v>985</v>
      </c>
      <c r="B314" s="35" t="s">
        <v>986</v>
      </c>
    </row>
    <row r="315" spans="1:2" ht="17" x14ac:dyDescent="0.2">
      <c r="A315" s="32" t="s">
        <v>987</v>
      </c>
      <c r="B315" s="35" t="s">
        <v>988</v>
      </c>
    </row>
    <row r="316" spans="1:2" ht="17" x14ac:dyDescent="0.2">
      <c r="A316" s="32" t="s">
        <v>989</v>
      </c>
      <c r="B316" s="35" t="s">
        <v>990</v>
      </c>
    </row>
    <row r="317" spans="1:2" ht="17" x14ac:dyDescent="0.2">
      <c r="A317" s="32" t="s">
        <v>991</v>
      </c>
      <c r="B317" s="35" t="s">
        <v>992</v>
      </c>
    </row>
    <row r="318" spans="1:2" ht="17" x14ac:dyDescent="0.2">
      <c r="A318" s="32" t="s">
        <v>993</v>
      </c>
      <c r="B318" s="35" t="s">
        <v>994</v>
      </c>
    </row>
    <row r="319" spans="1:2" ht="17" x14ac:dyDescent="0.2">
      <c r="A319" s="32" t="s">
        <v>995</v>
      </c>
      <c r="B319" s="35" t="s">
        <v>996</v>
      </c>
    </row>
    <row r="320" spans="1:2" ht="17" x14ac:dyDescent="0.2">
      <c r="A320" s="32" t="s">
        <v>997</v>
      </c>
      <c r="B320" s="35" t="s">
        <v>998</v>
      </c>
    </row>
    <row r="321" spans="1:2" ht="17" x14ac:dyDescent="0.2">
      <c r="A321" s="32" t="s">
        <v>999</v>
      </c>
      <c r="B321" s="35" t="s">
        <v>1000</v>
      </c>
    </row>
    <row r="322" spans="1:2" ht="17" x14ac:dyDescent="0.2">
      <c r="A322" s="32" t="s">
        <v>1001</v>
      </c>
      <c r="B322" s="35" t="s">
        <v>1002</v>
      </c>
    </row>
    <row r="323" spans="1:2" ht="17" x14ac:dyDescent="0.2">
      <c r="A323" s="32" t="s">
        <v>1003</v>
      </c>
      <c r="B323" s="35" t="s">
        <v>1004</v>
      </c>
    </row>
    <row r="324" spans="1:2" ht="17" x14ac:dyDescent="0.2">
      <c r="A324" s="32" t="s">
        <v>1005</v>
      </c>
      <c r="B324" s="35" t="s">
        <v>1006</v>
      </c>
    </row>
    <row r="325" spans="1:2" ht="17" x14ac:dyDescent="0.2">
      <c r="A325" s="32" t="s">
        <v>1007</v>
      </c>
      <c r="B325" s="35" t="s">
        <v>1008</v>
      </c>
    </row>
    <row r="326" spans="1:2" ht="17" x14ac:dyDescent="0.2">
      <c r="A326" s="32" t="s">
        <v>1009</v>
      </c>
      <c r="B326" s="35" t="s">
        <v>1010</v>
      </c>
    </row>
    <row r="327" spans="1:2" ht="17" x14ac:dyDescent="0.2">
      <c r="A327" s="32" t="s">
        <v>1011</v>
      </c>
      <c r="B327" s="35" t="s">
        <v>1012</v>
      </c>
    </row>
    <row r="328" spans="1:2" ht="17" x14ac:dyDescent="0.2">
      <c r="A328" s="32" t="s">
        <v>1013</v>
      </c>
      <c r="B328" s="35" t="s">
        <v>1014</v>
      </c>
    </row>
    <row r="329" spans="1:2" ht="17" x14ac:dyDescent="0.2">
      <c r="A329" s="32" t="s">
        <v>1015</v>
      </c>
      <c r="B329" s="35" t="s">
        <v>1016</v>
      </c>
    </row>
    <row r="330" spans="1:2" ht="17" x14ac:dyDescent="0.2">
      <c r="A330" s="32" t="s">
        <v>1017</v>
      </c>
      <c r="B330" s="35" t="s">
        <v>1018</v>
      </c>
    </row>
    <row r="331" spans="1:2" ht="17" x14ac:dyDescent="0.2">
      <c r="A331" s="32" t="s">
        <v>1019</v>
      </c>
      <c r="B331" s="35" t="s">
        <v>1020</v>
      </c>
    </row>
    <row r="332" spans="1:2" ht="17" x14ac:dyDescent="0.2">
      <c r="A332" s="32" t="s">
        <v>1021</v>
      </c>
      <c r="B332" s="35" t="s">
        <v>1022</v>
      </c>
    </row>
    <row r="333" spans="1:2" ht="17" x14ac:dyDescent="0.2">
      <c r="A333" s="32" t="s">
        <v>1023</v>
      </c>
      <c r="B333" s="35" t="s">
        <v>1024</v>
      </c>
    </row>
    <row r="334" spans="1:2" ht="17" x14ac:dyDescent="0.2">
      <c r="A334" s="32" t="s">
        <v>1025</v>
      </c>
      <c r="B334" s="35" t="s">
        <v>1026</v>
      </c>
    </row>
    <row r="335" spans="1:2" ht="17" x14ac:dyDescent="0.2">
      <c r="A335" s="32" t="s">
        <v>1027</v>
      </c>
      <c r="B335" s="35" t="s">
        <v>1028</v>
      </c>
    </row>
    <row r="336" spans="1:2" ht="17" x14ac:dyDescent="0.2">
      <c r="A336" s="32" t="s">
        <v>1029</v>
      </c>
      <c r="B336" s="35" t="s">
        <v>1030</v>
      </c>
    </row>
    <row r="337" spans="1:2" ht="17" x14ac:dyDescent="0.2">
      <c r="A337" s="32" t="s">
        <v>1031</v>
      </c>
      <c r="B337" s="35" t="s">
        <v>1032</v>
      </c>
    </row>
    <row r="338" spans="1:2" ht="17" x14ac:dyDescent="0.2">
      <c r="A338" s="32" t="s">
        <v>1033</v>
      </c>
      <c r="B338" s="35" t="s">
        <v>1034</v>
      </c>
    </row>
    <row r="339" spans="1:2" ht="17" x14ac:dyDescent="0.2">
      <c r="A339" s="32" t="s">
        <v>1035</v>
      </c>
      <c r="B339" s="35" t="s">
        <v>1036</v>
      </c>
    </row>
    <row r="340" spans="1:2" ht="17" x14ac:dyDescent="0.2">
      <c r="A340" s="32" t="s">
        <v>1037</v>
      </c>
      <c r="B340" s="35" t="s">
        <v>1038</v>
      </c>
    </row>
    <row r="341" spans="1:2" ht="17" x14ac:dyDescent="0.2">
      <c r="A341" s="32" t="s">
        <v>1039</v>
      </c>
      <c r="B341" s="35" t="s">
        <v>1040</v>
      </c>
    </row>
    <row r="342" spans="1:2" ht="17" x14ac:dyDescent="0.2">
      <c r="A342" s="32" t="s">
        <v>1041</v>
      </c>
      <c r="B342" s="35" t="s">
        <v>1042</v>
      </c>
    </row>
    <row r="343" spans="1:2" ht="17" x14ac:dyDescent="0.2">
      <c r="A343" s="32" t="s">
        <v>1043</v>
      </c>
      <c r="B343" s="35" t="s">
        <v>1044</v>
      </c>
    </row>
    <row r="344" spans="1:2" ht="17" x14ac:dyDescent="0.2">
      <c r="A344" s="32" t="s">
        <v>1045</v>
      </c>
      <c r="B344" s="35" t="s">
        <v>1046</v>
      </c>
    </row>
    <row r="345" spans="1:2" ht="17" x14ac:dyDescent="0.2">
      <c r="A345" s="32" t="s">
        <v>1047</v>
      </c>
      <c r="B345" s="35" t="s">
        <v>1048</v>
      </c>
    </row>
    <row r="346" spans="1:2" ht="17" x14ac:dyDescent="0.2">
      <c r="A346" s="32" t="s">
        <v>1049</v>
      </c>
      <c r="B346" s="35" t="s">
        <v>1050</v>
      </c>
    </row>
    <row r="347" spans="1:2" ht="17" x14ac:dyDescent="0.2">
      <c r="A347" s="32" t="s">
        <v>1051</v>
      </c>
      <c r="B347" s="35" t="s">
        <v>1052</v>
      </c>
    </row>
    <row r="348" spans="1:2" ht="17" x14ac:dyDescent="0.2">
      <c r="A348" s="32" t="s">
        <v>1053</v>
      </c>
      <c r="B348" s="35" t="s">
        <v>1054</v>
      </c>
    </row>
    <row r="349" spans="1:2" ht="17" x14ac:dyDescent="0.2">
      <c r="A349" s="32" t="s">
        <v>1055</v>
      </c>
      <c r="B349" s="35" t="s">
        <v>1056</v>
      </c>
    </row>
    <row r="350" spans="1:2" ht="17" x14ac:dyDescent="0.2">
      <c r="A350" s="32" t="s">
        <v>1057</v>
      </c>
      <c r="B350" s="35" t="s">
        <v>1058</v>
      </c>
    </row>
    <row r="351" spans="1:2" ht="17" x14ac:dyDescent="0.2">
      <c r="A351" s="32" t="s">
        <v>1059</v>
      </c>
      <c r="B351" s="35" t="s">
        <v>1060</v>
      </c>
    </row>
    <row r="352" spans="1:2" ht="17" x14ac:dyDescent="0.2">
      <c r="A352" s="32" t="s">
        <v>1061</v>
      </c>
      <c r="B352" s="35" t="s">
        <v>1062</v>
      </c>
    </row>
    <row r="353" spans="1:2" ht="17" x14ac:dyDescent="0.2">
      <c r="A353" s="32" t="s">
        <v>1063</v>
      </c>
      <c r="B353" s="35" t="s">
        <v>1064</v>
      </c>
    </row>
    <row r="354" spans="1:2" ht="17" x14ac:dyDescent="0.2">
      <c r="A354" s="32" t="s">
        <v>1065</v>
      </c>
      <c r="B354" s="35" t="s">
        <v>1066</v>
      </c>
    </row>
    <row r="355" spans="1:2" ht="17" x14ac:dyDescent="0.2">
      <c r="A355" s="32" t="s">
        <v>1067</v>
      </c>
      <c r="B355" s="35" t="s">
        <v>1068</v>
      </c>
    </row>
    <row r="356" spans="1:2" ht="45" x14ac:dyDescent="0.2">
      <c r="A356" s="239" t="s">
        <v>1069</v>
      </c>
      <c r="B356" s="35" t="s">
        <v>1070</v>
      </c>
    </row>
    <row r="357" spans="1:2" ht="150" x14ac:dyDescent="0.2">
      <c r="A357" s="239" t="s">
        <v>1071</v>
      </c>
      <c r="B357" s="35" t="s">
        <v>1072</v>
      </c>
    </row>
    <row r="358" spans="1:2" ht="150" x14ac:dyDescent="0.2">
      <c r="A358" s="239" t="s">
        <v>1073</v>
      </c>
      <c r="B358" s="35" t="s">
        <v>1074</v>
      </c>
    </row>
    <row r="359" spans="1:2" ht="34" x14ac:dyDescent="0.2">
      <c r="A359" s="32" t="s">
        <v>1075</v>
      </c>
      <c r="B359" s="35" t="s">
        <v>1076</v>
      </c>
    </row>
    <row r="360" spans="1:2" ht="30" x14ac:dyDescent="0.2">
      <c r="A360" s="239" t="s">
        <v>1077</v>
      </c>
      <c r="B360" s="35" t="s">
        <v>1078</v>
      </c>
    </row>
    <row r="361" spans="1:2" ht="34" x14ac:dyDescent="0.2">
      <c r="A361" s="32" t="s">
        <v>1079</v>
      </c>
      <c r="B361" s="35" t="s">
        <v>1080</v>
      </c>
    </row>
    <row r="362" spans="1:2" ht="51" x14ac:dyDescent="0.2">
      <c r="A362" s="32" t="s">
        <v>1081</v>
      </c>
      <c r="B362" s="35" t="s">
        <v>1082</v>
      </c>
    </row>
    <row r="363" spans="1:2" ht="34" x14ac:dyDescent="0.2">
      <c r="A363" s="32" t="s">
        <v>1083</v>
      </c>
      <c r="B363" s="35" t="s">
        <v>1084</v>
      </c>
    </row>
    <row r="364" spans="1:2" ht="51" x14ac:dyDescent="0.2">
      <c r="A364" s="32" t="s">
        <v>1085</v>
      </c>
      <c r="B364" s="35" t="s">
        <v>1086</v>
      </c>
    </row>
    <row r="365" spans="1:2" ht="90" x14ac:dyDescent="0.2">
      <c r="A365" s="239" t="s">
        <v>1087</v>
      </c>
      <c r="B365" s="35" t="s">
        <v>1088</v>
      </c>
    </row>
    <row r="366" spans="1:2" ht="45" x14ac:dyDescent="0.2">
      <c r="A366" s="239" t="s">
        <v>1089</v>
      </c>
      <c r="B366" s="35" t="s">
        <v>1090</v>
      </c>
    </row>
    <row r="367" spans="1:2" ht="34" x14ac:dyDescent="0.2">
      <c r="A367" s="32" t="s">
        <v>1091</v>
      </c>
      <c r="B367" s="35" t="s">
        <v>1092</v>
      </c>
    </row>
    <row r="368" spans="1:2" ht="34" x14ac:dyDescent="0.2">
      <c r="A368" s="32" t="s">
        <v>1093</v>
      </c>
      <c r="B368" s="35" t="s">
        <v>1094</v>
      </c>
    </row>
    <row r="369" spans="1:2" ht="45" x14ac:dyDescent="0.2">
      <c r="A369" s="239" t="s">
        <v>1095</v>
      </c>
      <c r="B369" s="35" t="s">
        <v>1096</v>
      </c>
    </row>
    <row r="370" spans="1:2" ht="45" x14ac:dyDescent="0.2">
      <c r="A370" s="239" t="s">
        <v>1097</v>
      </c>
      <c r="B370" s="35" t="s">
        <v>1098</v>
      </c>
    </row>
    <row r="371" spans="1:2" x14ac:dyDescent="0.2">
      <c r="A371" s="37" t="s">
        <v>1099</v>
      </c>
      <c r="B371" s="43" t="s">
        <v>1100</v>
      </c>
    </row>
    <row r="372" spans="1:2" x14ac:dyDescent="0.2">
      <c r="A372" s="37" t="s">
        <v>1101</v>
      </c>
      <c r="B372" s="43" t="s">
        <v>1102</v>
      </c>
    </row>
    <row r="373" spans="1:2" x14ac:dyDescent="0.2">
      <c r="A373" s="37" t="s">
        <v>1103</v>
      </c>
      <c r="B373" s="43" t="s">
        <v>1104</v>
      </c>
    </row>
    <row r="374" spans="1:2" x14ac:dyDescent="0.2">
      <c r="A374" s="37" t="s">
        <v>1105</v>
      </c>
      <c r="B374" s="43" t="s">
        <v>1106</v>
      </c>
    </row>
    <row r="375" spans="1:2" x14ac:dyDescent="0.2">
      <c r="A375" s="37" t="s">
        <v>1107</v>
      </c>
      <c r="B375" s="43" t="s">
        <v>1108</v>
      </c>
    </row>
    <row r="376" spans="1:2" x14ac:dyDescent="0.2">
      <c r="A376" s="37" t="s">
        <v>1109</v>
      </c>
      <c r="B376" s="43" t="s">
        <v>1110</v>
      </c>
    </row>
    <row r="377" spans="1:2" x14ac:dyDescent="0.2">
      <c r="A377" s="38" t="s">
        <v>1111</v>
      </c>
      <c r="B377" s="42" t="s">
        <v>1112</v>
      </c>
    </row>
    <row r="378" spans="1:2" x14ac:dyDescent="0.2">
      <c r="A378" s="37" t="s">
        <v>1113</v>
      </c>
      <c r="B378" s="43" t="s">
        <v>1114</v>
      </c>
    </row>
    <row r="379" spans="1:2" x14ac:dyDescent="0.2">
      <c r="A379" s="37" t="s">
        <v>1115</v>
      </c>
      <c r="B379" s="43" t="s">
        <v>1116</v>
      </c>
    </row>
    <row r="380" spans="1:2" x14ac:dyDescent="0.2">
      <c r="A380" s="37" t="s">
        <v>1117</v>
      </c>
      <c r="B380" s="43" t="s">
        <v>1118</v>
      </c>
    </row>
    <row r="381" spans="1:2" x14ac:dyDescent="0.2">
      <c r="A381" s="37" t="s">
        <v>1119</v>
      </c>
      <c r="B381" s="43" t="s">
        <v>1120</v>
      </c>
    </row>
    <row r="382" spans="1:2" x14ac:dyDescent="0.2">
      <c r="A382" s="37" t="s">
        <v>1121</v>
      </c>
      <c r="B382" s="43" t="s">
        <v>1122</v>
      </c>
    </row>
    <row r="383" spans="1:2" x14ac:dyDescent="0.2">
      <c r="A383" s="37" t="s">
        <v>1123</v>
      </c>
      <c r="B383" s="43" t="s">
        <v>1124</v>
      </c>
    </row>
    <row r="384" spans="1:2" x14ac:dyDescent="0.2">
      <c r="A384" s="37" t="s">
        <v>1125</v>
      </c>
      <c r="B384" s="43" t="s">
        <v>1126</v>
      </c>
    </row>
    <row r="385" spans="1:2" x14ac:dyDescent="0.2">
      <c r="A385" s="37" t="s">
        <v>1127</v>
      </c>
      <c r="B385" s="44" t="s">
        <v>1128</v>
      </c>
    </row>
    <row r="386" spans="1:2" x14ac:dyDescent="0.2">
      <c r="A386" s="37" t="s">
        <v>1129</v>
      </c>
      <c r="B386" s="43" t="s">
        <v>1126</v>
      </c>
    </row>
    <row r="387" spans="1:2" x14ac:dyDescent="0.2">
      <c r="A387" s="37" t="s">
        <v>1130</v>
      </c>
      <c r="B387" s="43" t="s">
        <v>1131</v>
      </c>
    </row>
    <row r="388" spans="1:2" x14ac:dyDescent="0.2">
      <c r="A388" s="37" t="s">
        <v>1132</v>
      </c>
      <c r="B388" s="43" t="s">
        <v>1133</v>
      </c>
    </row>
    <row r="389" spans="1:2" x14ac:dyDescent="0.2">
      <c r="A389" s="37" t="s">
        <v>1134</v>
      </c>
      <c r="B389" s="43" t="s">
        <v>1135</v>
      </c>
    </row>
    <row r="390" spans="1:2" x14ac:dyDescent="0.2">
      <c r="A390" s="37" t="s">
        <v>1136</v>
      </c>
      <c r="B390" s="43" t="s">
        <v>1137</v>
      </c>
    </row>
    <row r="391" spans="1:2" x14ac:dyDescent="0.2">
      <c r="A391" s="37" t="s">
        <v>1138</v>
      </c>
      <c r="B391" s="43" t="s">
        <v>1139</v>
      </c>
    </row>
    <row r="392" spans="1:2" x14ac:dyDescent="0.2">
      <c r="A392" s="37" t="s">
        <v>1140</v>
      </c>
      <c r="B392" s="43" t="s">
        <v>1141</v>
      </c>
    </row>
    <row r="393" spans="1:2" x14ac:dyDescent="0.2">
      <c r="A393" s="37" t="s">
        <v>1142</v>
      </c>
      <c r="B393" s="43" t="s">
        <v>1143</v>
      </c>
    </row>
    <row r="394" spans="1:2" x14ac:dyDescent="0.2">
      <c r="A394" s="37" t="s">
        <v>1144</v>
      </c>
      <c r="B394" s="43" t="s">
        <v>1145</v>
      </c>
    </row>
    <row r="395" spans="1:2" x14ac:dyDescent="0.2">
      <c r="A395" s="37" t="s">
        <v>1146</v>
      </c>
      <c r="B395" s="43" t="s">
        <v>1147</v>
      </c>
    </row>
    <row r="396" spans="1:2" x14ac:dyDescent="0.2">
      <c r="A396" s="37" t="s">
        <v>1148</v>
      </c>
      <c r="B396" s="43" t="s">
        <v>1149</v>
      </c>
    </row>
    <row r="397" spans="1:2" x14ac:dyDescent="0.2">
      <c r="A397" s="37" t="s">
        <v>1150</v>
      </c>
      <c r="B397" s="43" t="s">
        <v>1151</v>
      </c>
    </row>
    <row r="398" spans="1:2" x14ac:dyDescent="0.2">
      <c r="A398" s="37" t="s">
        <v>1152</v>
      </c>
      <c r="B398" s="44" t="s">
        <v>1153</v>
      </c>
    </row>
    <row r="399" spans="1:2" x14ac:dyDescent="0.2">
      <c r="A399" s="37" t="s">
        <v>1154</v>
      </c>
      <c r="B399" s="43" t="s">
        <v>1155</v>
      </c>
    </row>
    <row r="400" spans="1:2" x14ac:dyDescent="0.2">
      <c r="A400" s="37" t="s">
        <v>1156</v>
      </c>
      <c r="B400" s="43" t="s">
        <v>1157</v>
      </c>
    </row>
    <row r="401" spans="1:2" x14ac:dyDescent="0.2">
      <c r="A401" s="37" t="s">
        <v>1158</v>
      </c>
      <c r="B401" s="43" t="s">
        <v>1159</v>
      </c>
    </row>
    <row r="402" spans="1:2" x14ac:dyDescent="0.2">
      <c r="A402" s="37" t="s">
        <v>1160</v>
      </c>
      <c r="B402" s="43" t="s">
        <v>1126</v>
      </c>
    </row>
    <row r="403" spans="1:2" x14ac:dyDescent="0.2">
      <c r="A403" s="37" t="s">
        <v>1161</v>
      </c>
      <c r="B403" s="44" t="s">
        <v>1162</v>
      </c>
    </row>
    <row r="404" spans="1:2" x14ac:dyDescent="0.2">
      <c r="A404" s="37" t="s">
        <v>1163</v>
      </c>
      <c r="B404" s="43" t="s">
        <v>1164</v>
      </c>
    </row>
    <row r="405" spans="1:2" x14ac:dyDescent="0.2">
      <c r="A405" s="38" t="s">
        <v>1165</v>
      </c>
      <c r="B405" s="42" t="s">
        <v>1166</v>
      </c>
    </row>
    <row r="406" spans="1:2" x14ac:dyDescent="0.2">
      <c r="A406" s="37" t="s">
        <v>1167</v>
      </c>
      <c r="B406" s="43" t="s">
        <v>1168</v>
      </c>
    </row>
    <row r="407" spans="1:2" x14ac:dyDescent="0.2">
      <c r="A407" s="37" t="s">
        <v>1169</v>
      </c>
      <c r="B407" s="43" t="s">
        <v>1170</v>
      </c>
    </row>
    <row r="408" spans="1:2" x14ac:dyDescent="0.2">
      <c r="A408" s="37" t="s">
        <v>1171</v>
      </c>
      <c r="B408" s="43" t="s">
        <v>1172</v>
      </c>
    </row>
    <row r="409" spans="1:2" x14ac:dyDescent="0.2">
      <c r="A409" s="37" t="s">
        <v>1173</v>
      </c>
      <c r="B409" s="43" t="s">
        <v>1174</v>
      </c>
    </row>
    <row r="410" spans="1:2" x14ac:dyDescent="0.2">
      <c r="A410" s="37" t="s">
        <v>1175</v>
      </c>
      <c r="B410" s="43" t="s">
        <v>1176</v>
      </c>
    </row>
    <row r="411" spans="1:2" x14ac:dyDescent="0.2">
      <c r="A411" s="37" t="s">
        <v>1177</v>
      </c>
      <c r="B411" s="43" t="s">
        <v>1178</v>
      </c>
    </row>
    <row r="412" spans="1:2" x14ac:dyDescent="0.2">
      <c r="A412" s="37" t="s">
        <v>1179</v>
      </c>
      <c r="B412" s="43" t="s">
        <v>1180</v>
      </c>
    </row>
    <row r="413" spans="1:2" x14ac:dyDescent="0.2">
      <c r="A413" s="37" t="s">
        <v>1181</v>
      </c>
      <c r="B413" s="43" t="s">
        <v>1182</v>
      </c>
    </row>
    <row r="414" spans="1:2" x14ac:dyDescent="0.2">
      <c r="A414" s="37" t="s">
        <v>1183</v>
      </c>
      <c r="B414" s="43" t="s">
        <v>1184</v>
      </c>
    </row>
    <row r="415" spans="1:2" x14ac:dyDescent="0.2">
      <c r="A415" s="37" t="s">
        <v>1185</v>
      </c>
      <c r="B415" s="43" t="s">
        <v>1186</v>
      </c>
    </row>
    <row r="416" spans="1:2" x14ac:dyDescent="0.2">
      <c r="A416" s="37" t="s">
        <v>1187</v>
      </c>
      <c r="B416" s="43" t="s">
        <v>1188</v>
      </c>
    </row>
    <row r="417" spans="1:2" x14ac:dyDescent="0.2">
      <c r="A417" s="37" t="s">
        <v>1189</v>
      </c>
      <c r="B417" s="43" t="s">
        <v>1190</v>
      </c>
    </row>
    <row r="418" spans="1:2" x14ac:dyDescent="0.2">
      <c r="A418" s="37" t="s">
        <v>1191</v>
      </c>
      <c r="B418" s="43" t="s">
        <v>1192</v>
      </c>
    </row>
    <row r="419" spans="1:2" x14ac:dyDescent="0.2">
      <c r="A419" s="37" t="s">
        <v>1193</v>
      </c>
      <c r="B419" s="43" t="s">
        <v>1194</v>
      </c>
    </row>
    <row r="420" spans="1:2" x14ac:dyDescent="0.2">
      <c r="A420" s="37" t="s">
        <v>1195</v>
      </c>
      <c r="B420" s="44" t="s">
        <v>1196</v>
      </c>
    </row>
    <row r="421" spans="1:2" x14ac:dyDescent="0.2">
      <c r="A421" s="37" t="s">
        <v>1197</v>
      </c>
      <c r="B421" s="43" t="s">
        <v>1198</v>
      </c>
    </row>
    <row r="422" spans="1:2" x14ac:dyDescent="0.2">
      <c r="A422" s="37" t="s">
        <v>1199</v>
      </c>
      <c r="B422" s="43" t="s">
        <v>1200</v>
      </c>
    </row>
    <row r="423" spans="1:2" x14ac:dyDescent="0.2">
      <c r="A423" s="37" t="s">
        <v>1201</v>
      </c>
      <c r="B423" s="43" t="s">
        <v>1126</v>
      </c>
    </row>
    <row r="424" spans="1:2" x14ac:dyDescent="0.2">
      <c r="A424" s="37" t="s">
        <v>1202</v>
      </c>
      <c r="B424" s="43" t="s">
        <v>1203</v>
      </c>
    </row>
    <row r="425" spans="1:2" x14ac:dyDescent="0.2">
      <c r="A425" s="37" t="s">
        <v>1204</v>
      </c>
      <c r="B425" s="43" t="s">
        <v>1205</v>
      </c>
    </row>
    <row r="426" spans="1:2" x14ac:dyDescent="0.2">
      <c r="A426" s="37" t="s">
        <v>1206</v>
      </c>
      <c r="B426" s="43" t="s">
        <v>1207</v>
      </c>
    </row>
    <row r="427" spans="1:2" x14ac:dyDescent="0.2">
      <c r="A427" s="37" t="s">
        <v>1208</v>
      </c>
      <c r="B427" s="43" t="s">
        <v>1209</v>
      </c>
    </row>
    <row r="428" spans="1:2" x14ac:dyDescent="0.2">
      <c r="A428" s="37" t="s">
        <v>1210</v>
      </c>
      <c r="B428" s="43" t="s">
        <v>1211</v>
      </c>
    </row>
    <row r="429" spans="1:2" x14ac:dyDescent="0.2">
      <c r="A429" s="37" t="s">
        <v>1212</v>
      </c>
      <c r="B429" s="44" t="s">
        <v>1213</v>
      </c>
    </row>
    <row r="430" spans="1:2" x14ac:dyDescent="0.2">
      <c r="A430" s="37" t="s">
        <v>1214</v>
      </c>
      <c r="B430" s="43" t="s">
        <v>1215</v>
      </c>
    </row>
    <row r="431" spans="1:2" x14ac:dyDescent="0.2">
      <c r="A431" s="37" t="s">
        <v>1216</v>
      </c>
      <c r="B431" s="43" t="s">
        <v>1217</v>
      </c>
    </row>
    <row r="432" spans="1:2" x14ac:dyDescent="0.2">
      <c r="A432" s="37" t="s">
        <v>1218</v>
      </c>
      <c r="B432" s="43" t="s">
        <v>1219</v>
      </c>
    </row>
    <row r="433" spans="1:2" x14ac:dyDescent="0.2">
      <c r="A433" s="37" t="s">
        <v>1220</v>
      </c>
      <c r="B433" s="43" t="s">
        <v>1221</v>
      </c>
    </row>
    <row r="434" spans="1:2" x14ac:dyDescent="0.2">
      <c r="A434" s="37" t="s">
        <v>1222</v>
      </c>
      <c r="B434" s="43" t="s">
        <v>1223</v>
      </c>
    </row>
    <row r="435" spans="1:2" x14ac:dyDescent="0.2">
      <c r="A435" s="37" t="s">
        <v>1224</v>
      </c>
      <c r="B435" s="43" t="s">
        <v>1225</v>
      </c>
    </row>
    <row r="436" spans="1:2" x14ac:dyDescent="0.2">
      <c r="A436" s="37" t="s">
        <v>1226</v>
      </c>
      <c r="B436" s="43" t="s">
        <v>1227</v>
      </c>
    </row>
    <row r="437" spans="1:2" x14ac:dyDescent="0.2">
      <c r="A437" s="37" t="s">
        <v>1228</v>
      </c>
      <c r="B437" s="43" t="s">
        <v>1229</v>
      </c>
    </row>
    <row r="438" spans="1:2" x14ac:dyDescent="0.2">
      <c r="A438" s="37" t="s">
        <v>1230</v>
      </c>
      <c r="B438" s="43" t="s">
        <v>1231</v>
      </c>
    </row>
    <row r="439" spans="1:2" x14ac:dyDescent="0.2">
      <c r="A439" s="37" t="s">
        <v>1232</v>
      </c>
      <c r="B439" s="43" t="s">
        <v>1233</v>
      </c>
    </row>
    <row r="440" spans="1:2" x14ac:dyDescent="0.2">
      <c r="A440" s="37" t="s">
        <v>1234</v>
      </c>
      <c r="B440" s="44" t="s">
        <v>1235</v>
      </c>
    </row>
    <row r="441" spans="1:2" x14ac:dyDescent="0.2">
      <c r="A441" s="37" t="s">
        <v>1236</v>
      </c>
      <c r="B441" s="43" t="s">
        <v>1237</v>
      </c>
    </row>
    <row r="442" spans="1:2" x14ac:dyDescent="0.2">
      <c r="A442" s="37" t="s">
        <v>1238</v>
      </c>
      <c r="B442" s="43" t="s">
        <v>1239</v>
      </c>
    </row>
    <row r="443" spans="1:2" x14ac:dyDescent="0.2">
      <c r="A443" s="37" t="s">
        <v>1240</v>
      </c>
      <c r="B443" s="43" t="s">
        <v>1241</v>
      </c>
    </row>
    <row r="444" spans="1:2" x14ac:dyDescent="0.2">
      <c r="A444" s="37" t="s">
        <v>1242</v>
      </c>
      <c r="B444" s="43" t="s">
        <v>1126</v>
      </c>
    </row>
    <row r="445" spans="1:2" x14ac:dyDescent="0.2">
      <c r="A445" s="37" t="s">
        <v>1243</v>
      </c>
      <c r="B445" s="43" t="s">
        <v>1244</v>
      </c>
    </row>
    <row r="446" spans="1:2" x14ac:dyDescent="0.2">
      <c r="A446" s="37" t="s">
        <v>1245</v>
      </c>
      <c r="B446" s="43" t="s">
        <v>1246</v>
      </c>
    </row>
    <row r="447" spans="1:2" x14ac:dyDescent="0.2">
      <c r="A447" s="37" t="s">
        <v>1247</v>
      </c>
      <c r="B447" s="43" t="s">
        <v>1248</v>
      </c>
    </row>
    <row r="448" spans="1:2" x14ac:dyDescent="0.2">
      <c r="A448" s="37" t="s">
        <v>1249</v>
      </c>
      <c r="B448" s="43" t="s">
        <v>1250</v>
      </c>
    </row>
    <row r="449" spans="1:2" x14ac:dyDescent="0.2">
      <c r="A449" s="37" t="s">
        <v>1251</v>
      </c>
      <c r="B449" s="44" t="s">
        <v>1252</v>
      </c>
    </row>
    <row r="450" spans="1:2" x14ac:dyDescent="0.2">
      <c r="A450" s="37" t="s">
        <v>1253</v>
      </c>
      <c r="B450" s="43" t="s">
        <v>1254</v>
      </c>
    </row>
    <row r="451" spans="1:2" x14ac:dyDescent="0.2">
      <c r="A451" s="37" t="s">
        <v>1255</v>
      </c>
      <c r="B451" s="43" t="s">
        <v>1256</v>
      </c>
    </row>
    <row r="452" spans="1:2" x14ac:dyDescent="0.2">
      <c r="A452" s="37" t="s">
        <v>1257</v>
      </c>
      <c r="B452" s="43" t="s">
        <v>1258</v>
      </c>
    </row>
    <row r="453" spans="1:2" x14ac:dyDescent="0.2">
      <c r="A453" s="37" t="s">
        <v>1259</v>
      </c>
      <c r="B453" s="44" t="s">
        <v>1260</v>
      </c>
    </row>
    <row r="454" spans="1:2" x14ac:dyDescent="0.2">
      <c r="A454" s="37" t="s">
        <v>1261</v>
      </c>
      <c r="B454" s="44" t="s">
        <v>1262</v>
      </c>
    </row>
    <row r="455" spans="1:2" x14ac:dyDescent="0.2">
      <c r="A455" s="37" t="s">
        <v>1263</v>
      </c>
      <c r="B455" s="43" t="s">
        <v>1264</v>
      </c>
    </row>
    <row r="456" spans="1:2" x14ac:dyDescent="0.2">
      <c r="A456" s="37" t="s">
        <v>1265</v>
      </c>
      <c r="B456" s="43" t="s">
        <v>1266</v>
      </c>
    </row>
    <row r="457" spans="1:2" x14ac:dyDescent="0.2">
      <c r="A457" s="37" t="s">
        <v>1267</v>
      </c>
      <c r="B457" s="43" t="s">
        <v>1268</v>
      </c>
    </row>
    <row r="458" spans="1:2" x14ac:dyDescent="0.2">
      <c r="A458" s="41" t="s">
        <v>1269</v>
      </c>
      <c r="B458" s="40" t="s">
        <v>1270</v>
      </c>
    </row>
    <row r="459" spans="1:2" x14ac:dyDescent="0.2">
      <c r="A459" s="37" t="s">
        <v>1271</v>
      </c>
      <c r="B459" s="43" t="s">
        <v>1272</v>
      </c>
    </row>
    <row r="460" spans="1:2" x14ac:dyDescent="0.2">
      <c r="A460" s="37" t="s">
        <v>1273</v>
      </c>
      <c r="B460" s="43" t="s">
        <v>1274</v>
      </c>
    </row>
    <row r="461" spans="1:2" x14ac:dyDescent="0.2">
      <c r="A461" s="37" t="s">
        <v>1275</v>
      </c>
      <c r="B461" s="43" t="s">
        <v>1276</v>
      </c>
    </row>
    <row r="462" spans="1:2" x14ac:dyDescent="0.2">
      <c r="A462" s="37" t="s">
        <v>1277</v>
      </c>
      <c r="B462" s="43" t="s">
        <v>1278</v>
      </c>
    </row>
    <row r="463" spans="1:2" x14ac:dyDescent="0.2">
      <c r="A463" s="37" t="s">
        <v>1279</v>
      </c>
      <c r="B463" s="43" t="s">
        <v>1280</v>
      </c>
    </row>
    <row r="464" spans="1:2" x14ac:dyDescent="0.2">
      <c r="A464" s="37" t="s">
        <v>1281</v>
      </c>
      <c r="B464" s="43" t="s">
        <v>1282</v>
      </c>
    </row>
    <row r="465" spans="1:2" x14ac:dyDescent="0.2">
      <c r="A465" s="37" t="s">
        <v>1283</v>
      </c>
      <c r="B465" s="43" t="s">
        <v>1284</v>
      </c>
    </row>
    <row r="466" spans="1:2" x14ac:dyDescent="0.2">
      <c r="A466" s="37" t="s">
        <v>1285</v>
      </c>
      <c r="B466" s="43" t="s">
        <v>1286</v>
      </c>
    </row>
    <row r="467" spans="1:2" x14ac:dyDescent="0.2">
      <c r="A467" s="37" t="s">
        <v>1287</v>
      </c>
      <c r="B467" s="43" t="s">
        <v>1288</v>
      </c>
    </row>
    <row r="468" spans="1:2" x14ac:dyDescent="0.2">
      <c r="A468" s="37" t="s">
        <v>1289</v>
      </c>
      <c r="B468" s="43" t="s">
        <v>1290</v>
      </c>
    </row>
    <row r="469" spans="1:2" x14ac:dyDescent="0.2">
      <c r="A469" s="37" t="s">
        <v>1291</v>
      </c>
      <c r="B469" s="43" t="s">
        <v>1292</v>
      </c>
    </row>
    <row r="470" spans="1:2" x14ac:dyDescent="0.2">
      <c r="A470" s="37" t="s">
        <v>1293</v>
      </c>
      <c r="B470" s="43" t="s">
        <v>1294</v>
      </c>
    </row>
    <row r="471" spans="1:2" x14ac:dyDescent="0.2">
      <c r="A471" s="37" t="s">
        <v>1295</v>
      </c>
      <c r="B471" s="43" t="s">
        <v>1296</v>
      </c>
    </row>
    <row r="472" spans="1:2" x14ac:dyDescent="0.2">
      <c r="A472" s="37" t="s">
        <v>1297</v>
      </c>
      <c r="B472" s="43" t="s">
        <v>1298</v>
      </c>
    </row>
    <row r="473" spans="1:2" x14ac:dyDescent="0.2">
      <c r="A473" s="37" t="s">
        <v>1299</v>
      </c>
      <c r="B473" s="43" t="s">
        <v>1300</v>
      </c>
    </row>
    <row r="474" spans="1:2" x14ac:dyDescent="0.2">
      <c r="A474" s="37" t="s">
        <v>1301</v>
      </c>
      <c r="B474" s="44" t="s">
        <v>1302</v>
      </c>
    </row>
    <row r="475" spans="1:2" x14ac:dyDescent="0.2">
      <c r="A475" s="37" t="s">
        <v>1303</v>
      </c>
      <c r="B475" s="43" t="s">
        <v>1304</v>
      </c>
    </row>
    <row r="476" spans="1:2" x14ac:dyDescent="0.2">
      <c r="A476" s="37" t="s">
        <v>1305</v>
      </c>
      <c r="B476" s="43" t="s">
        <v>1306</v>
      </c>
    </row>
    <row r="477" spans="1:2" x14ac:dyDescent="0.2">
      <c r="A477" s="37" t="s">
        <v>1307</v>
      </c>
      <c r="B477" s="43" t="s">
        <v>1308</v>
      </c>
    </row>
    <row r="478" spans="1:2" x14ac:dyDescent="0.2">
      <c r="A478" s="37" t="s">
        <v>1309</v>
      </c>
      <c r="B478" s="43" t="s">
        <v>1310</v>
      </c>
    </row>
    <row r="479" spans="1:2" x14ac:dyDescent="0.2">
      <c r="A479" s="37" t="s">
        <v>1311</v>
      </c>
      <c r="B479" s="43" t="s">
        <v>1312</v>
      </c>
    </row>
    <row r="480" spans="1:2" x14ac:dyDescent="0.2">
      <c r="A480" s="37" t="s">
        <v>1313</v>
      </c>
      <c r="B480" s="43" t="s">
        <v>1314</v>
      </c>
    </row>
    <row r="481" spans="1:2" x14ac:dyDescent="0.2">
      <c r="A481" s="37" t="s">
        <v>1315</v>
      </c>
      <c r="B481" s="43" t="s">
        <v>1316</v>
      </c>
    </row>
    <row r="482" spans="1:2" x14ac:dyDescent="0.2">
      <c r="A482" s="37" t="s">
        <v>1317</v>
      </c>
      <c r="B482" s="43" t="s">
        <v>1318</v>
      </c>
    </row>
    <row r="483" spans="1:2" x14ac:dyDescent="0.2">
      <c r="A483" s="37" t="s">
        <v>1319</v>
      </c>
      <c r="B483" s="43" t="s">
        <v>1320</v>
      </c>
    </row>
    <row r="484" spans="1:2" x14ac:dyDescent="0.2">
      <c r="A484" s="37" t="s">
        <v>1321</v>
      </c>
      <c r="B484" s="43" t="s">
        <v>1322</v>
      </c>
    </row>
    <row r="485" spans="1:2" x14ac:dyDescent="0.2">
      <c r="A485" s="37" t="s">
        <v>1323</v>
      </c>
      <c r="B485" s="43" t="s">
        <v>1324</v>
      </c>
    </row>
    <row r="486" spans="1:2" x14ac:dyDescent="0.2">
      <c r="A486" s="37" t="s">
        <v>1325</v>
      </c>
      <c r="B486" s="43" t="s">
        <v>1326</v>
      </c>
    </row>
    <row r="487" spans="1:2" x14ac:dyDescent="0.2">
      <c r="A487" s="37" t="s">
        <v>1327</v>
      </c>
      <c r="B487" s="43" t="s">
        <v>1328</v>
      </c>
    </row>
    <row r="488" spans="1:2" x14ac:dyDescent="0.2">
      <c r="A488" s="37" t="s">
        <v>1329</v>
      </c>
      <c r="B488" s="43" t="s">
        <v>1330</v>
      </c>
    </row>
    <row r="489" spans="1:2" x14ac:dyDescent="0.2">
      <c r="A489" s="37" t="s">
        <v>1331</v>
      </c>
      <c r="B489" s="44" t="s">
        <v>1332</v>
      </c>
    </row>
    <row r="490" spans="1:2" x14ac:dyDescent="0.2">
      <c r="A490" s="37" t="s">
        <v>1333</v>
      </c>
      <c r="B490" s="43" t="s">
        <v>1334</v>
      </c>
    </row>
    <row r="491" spans="1:2" x14ac:dyDescent="0.2">
      <c r="A491" s="37" t="s">
        <v>1335</v>
      </c>
      <c r="B491" s="43" t="s">
        <v>1336</v>
      </c>
    </row>
    <row r="492" spans="1:2" x14ac:dyDescent="0.2">
      <c r="A492" s="37" t="s">
        <v>1337</v>
      </c>
      <c r="B492" s="43" t="s">
        <v>1338</v>
      </c>
    </row>
    <row r="493" spans="1:2" x14ac:dyDescent="0.2">
      <c r="A493" s="37" t="s">
        <v>1339</v>
      </c>
      <c r="B493" s="43" t="s">
        <v>1340</v>
      </c>
    </row>
    <row r="494" spans="1:2" x14ac:dyDescent="0.2">
      <c r="A494" s="37" t="s">
        <v>1341</v>
      </c>
      <c r="B494" s="43" t="s">
        <v>1342</v>
      </c>
    </row>
    <row r="495" spans="1:2" x14ac:dyDescent="0.2">
      <c r="A495" s="37" t="s">
        <v>1343</v>
      </c>
      <c r="B495" s="43" t="s">
        <v>1126</v>
      </c>
    </row>
    <row r="496" spans="1:2" x14ac:dyDescent="0.2">
      <c r="A496" s="37" t="s">
        <v>1344</v>
      </c>
      <c r="B496" s="43" t="s">
        <v>1345</v>
      </c>
    </row>
    <row r="497" spans="1:2" x14ac:dyDescent="0.2">
      <c r="A497" s="37" t="s">
        <v>1346</v>
      </c>
      <c r="B497" s="43" t="s">
        <v>1347</v>
      </c>
    </row>
    <row r="498" spans="1:2" x14ac:dyDescent="0.2">
      <c r="A498" s="37" t="s">
        <v>1348</v>
      </c>
      <c r="B498" s="43" t="s">
        <v>1349</v>
      </c>
    </row>
    <row r="499" spans="1:2" x14ac:dyDescent="0.2">
      <c r="A499" s="37" t="s">
        <v>1350</v>
      </c>
      <c r="B499" s="43" t="s">
        <v>1351</v>
      </c>
    </row>
    <row r="500" spans="1:2" x14ac:dyDescent="0.2">
      <c r="A500" s="37" t="s">
        <v>1352</v>
      </c>
      <c r="B500" s="43" t="s">
        <v>1353</v>
      </c>
    </row>
    <row r="501" spans="1:2" x14ac:dyDescent="0.2">
      <c r="A501" s="37" t="s">
        <v>1354</v>
      </c>
      <c r="B501" s="43" t="s">
        <v>1355</v>
      </c>
    </row>
    <row r="502" spans="1:2" x14ac:dyDescent="0.2">
      <c r="A502" s="37" t="s">
        <v>1356</v>
      </c>
      <c r="B502" s="43" t="s">
        <v>1357</v>
      </c>
    </row>
    <row r="503" spans="1:2" x14ac:dyDescent="0.2">
      <c r="A503" s="37" t="s">
        <v>1358</v>
      </c>
      <c r="B503" s="43" t="s">
        <v>1359</v>
      </c>
    </row>
    <row r="504" spans="1:2" x14ac:dyDescent="0.2">
      <c r="A504" s="37" t="s">
        <v>1360</v>
      </c>
      <c r="B504" s="43" t="s">
        <v>1361</v>
      </c>
    </row>
    <row r="505" spans="1:2" x14ac:dyDescent="0.2">
      <c r="A505" s="37" t="s">
        <v>1362</v>
      </c>
      <c r="B505" s="43" t="s">
        <v>1363</v>
      </c>
    </row>
    <row r="506" spans="1:2" x14ac:dyDescent="0.2">
      <c r="A506" s="37" t="s">
        <v>1364</v>
      </c>
      <c r="B506" s="43" t="s">
        <v>1365</v>
      </c>
    </row>
    <row r="507" spans="1:2" x14ac:dyDescent="0.2">
      <c r="A507" s="37" t="s">
        <v>1366</v>
      </c>
      <c r="B507" s="43" t="s">
        <v>1367</v>
      </c>
    </row>
    <row r="508" spans="1:2" x14ac:dyDescent="0.2">
      <c r="A508" s="37" t="s">
        <v>1368</v>
      </c>
      <c r="B508" s="43" t="s">
        <v>1369</v>
      </c>
    </row>
    <row r="509" spans="1:2" x14ac:dyDescent="0.2">
      <c r="A509" s="37" t="s">
        <v>1370</v>
      </c>
      <c r="B509" s="43" t="s">
        <v>1371</v>
      </c>
    </row>
    <row r="510" spans="1:2" x14ac:dyDescent="0.2">
      <c r="A510" s="37" t="s">
        <v>1372</v>
      </c>
      <c r="B510" s="43" t="s">
        <v>1373</v>
      </c>
    </row>
    <row r="511" spans="1:2" x14ac:dyDescent="0.2">
      <c r="A511" s="37" t="s">
        <v>1374</v>
      </c>
      <c r="B511" s="43" t="s">
        <v>1126</v>
      </c>
    </row>
    <row r="512" spans="1:2" x14ac:dyDescent="0.2">
      <c r="A512" s="37" t="s">
        <v>1375</v>
      </c>
      <c r="B512" s="43" t="s">
        <v>1376</v>
      </c>
    </row>
    <row r="513" spans="1:2" x14ac:dyDescent="0.2">
      <c r="A513" s="37" t="s">
        <v>1377</v>
      </c>
      <c r="B513" s="43" t="s">
        <v>1126</v>
      </c>
    </row>
    <row r="514" spans="1:2" x14ac:dyDescent="0.2">
      <c r="A514" s="37" t="s">
        <v>1378</v>
      </c>
      <c r="B514" s="43" t="s">
        <v>1126</v>
      </c>
    </row>
    <row r="515" spans="1:2" x14ac:dyDescent="0.2">
      <c r="A515" s="37" t="s">
        <v>1379</v>
      </c>
      <c r="B515" s="43" t="s">
        <v>1380</v>
      </c>
    </row>
    <row r="516" spans="1:2" x14ac:dyDescent="0.2">
      <c r="A516" s="37" t="s">
        <v>1381</v>
      </c>
      <c r="B516" s="43" t="s">
        <v>1382</v>
      </c>
    </row>
    <row r="517" spans="1:2" x14ac:dyDescent="0.2">
      <c r="A517" s="37" t="s">
        <v>1383</v>
      </c>
      <c r="B517" s="43" t="s">
        <v>1384</v>
      </c>
    </row>
    <row r="518" spans="1:2" x14ac:dyDescent="0.2">
      <c r="A518" s="37" t="s">
        <v>1385</v>
      </c>
      <c r="B518" s="43" t="s">
        <v>1386</v>
      </c>
    </row>
    <row r="519" spans="1:2" x14ac:dyDescent="0.2">
      <c r="A519" s="37" t="s">
        <v>1387</v>
      </c>
      <c r="B519" s="43" t="s">
        <v>1388</v>
      </c>
    </row>
    <row r="520" spans="1:2" x14ac:dyDescent="0.2">
      <c r="A520" s="37" t="s">
        <v>1389</v>
      </c>
      <c r="B520" s="43" t="s">
        <v>1390</v>
      </c>
    </row>
    <row r="521" spans="1:2" x14ac:dyDescent="0.2">
      <c r="A521" s="37" t="s">
        <v>1391</v>
      </c>
      <c r="B521" s="43" t="s">
        <v>1392</v>
      </c>
    </row>
    <row r="522" spans="1:2" x14ac:dyDescent="0.2">
      <c r="A522" s="37" t="s">
        <v>1393</v>
      </c>
      <c r="B522" s="43" t="s">
        <v>1394</v>
      </c>
    </row>
    <row r="523" spans="1:2" x14ac:dyDescent="0.2">
      <c r="A523" s="37" t="s">
        <v>1395</v>
      </c>
      <c r="B523" s="43" t="s">
        <v>1396</v>
      </c>
    </row>
    <row r="524" spans="1:2" x14ac:dyDescent="0.2">
      <c r="A524" s="37" t="s">
        <v>1397</v>
      </c>
      <c r="B524" s="43" t="s">
        <v>1398</v>
      </c>
    </row>
    <row r="525" spans="1:2" x14ac:dyDescent="0.2">
      <c r="A525" s="37" t="s">
        <v>1399</v>
      </c>
      <c r="B525" s="43" t="s">
        <v>1400</v>
      </c>
    </row>
    <row r="526" spans="1:2" x14ac:dyDescent="0.2">
      <c r="A526" s="37" t="s">
        <v>1401</v>
      </c>
      <c r="B526" s="43" t="s">
        <v>1402</v>
      </c>
    </row>
    <row r="527" spans="1:2" x14ac:dyDescent="0.2">
      <c r="A527" s="37" t="s">
        <v>1403</v>
      </c>
      <c r="B527" s="43" t="s">
        <v>1404</v>
      </c>
    </row>
    <row r="528" spans="1:2" x14ac:dyDescent="0.2">
      <c r="A528" s="37" t="s">
        <v>1405</v>
      </c>
      <c r="B528" s="43" t="s">
        <v>1406</v>
      </c>
    </row>
    <row r="529" spans="1:2" x14ac:dyDescent="0.2">
      <c r="A529" s="37" t="s">
        <v>1407</v>
      </c>
      <c r="B529" s="43" t="s">
        <v>1126</v>
      </c>
    </row>
    <row r="530" spans="1:2" x14ac:dyDescent="0.2">
      <c r="A530" s="37" t="s">
        <v>1408</v>
      </c>
      <c r="B530" s="43" t="s">
        <v>1409</v>
      </c>
    </row>
    <row r="531" spans="1:2" x14ac:dyDescent="0.2">
      <c r="A531" s="37" t="s">
        <v>1410</v>
      </c>
      <c r="B531" s="44" t="s">
        <v>1411</v>
      </c>
    </row>
    <row r="532" spans="1:2" x14ac:dyDescent="0.2">
      <c r="A532" s="37" t="s">
        <v>1412</v>
      </c>
      <c r="B532" s="44" t="s">
        <v>1413</v>
      </c>
    </row>
    <row r="533" spans="1:2" x14ac:dyDescent="0.2">
      <c r="A533" s="37" t="s">
        <v>1414</v>
      </c>
      <c r="B533" s="43" t="s">
        <v>1415</v>
      </c>
    </row>
    <row r="534" spans="1:2" x14ac:dyDescent="0.2">
      <c r="A534" s="37" t="s">
        <v>1416</v>
      </c>
      <c r="B534" s="43" t="s">
        <v>1417</v>
      </c>
    </row>
    <row r="535" spans="1:2" x14ac:dyDescent="0.2">
      <c r="A535" s="37" t="s">
        <v>1418</v>
      </c>
      <c r="B535" s="43" t="s">
        <v>1419</v>
      </c>
    </row>
    <row r="536" spans="1:2" x14ac:dyDescent="0.2">
      <c r="A536" s="37" t="s">
        <v>1420</v>
      </c>
      <c r="B536" s="43" t="s">
        <v>1421</v>
      </c>
    </row>
    <row r="537" spans="1:2" x14ac:dyDescent="0.2">
      <c r="A537" s="37" t="s">
        <v>1422</v>
      </c>
      <c r="B537" s="43" t="s">
        <v>1126</v>
      </c>
    </row>
    <row r="538" spans="1:2" x14ac:dyDescent="0.2">
      <c r="A538" s="37" t="s">
        <v>1423</v>
      </c>
      <c r="B538" s="43" t="s">
        <v>1126</v>
      </c>
    </row>
    <row r="539" spans="1:2" x14ac:dyDescent="0.2">
      <c r="A539" s="37" t="s">
        <v>1424</v>
      </c>
      <c r="B539" s="43" t="s">
        <v>1425</v>
      </c>
    </row>
    <row r="540" spans="1:2" x14ac:dyDescent="0.2">
      <c r="A540" s="37" t="s">
        <v>1426</v>
      </c>
      <c r="B540" s="43" t="s">
        <v>1427</v>
      </c>
    </row>
    <row r="541" spans="1:2" x14ac:dyDescent="0.2">
      <c r="A541" s="37" t="s">
        <v>1428</v>
      </c>
      <c r="B541" s="43" t="s">
        <v>1429</v>
      </c>
    </row>
    <row r="542" spans="1:2" x14ac:dyDescent="0.2">
      <c r="A542" s="37" t="s">
        <v>1430</v>
      </c>
      <c r="B542" s="43" t="s">
        <v>1431</v>
      </c>
    </row>
    <row r="543" spans="1:2" x14ac:dyDescent="0.2">
      <c r="A543" s="37" t="s">
        <v>1432</v>
      </c>
      <c r="B543" s="43" t="s">
        <v>1433</v>
      </c>
    </row>
    <row r="544" spans="1:2" x14ac:dyDescent="0.2">
      <c r="A544" s="37" t="s">
        <v>1434</v>
      </c>
      <c r="B544" s="43" t="s">
        <v>1435</v>
      </c>
    </row>
    <row r="545" spans="1:2" x14ac:dyDescent="0.2">
      <c r="A545" s="37" t="s">
        <v>1436</v>
      </c>
      <c r="B545" s="43" t="s">
        <v>1437</v>
      </c>
    </row>
    <row r="546" spans="1:2" x14ac:dyDescent="0.2">
      <c r="A546" s="37" t="s">
        <v>1438</v>
      </c>
      <c r="B546" s="44" t="s">
        <v>1439</v>
      </c>
    </row>
    <row r="547" spans="1:2" x14ac:dyDescent="0.2">
      <c r="A547" s="37" t="s">
        <v>1440</v>
      </c>
      <c r="B547" s="43" t="s">
        <v>1441</v>
      </c>
    </row>
    <row r="548" spans="1:2" x14ac:dyDescent="0.2">
      <c r="A548" s="37" t="s">
        <v>1442</v>
      </c>
      <c r="B548" s="43" t="s">
        <v>1443</v>
      </c>
    </row>
    <row r="549" spans="1:2" x14ac:dyDescent="0.2">
      <c r="A549" s="37" t="s">
        <v>1444</v>
      </c>
      <c r="B549" s="43" t="s">
        <v>1445</v>
      </c>
    </row>
    <row r="550" spans="1:2" x14ac:dyDescent="0.2">
      <c r="A550" s="37" t="s">
        <v>1446</v>
      </c>
      <c r="B550" s="43" t="s">
        <v>1447</v>
      </c>
    </row>
    <row r="551" spans="1:2" x14ac:dyDescent="0.2">
      <c r="A551" s="37" t="s">
        <v>1448</v>
      </c>
      <c r="B551" s="44" t="s">
        <v>1449</v>
      </c>
    </row>
    <row r="552" spans="1:2" x14ac:dyDescent="0.2">
      <c r="A552" s="37" t="s">
        <v>1450</v>
      </c>
      <c r="B552" s="43" t="s">
        <v>1451</v>
      </c>
    </row>
    <row r="553" spans="1:2" x14ac:dyDescent="0.2">
      <c r="A553" s="37" t="s">
        <v>1452</v>
      </c>
      <c r="B553" s="43" t="s">
        <v>1453</v>
      </c>
    </row>
    <row r="554" spans="1:2" x14ac:dyDescent="0.2">
      <c r="A554" s="37" t="s">
        <v>1454</v>
      </c>
      <c r="B554" s="44" t="s">
        <v>1455</v>
      </c>
    </row>
    <row r="555" spans="1:2" x14ac:dyDescent="0.2">
      <c r="A555" s="37" t="s">
        <v>1456</v>
      </c>
      <c r="B555" s="43" t="s">
        <v>1457</v>
      </c>
    </row>
    <row r="556" spans="1:2" x14ac:dyDescent="0.2">
      <c r="A556" s="37" t="s">
        <v>1458</v>
      </c>
      <c r="B556" s="43" t="s">
        <v>1459</v>
      </c>
    </row>
    <row r="557" spans="1:2" x14ac:dyDescent="0.2">
      <c r="A557" s="37" t="s">
        <v>1460</v>
      </c>
      <c r="B557" s="43" t="s">
        <v>1461</v>
      </c>
    </row>
    <row r="558" spans="1:2" x14ac:dyDescent="0.2">
      <c r="A558" s="37" t="s">
        <v>1462</v>
      </c>
      <c r="B558" s="43" t="s">
        <v>1463</v>
      </c>
    </row>
    <row r="559" spans="1:2" x14ac:dyDescent="0.2">
      <c r="A559" s="37" t="s">
        <v>1464</v>
      </c>
      <c r="B559" s="43" t="s">
        <v>1465</v>
      </c>
    </row>
    <row r="560" spans="1:2" x14ac:dyDescent="0.2">
      <c r="A560" s="37" t="s">
        <v>1466</v>
      </c>
      <c r="B560" s="43" t="s">
        <v>1467</v>
      </c>
    </row>
    <row r="561" spans="1:2" x14ac:dyDescent="0.2">
      <c r="A561" s="37" t="s">
        <v>1468</v>
      </c>
      <c r="B561" s="43" t="s">
        <v>1469</v>
      </c>
    </row>
    <row r="562" spans="1:2" x14ac:dyDescent="0.2">
      <c r="A562" s="37" t="s">
        <v>1470</v>
      </c>
      <c r="B562" s="43" t="s">
        <v>1126</v>
      </c>
    </row>
    <row r="563" spans="1:2" x14ac:dyDescent="0.2">
      <c r="A563" s="37" t="s">
        <v>1471</v>
      </c>
      <c r="B563" s="43" t="s">
        <v>1472</v>
      </c>
    </row>
    <row r="564" spans="1:2" x14ac:dyDescent="0.2">
      <c r="A564" s="37" t="s">
        <v>1473</v>
      </c>
      <c r="B564" s="43" t="s">
        <v>1474</v>
      </c>
    </row>
    <row r="565" spans="1:2" x14ac:dyDescent="0.2">
      <c r="A565" s="37" t="s">
        <v>1475</v>
      </c>
      <c r="B565" s="44" t="s">
        <v>1476</v>
      </c>
    </row>
    <row r="566" spans="1:2" x14ac:dyDescent="0.2">
      <c r="A566" s="37" t="s">
        <v>1477</v>
      </c>
      <c r="B566" s="43" t="s">
        <v>1478</v>
      </c>
    </row>
    <row r="567" spans="1:2" x14ac:dyDescent="0.2">
      <c r="A567" s="37" t="s">
        <v>1479</v>
      </c>
      <c r="B567" s="43" t="s">
        <v>1126</v>
      </c>
    </row>
    <row r="568" spans="1:2" x14ac:dyDescent="0.2">
      <c r="A568" s="37" t="s">
        <v>1480</v>
      </c>
      <c r="B568" s="43" t="s">
        <v>1481</v>
      </c>
    </row>
    <row r="569" spans="1:2" x14ac:dyDescent="0.2">
      <c r="A569" s="37" t="s">
        <v>1482</v>
      </c>
      <c r="B569" s="43" t="s">
        <v>1483</v>
      </c>
    </row>
    <row r="570" spans="1:2" x14ac:dyDescent="0.2">
      <c r="A570" s="37" t="s">
        <v>1484</v>
      </c>
      <c r="B570" s="43" t="s">
        <v>1485</v>
      </c>
    </row>
    <row r="571" spans="1:2" x14ac:dyDescent="0.2">
      <c r="A571" s="37" t="s">
        <v>1486</v>
      </c>
      <c r="B571" s="43" t="s">
        <v>1487</v>
      </c>
    </row>
    <row r="572" spans="1:2" x14ac:dyDescent="0.2">
      <c r="A572" s="37" t="s">
        <v>1488</v>
      </c>
      <c r="B572" s="43" t="s">
        <v>1489</v>
      </c>
    </row>
    <row r="573" spans="1:2" x14ac:dyDescent="0.2">
      <c r="A573" s="37" t="s">
        <v>1490</v>
      </c>
      <c r="B573" s="44" t="s">
        <v>1491</v>
      </c>
    </row>
    <row r="574" spans="1:2" x14ac:dyDescent="0.2">
      <c r="A574" s="37" t="s">
        <v>1492</v>
      </c>
      <c r="B574" s="44" t="s">
        <v>1493</v>
      </c>
    </row>
    <row r="575" spans="1:2" x14ac:dyDescent="0.2">
      <c r="A575" s="37" t="s">
        <v>1494</v>
      </c>
      <c r="B575" s="44" t="s">
        <v>1495</v>
      </c>
    </row>
    <row r="576" spans="1:2" x14ac:dyDescent="0.2">
      <c r="A576" s="37" t="s">
        <v>1496</v>
      </c>
      <c r="B576" s="43" t="s">
        <v>1497</v>
      </c>
    </row>
    <row r="577" spans="1:2" x14ac:dyDescent="0.2">
      <c r="A577" s="37" t="s">
        <v>1498</v>
      </c>
      <c r="B577" s="43" t="s">
        <v>1499</v>
      </c>
    </row>
    <row r="578" spans="1:2" x14ac:dyDescent="0.2">
      <c r="A578" s="37" t="s">
        <v>1500</v>
      </c>
      <c r="B578" s="43" t="s">
        <v>1501</v>
      </c>
    </row>
    <row r="579" spans="1:2" x14ac:dyDescent="0.2">
      <c r="A579" s="37" t="s">
        <v>1502</v>
      </c>
      <c r="B579" s="43" t="s">
        <v>1503</v>
      </c>
    </row>
    <row r="580" spans="1:2" x14ac:dyDescent="0.2">
      <c r="A580" s="37" t="s">
        <v>1504</v>
      </c>
      <c r="B580" s="43" t="s">
        <v>1505</v>
      </c>
    </row>
    <row r="581" spans="1:2" x14ac:dyDescent="0.2">
      <c r="A581" s="37" t="s">
        <v>1506</v>
      </c>
      <c r="B581" s="43" t="s">
        <v>1507</v>
      </c>
    </row>
    <row r="582" spans="1:2" x14ac:dyDescent="0.2">
      <c r="A582" s="37" t="s">
        <v>1508</v>
      </c>
      <c r="B582" s="43" t="s">
        <v>1509</v>
      </c>
    </row>
    <row r="583" spans="1:2" x14ac:dyDescent="0.2">
      <c r="A583" s="37" t="s">
        <v>1510</v>
      </c>
      <c r="B583" s="43" t="s">
        <v>1511</v>
      </c>
    </row>
    <row r="584" spans="1:2" x14ac:dyDescent="0.2">
      <c r="A584" s="37" t="s">
        <v>1512</v>
      </c>
      <c r="B584" s="43" t="s">
        <v>1513</v>
      </c>
    </row>
    <row r="585" spans="1:2" x14ac:dyDescent="0.2">
      <c r="A585" s="37" t="s">
        <v>1514</v>
      </c>
      <c r="B585" s="43" t="s">
        <v>1515</v>
      </c>
    </row>
    <row r="586" spans="1:2" x14ac:dyDescent="0.2">
      <c r="A586" s="37" t="s">
        <v>1516</v>
      </c>
      <c r="B586" s="43" t="s">
        <v>1126</v>
      </c>
    </row>
    <row r="587" spans="1:2" x14ac:dyDescent="0.2">
      <c r="A587" s="37" t="s">
        <v>1517</v>
      </c>
      <c r="B587" s="43" t="s">
        <v>1518</v>
      </c>
    </row>
    <row r="588" spans="1:2" x14ac:dyDescent="0.2">
      <c r="A588" s="37" t="s">
        <v>1519</v>
      </c>
      <c r="B588" s="43" t="s">
        <v>1520</v>
      </c>
    </row>
    <row r="589" spans="1:2" x14ac:dyDescent="0.2">
      <c r="A589" s="37" t="s">
        <v>1521</v>
      </c>
      <c r="B589" s="43" t="s">
        <v>1522</v>
      </c>
    </row>
    <row r="590" spans="1:2" x14ac:dyDescent="0.2">
      <c r="A590" s="37" t="s">
        <v>1523</v>
      </c>
      <c r="B590" s="43" t="s">
        <v>1524</v>
      </c>
    </row>
    <row r="591" spans="1:2" x14ac:dyDescent="0.2">
      <c r="A591" s="37" t="s">
        <v>1525</v>
      </c>
      <c r="B591" s="43" t="s">
        <v>1526</v>
      </c>
    </row>
    <row r="592" spans="1:2" x14ac:dyDescent="0.2">
      <c r="A592" s="37" t="s">
        <v>1527</v>
      </c>
      <c r="B592" s="43" t="s">
        <v>1528</v>
      </c>
    </row>
    <row r="593" spans="1:2" x14ac:dyDescent="0.2">
      <c r="A593" s="37" t="s">
        <v>1529</v>
      </c>
      <c r="B593" s="43" t="s">
        <v>1530</v>
      </c>
    </row>
    <row r="594" spans="1:2" x14ac:dyDescent="0.2">
      <c r="A594" s="37" t="s">
        <v>1531</v>
      </c>
      <c r="B594" s="43" t="s">
        <v>1532</v>
      </c>
    </row>
    <row r="595" spans="1:2" x14ac:dyDescent="0.2">
      <c r="A595" s="37" t="s">
        <v>1533</v>
      </c>
      <c r="B595" s="43" t="s">
        <v>1534</v>
      </c>
    </row>
    <row r="596" spans="1:2" x14ac:dyDescent="0.2">
      <c r="A596" s="37" t="s">
        <v>1535</v>
      </c>
      <c r="B596" s="43" t="s">
        <v>1536</v>
      </c>
    </row>
    <row r="597" spans="1:2" x14ac:dyDescent="0.2">
      <c r="A597" s="37" t="s">
        <v>1537</v>
      </c>
      <c r="B597" s="43" t="s">
        <v>1538</v>
      </c>
    </row>
    <row r="598" spans="1:2" x14ac:dyDescent="0.2">
      <c r="A598" s="37" t="s">
        <v>1539</v>
      </c>
      <c r="B598" s="44" t="s">
        <v>1540</v>
      </c>
    </row>
    <row r="599" spans="1:2" x14ac:dyDescent="0.2">
      <c r="A599" s="37" t="s">
        <v>1541</v>
      </c>
      <c r="B599" s="43" t="s">
        <v>1542</v>
      </c>
    </row>
    <row r="600" spans="1:2" x14ac:dyDescent="0.2">
      <c r="A600" s="37" t="s">
        <v>1543</v>
      </c>
      <c r="B600" s="43" t="s">
        <v>1544</v>
      </c>
    </row>
    <row r="601" spans="1:2" x14ac:dyDescent="0.2">
      <c r="A601" s="37" t="s">
        <v>1545</v>
      </c>
      <c r="B601" s="43" t="s">
        <v>1546</v>
      </c>
    </row>
    <row r="602" spans="1:2" x14ac:dyDescent="0.2">
      <c r="A602" s="37" t="s">
        <v>1547</v>
      </c>
      <c r="B602" s="43" t="s">
        <v>1548</v>
      </c>
    </row>
    <row r="603" spans="1:2" x14ac:dyDescent="0.2">
      <c r="A603" s="37" t="s">
        <v>1549</v>
      </c>
      <c r="B603" s="43" t="s">
        <v>1550</v>
      </c>
    </row>
    <row r="604" spans="1:2" x14ac:dyDescent="0.2">
      <c r="A604" s="37" t="s">
        <v>1551</v>
      </c>
      <c r="B604" s="44" t="s">
        <v>1552</v>
      </c>
    </row>
    <row r="605" spans="1:2" x14ac:dyDescent="0.2">
      <c r="A605" s="37" t="s">
        <v>1553</v>
      </c>
      <c r="B605" s="43" t="s">
        <v>1554</v>
      </c>
    </row>
    <row r="606" spans="1:2" x14ac:dyDescent="0.2">
      <c r="A606" s="37" t="s">
        <v>1555</v>
      </c>
      <c r="B606" s="43" t="s">
        <v>1126</v>
      </c>
    </row>
    <row r="607" spans="1:2" x14ac:dyDescent="0.2">
      <c r="A607" s="37" t="s">
        <v>1556</v>
      </c>
      <c r="B607" s="43" t="s">
        <v>1557</v>
      </c>
    </row>
    <row r="608" spans="1:2" x14ac:dyDescent="0.2">
      <c r="A608" s="37" t="s">
        <v>1558</v>
      </c>
      <c r="B608" s="43" t="s">
        <v>1559</v>
      </c>
    </row>
    <row r="609" spans="1:2" x14ac:dyDescent="0.2">
      <c r="A609" s="37" t="s">
        <v>1560</v>
      </c>
      <c r="B609" s="43" t="s">
        <v>1561</v>
      </c>
    </row>
    <row r="610" spans="1:2" x14ac:dyDescent="0.2">
      <c r="A610" s="37" t="s">
        <v>1562</v>
      </c>
      <c r="B610" s="43" t="s">
        <v>1563</v>
      </c>
    </row>
    <row r="611" spans="1:2" x14ac:dyDescent="0.2">
      <c r="A611" s="37" t="s">
        <v>1564</v>
      </c>
      <c r="B611" s="43" t="s">
        <v>1565</v>
      </c>
    </row>
    <row r="612" spans="1:2" x14ac:dyDescent="0.2">
      <c r="A612" s="37" t="s">
        <v>1566</v>
      </c>
      <c r="B612" s="43" t="s">
        <v>1567</v>
      </c>
    </row>
    <row r="613" spans="1:2" x14ac:dyDescent="0.2">
      <c r="A613" s="37" t="s">
        <v>1568</v>
      </c>
      <c r="B613" s="43" t="s">
        <v>1569</v>
      </c>
    </row>
    <row r="614" spans="1:2" x14ac:dyDescent="0.2">
      <c r="A614" s="37" t="s">
        <v>1570</v>
      </c>
      <c r="B614" s="43" t="s">
        <v>1571</v>
      </c>
    </row>
    <row r="615" spans="1:2" x14ac:dyDescent="0.2">
      <c r="A615" s="37" t="s">
        <v>1572</v>
      </c>
      <c r="B615" s="43" t="s">
        <v>1573</v>
      </c>
    </row>
    <row r="616" spans="1:2" x14ac:dyDescent="0.2">
      <c r="A616" s="37" t="s">
        <v>1574</v>
      </c>
      <c r="B616" s="43" t="s">
        <v>1575</v>
      </c>
    </row>
    <row r="617" spans="1:2" x14ac:dyDescent="0.2">
      <c r="A617" s="37" t="s">
        <v>1576</v>
      </c>
      <c r="B617" s="43" t="s">
        <v>1577</v>
      </c>
    </row>
    <row r="618" spans="1:2" x14ac:dyDescent="0.2">
      <c r="A618" s="37" t="s">
        <v>1578</v>
      </c>
      <c r="B618" s="43" t="s">
        <v>1579</v>
      </c>
    </row>
    <row r="619" spans="1:2" x14ac:dyDescent="0.2">
      <c r="A619" s="37" t="s">
        <v>1580</v>
      </c>
      <c r="B619" s="43" t="s">
        <v>1581</v>
      </c>
    </row>
    <row r="620" spans="1:2" x14ac:dyDescent="0.2">
      <c r="A620" s="37" t="s">
        <v>1582</v>
      </c>
      <c r="B620" s="43" t="s">
        <v>1583</v>
      </c>
    </row>
    <row r="621" spans="1:2" x14ac:dyDescent="0.2">
      <c r="A621" s="37" t="s">
        <v>1584</v>
      </c>
      <c r="B621" s="43" t="s">
        <v>1585</v>
      </c>
    </row>
    <row r="622" spans="1:2" x14ac:dyDescent="0.2">
      <c r="A622" s="37" t="s">
        <v>1586</v>
      </c>
      <c r="B622" s="43" t="s">
        <v>1587</v>
      </c>
    </row>
    <row r="623" spans="1:2" x14ac:dyDescent="0.2">
      <c r="A623" s="37" t="s">
        <v>1588</v>
      </c>
      <c r="B623" s="43" t="s">
        <v>1589</v>
      </c>
    </row>
    <row r="624" spans="1:2" x14ac:dyDescent="0.2">
      <c r="A624" s="37" t="s">
        <v>1590</v>
      </c>
      <c r="B624" s="43" t="s">
        <v>1591</v>
      </c>
    </row>
    <row r="625" spans="1:2" x14ac:dyDescent="0.2">
      <c r="A625" s="37" t="s">
        <v>1592</v>
      </c>
      <c r="B625" s="43" t="s">
        <v>1593</v>
      </c>
    </row>
    <row r="626" spans="1:2" x14ac:dyDescent="0.2">
      <c r="A626" s="37" t="s">
        <v>1594</v>
      </c>
      <c r="B626" s="43" t="s">
        <v>1595</v>
      </c>
    </row>
    <row r="627" spans="1:2" x14ac:dyDescent="0.2">
      <c r="A627" s="37" t="s">
        <v>1596</v>
      </c>
      <c r="B627" s="43" t="s">
        <v>1597</v>
      </c>
    </row>
    <row r="628" spans="1:2" x14ac:dyDescent="0.2">
      <c r="A628" s="37" t="s">
        <v>1598</v>
      </c>
      <c r="B628" s="43" t="s">
        <v>1599</v>
      </c>
    </row>
    <row r="629" spans="1:2" x14ac:dyDescent="0.2">
      <c r="A629" s="37" t="s">
        <v>1600</v>
      </c>
      <c r="B629" s="43" t="s">
        <v>1601</v>
      </c>
    </row>
    <row r="630" spans="1:2" x14ac:dyDescent="0.2">
      <c r="A630" s="37" t="s">
        <v>1602</v>
      </c>
      <c r="B630" s="43" t="s">
        <v>1603</v>
      </c>
    </row>
    <row r="631" spans="1:2" ht="28" x14ac:dyDescent="0.2">
      <c r="A631" s="38" t="s">
        <v>1604</v>
      </c>
      <c r="B631" s="42" t="s">
        <v>1605</v>
      </c>
    </row>
    <row r="632" spans="1:2" ht="28" x14ac:dyDescent="0.2">
      <c r="A632" s="38" t="s">
        <v>1606</v>
      </c>
      <c r="B632" s="42" t="s">
        <v>1607</v>
      </c>
    </row>
    <row r="633" spans="1:2" ht="28" x14ac:dyDescent="0.2">
      <c r="A633" s="38" t="s">
        <v>1608</v>
      </c>
      <c r="B633" s="42" t="s">
        <v>1609</v>
      </c>
    </row>
    <row r="634" spans="1:2" ht="28" x14ac:dyDescent="0.2">
      <c r="A634" s="38" t="s">
        <v>1610</v>
      </c>
      <c r="B634" s="42" t="s">
        <v>1611</v>
      </c>
    </row>
    <row r="635" spans="1:2" ht="56" x14ac:dyDescent="0.2">
      <c r="A635" s="39" t="s">
        <v>1612</v>
      </c>
      <c r="B635" s="40" t="s">
        <v>1613</v>
      </c>
    </row>
    <row r="636" spans="1:2" ht="56" x14ac:dyDescent="0.2">
      <c r="A636" s="41" t="s">
        <v>1614</v>
      </c>
      <c r="B636" s="40" t="s">
        <v>1615</v>
      </c>
    </row>
    <row r="637" spans="1:2" ht="28" x14ac:dyDescent="0.2">
      <c r="A637" s="39" t="s">
        <v>1616</v>
      </c>
      <c r="B637" s="40" t="s">
        <v>1617</v>
      </c>
    </row>
    <row r="638" spans="1:2" ht="42" x14ac:dyDescent="0.2">
      <c r="A638" s="41" t="s">
        <v>1618</v>
      </c>
      <c r="B638" s="40" t="s">
        <v>1619</v>
      </c>
    </row>
    <row r="639" spans="1:2" x14ac:dyDescent="0.2">
      <c r="A639" s="41" t="s">
        <v>1620</v>
      </c>
      <c r="B639" s="40" t="s">
        <v>1621</v>
      </c>
    </row>
    <row r="640" spans="1:2" x14ac:dyDescent="0.2">
      <c r="A640" s="41" t="s">
        <v>1622</v>
      </c>
      <c r="B640" s="40" t="s">
        <v>1623</v>
      </c>
    </row>
    <row r="641" spans="1:2" ht="70" x14ac:dyDescent="0.2">
      <c r="A641" s="41" t="s">
        <v>1624</v>
      </c>
      <c r="B641" s="40" t="s">
        <v>1625</v>
      </c>
    </row>
    <row r="642" spans="1:2" ht="70" x14ac:dyDescent="0.2">
      <c r="A642" s="41" t="s">
        <v>1626</v>
      </c>
      <c r="B642" s="40" t="s">
        <v>1627</v>
      </c>
    </row>
    <row r="643" spans="1:2" ht="42" x14ac:dyDescent="0.2">
      <c r="A643" s="39" t="s">
        <v>1628</v>
      </c>
      <c r="B643" s="40" t="s">
        <v>1629</v>
      </c>
    </row>
    <row r="644" spans="1:2" ht="28" x14ac:dyDescent="0.2">
      <c r="A644" s="39" t="s">
        <v>1630</v>
      </c>
      <c r="B644" s="40" t="s">
        <v>1631</v>
      </c>
    </row>
    <row r="645" spans="1:2" ht="28" x14ac:dyDescent="0.2">
      <c r="A645" s="39" t="s">
        <v>1632</v>
      </c>
      <c r="B645" s="40" t="s">
        <v>1633</v>
      </c>
    </row>
    <row r="646" spans="1:2" ht="28" x14ac:dyDescent="0.2">
      <c r="A646" s="39" t="s">
        <v>1634</v>
      </c>
      <c r="B646" s="40" t="s">
        <v>1635</v>
      </c>
    </row>
    <row r="647" spans="1:2" x14ac:dyDescent="0.2">
      <c r="A647" s="39" t="s">
        <v>1636</v>
      </c>
      <c r="B647" s="40" t="s">
        <v>1637</v>
      </c>
    </row>
    <row r="648" spans="1:2" ht="126" x14ac:dyDescent="0.2">
      <c r="A648" s="39" t="s">
        <v>1638</v>
      </c>
      <c r="B648" s="40" t="s">
        <v>1639</v>
      </c>
    </row>
    <row r="649" spans="1:2" ht="28" x14ac:dyDescent="0.2">
      <c r="A649" s="39" t="s">
        <v>1640</v>
      </c>
      <c r="B649" s="40" t="s">
        <v>1641</v>
      </c>
    </row>
    <row r="650" spans="1:2" ht="28" x14ac:dyDescent="0.2">
      <c r="A650" s="39" t="s">
        <v>1642</v>
      </c>
      <c r="B650" s="40" t="s">
        <v>1643</v>
      </c>
    </row>
    <row r="651" spans="1:2" ht="42" x14ac:dyDescent="0.2">
      <c r="A651" s="39" t="s">
        <v>1644</v>
      </c>
      <c r="B651" s="40" t="s">
        <v>1645</v>
      </c>
    </row>
    <row r="652" spans="1:2" ht="28" x14ac:dyDescent="0.2">
      <c r="A652" s="39" t="s">
        <v>1646</v>
      </c>
      <c r="B652" s="40" t="s">
        <v>1647</v>
      </c>
    </row>
    <row r="653" spans="1:2" ht="42" x14ac:dyDescent="0.2">
      <c r="A653" s="39" t="s">
        <v>1648</v>
      </c>
      <c r="B653" s="40" t="s">
        <v>1649</v>
      </c>
    </row>
    <row r="654" spans="1:2" ht="56" x14ac:dyDescent="0.2">
      <c r="A654" s="39" t="s">
        <v>1650</v>
      </c>
      <c r="B654" s="40" t="s">
        <v>1651</v>
      </c>
    </row>
    <row r="655" spans="1:2" ht="42" x14ac:dyDescent="0.2">
      <c r="A655" s="39" t="s">
        <v>1652</v>
      </c>
      <c r="B655" s="40" t="s">
        <v>1653</v>
      </c>
    </row>
    <row r="656" spans="1:2" x14ac:dyDescent="0.2">
      <c r="A656" s="39" t="s">
        <v>1654</v>
      </c>
      <c r="B656" s="40" t="s">
        <v>1655</v>
      </c>
    </row>
    <row r="657" spans="1:2" ht="42" x14ac:dyDescent="0.2">
      <c r="A657" s="39" t="s">
        <v>1656</v>
      </c>
      <c r="B657" s="40" t="s">
        <v>1657</v>
      </c>
    </row>
    <row r="658" spans="1:2" ht="28" x14ac:dyDescent="0.2">
      <c r="A658" s="39" t="s">
        <v>1658</v>
      </c>
      <c r="B658" s="40" t="s">
        <v>1659</v>
      </c>
    </row>
    <row r="659" spans="1:2" ht="28" x14ac:dyDescent="0.2">
      <c r="A659" s="39" t="s">
        <v>1660</v>
      </c>
      <c r="B659" s="40" t="s">
        <v>1661</v>
      </c>
    </row>
    <row r="660" spans="1:2" x14ac:dyDescent="0.2">
      <c r="A660" s="55" t="s">
        <v>1662</v>
      </c>
      <c r="B660" s="40" t="s">
        <v>1663</v>
      </c>
    </row>
    <row r="661" spans="1:2" x14ac:dyDescent="0.2">
      <c r="A661" s="55">
        <v>1.1000000000000001</v>
      </c>
      <c r="B661" s="40" t="s">
        <v>1664</v>
      </c>
    </row>
    <row r="662" spans="1:2" x14ac:dyDescent="0.2">
      <c r="A662" s="55" t="s">
        <v>1665</v>
      </c>
      <c r="B662" s="40" t="s">
        <v>1666</v>
      </c>
    </row>
    <row r="663" spans="1:2" x14ac:dyDescent="0.2">
      <c r="A663" s="55" t="s">
        <v>1667</v>
      </c>
      <c r="B663" s="40" t="s">
        <v>1668</v>
      </c>
    </row>
    <row r="664" spans="1:2" x14ac:dyDescent="0.2">
      <c r="A664" s="55" t="s">
        <v>1669</v>
      </c>
      <c r="B664" s="40" t="s">
        <v>1670</v>
      </c>
    </row>
    <row r="665" spans="1:2" x14ac:dyDescent="0.2">
      <c r="A665" s="55" t="s">
        <v>1671</v>
      </c>
      <c r="B665" s="40" t="s">
        <v>1672</v>
      </c>
    </row>
    <row r="666" spans="1:2" x14ac:dyDescent="0.2">
      <c r="A666" s="55" t="s">
        <v>1673</v>
      </c>
      <c r="B666" s="40" t="s">
        <v>1674</v>
      </c>
    </row>
    <row r="667" spans="1:2" x14ac:dyDescent="0.2">
      <c r="A667" s="55" t="s">
        <v>1675</v>
      </c>
      <c r="B667" s="40" t="s">
        <v>1676</v>
      </c>
    </row>
    <row r="668" spans="1:2" x14ac:dyDescent="0.2">
      <c r="A668" s="55" t="s">
        <v>1677</v>
      </c>
      <c r="B668" s="40" t="s">
        <v>1678</v>
      </c>
    </row>
    <row r="669" spans="1:2" x14ac:dyDescent="0.2">
      <c r="A669" s="55">
        <v>1.2</v>
      </c>
      <c r="B669" s="40" t="s">
        <v>1679</v>
      </c>
    </row>
    <row r="670" spans="1:2" x14ac:dyDescent="0.2">
      <c r="A670" s="55" t="s">
        <v>1680</v>
      </c>
      <c r="B670" s="40" t="s">
        <v>1681</v>
      </c>
    </row>
    <row r="671" spans="1:2" x14ac:dyDescent="0.2">
      <c r="A671" s="55" t="s">
        <v>1682</v>
      </c>
      <c r="B671" s="40" t="s">
        <v>1683</v>
      </c>
    </row>
    <row r="672" spans="1:2" x14ac:dyDescent="0.2">
      <c r="A672" s="55" t="s">
        <v>1684</v>
      </c>
      <c r="B672" s="40" t="s">
        <v>1685</v>
      </c>
    </row>
    <row r="673" spans="1:2" x14ac:dyDescent="0.2">
      <c r="A673" s="55">
        <v>1.3</v>
      </c>
      <c r="B673" s="40" t="s">
        <v>1686</v>
      </c>
    </row>
    <row r="674" spans="1:2" x14ac:dyDescent="0.2">
      <c r="A674" s="55" t="s">
        <v>1687</v>
      </c>
      <c r="B674" s="40" t="s">
        <v>1688</v>
      </c>
    </row>
    <row r="675" spans="1:2" x14ac:dyDescent="0.2">
      <c r="A675" s="55" t="s">
        <v>1689</v>
      </c>
      <c r="B675" s="40" t="s">
        <v>1690</v>
      </c>
    </row>
    <row r="676" spans="1:2" x14ac:dyDescent="0.2">
      <c r="A676" s="55" t="s">
        <v>1691</v>
      </c>
      <c r="B676" s="40" t="s">
        <v>1692</v>
      </c>
    </row>
    <row r="677" spans="1:2" x14ac:dyDescent="0.2">
      <c r="A677" s="55" t="s">
        <v>1693</v>
      </c>
      <c r="B677" s="40" t="s">
        <v>1694</v>
      </c>
    </row>
    <row r="678" spans="1:2" x14ac:dyDescent="0.2">
      <c r="A678" s="55" t="s">
        <v>1695</v>
      </c>
      <c r="B678" s="40" t="s">
        <v>1696</v>
      </c>
    </row>
    <row r="679" spans="1:2" x14ac:dyDescent="0.2">
      <c r="A679" s="55" t="s">
        <v>1697</v>
      </c>
      <c r="B679" s="40" t="s">
        <v>1698</v>
      </c>
    </row>
    <row r="680" spans="1:2" x14ac:dyDescent="0.2">
      <c r="A680" s="55" t="s">
        <v>1699</v>
      </c>
      <c r="B680" s="40" t="s">
        <v>1700</v>
      </c>
    </row>
    <row r="681" spans="1:2" x14ac:dyDescent="0.2">
      <c r="A681" s="55">
        <v>1.4</v>
      </c>
      <c r="B681" s="40" t="s">
        <v>1701</v>
      </c>
    </row>
    <row r="682" spans="1:2" x14ac:dyDescent="0.2">
      <c r="A682" s="55">
        <v>1.5</v>
      </c>
      <c r="B682" s="40" t="s">
        <v>1702</v>
      </c>
    </row>
    <row r="683" spans="1:2" x14ac:dyDescent="0.2">
      <c r="A683" s="55" t="s">
        <v>1703</v>
      </c>
      <c r="B683" s="40" t="s">
        <v>1704</v>
      </c>
    </row>
    <row r="684" spans="1:2" x14ac:dyDescent="0.2">
      <c r="A684" s="55">
        <v>2.1</v>
      </c>
      <c r="B684" s="40" t="s">
        <v>1705</v>
      </c>
    </row>
    <row r="685" spans="1:2" x14ac:dyDescent="0.2">
      <c r="A685" s="55" t="s">
        <v>1706</v>
      </c>
      <c r="B685" s="40" t="s">
        <v>1707</v>
      </c>
    </row>
    <row r="686" spans="1:2" x14ac:dyDescent="0.2">
      <c r="A686" s="55">
        <v>2.2000000000000002</v>
      </c>
      <c r="B686" s="40" t="s">
        <v>1708</v>
      </c>
    </row>
    <row r="687" spans="1:2" x14ac:dyDescent="0.2">
      <c r="A687" s="55" t="s">
        <v>1709</v>
      </c>
      <c r="B687" s="40" t="s">
        <v>1710</v>
      </c>
    </row>
    <row r="688" spans="1:2" x14ac:dyDescent="0.2">
      <c r="A688" s="55" t="s">
        <v>1711</v>
      </c>
      <c r="B688" s="40" t="s">
        <v>1712</v>
      </c>
    </row>
    <row r="689" spans="1:2" x14ac:dyDescent="0.2">
      <c r="A689" s="55" t="s">
        <v>1713</v>
      </c>
      <c r="B689" s="40" t="s">
        <v>1714</v>
      </c>
    </row>
    <row r="690" spans="1:2" x14ac:dyDescent="0.2">
      <c r="A690" s="55" t="s">
        <v>1715</v>
      </c>
      <c r="B690" s="40" t="s">
        <v>1716</v>
      </c>
    </row>
    <row r="691" spans="1:2" x14ac:dyDescent="0.2">
      <c r="A691" s="55" t="s">
        <v>1717</v>
      </c>
      <c r="B691" s="40" t="s">
        <v>1718</v>
      </c>
    </row>
    <row r="692" spans="1:2" x14ac:dyDescent="0.2">
      <c r="A692" s="55">
        <v>2.2999999999999998</v>
      </c>
      <c r="B692" s="40" t="s">
        <v>1719</v>
      </c>
    </row>
    <row r="693" spans="1:2" x14ac:dyDescent="0.2">
      <c r="A693" s="55">
        <v>2.4</v>
      </c>
      <c r="B693" s="40" t="s">
        <v>1720</v>
      </c>
    </row>
    <row r="694" spans="1:2" x14ac:dyDescent="0.2">
      <c r="A694" s="55">
        <v>2.5</v>
      </c>
      <c r="B694" s="40" t="s">
        <v>1721</v>
      </c>
    </row>
    <row r="695" spans="1:2" x14ac:dyDescent="0.2">
      <c r="A695" s="55">
        <v>2.6</v>
      </c>
      <c r="B695" s="40" t="s">
        <v>1722</v>
      </c>
    </row>
    <row r="696" spans="1:2" x14ac:dyDescent="0.2">
      <c r="A696" s="55" t="s">
        <v>1723</v>
      </c>
      <c r="B696" s="40" t="s">
        <v>1724</v>
      </c>
    </row>
    <row r="697" spans="1:2" x14ac:dyDescent="0.2">
      <c r="A697" s="55">
        <v>3.1</v>
      </c>
      <c r="B697" s="40" t="s">
        <v>1725</v>
      </c>
    </row>
    <row r="698" spans="1:2" x14ac:dyDescent="0.2">
      <c r="A698" s="55">
        <v>3.2</v>
      </c>
      <c r="B698" s="40" t="s">
        <v>1726</v>
      </c>
    </row>
    <row r="699" spans="1:2" x14ac:dyDescent="0.2">
      <c r="A699" s="55" t="s">
        <v>893</v>
      </c>
      <c r="B699" s="40" t="s">
        <v>1727</v>
      </c>
    </row>
    <row r="700" spans="1:2" x14ac:dyDescent="0.2">
      <c r="A700" s="55" t="s">
        <v>895</v>
      </c>
      <c r="B700" s="40" t="s">
        <v>1728</v>
      </c>
    </row>
    <row r="701" spans="1:2" x14ac:dyDescent="0.2">
      <c r="A701" s="55" t="s">
        <v>897</v>
      </c>
      <c r="B701" s="40" t="s">
        <v>1729</v>
      </c>
    </row>
    <row r="702" spans="1:2" x14ac:dyDescent="0.2">
      <c r="A702" s="55">
        <v>3.3</v>
      </c>
      <c r="B702" s="40" t="s">
        <v>1730</v>
      </c>
    </row>
    <row r="703" spans="1:2" x14ac:dyDescent="0.2">
      <c r="A703" s="55">
        <v>3.4</v>
      </c>
      <c r="B703" s="40" t="s">
        <v>1731</v>
      </c>
    </row>
    <row r="704" spans="1:2" x14ac:dyDescent="0.2">
      <c r="A704" s="55" t="s">
        <v>917</v>
      </c>
      <c r="B704" s="40" t="s">
        <v>1732</v>
      </c>
    </row>
    <row r="705" spans="1:2" x14ac:dyDescent="0.2">
      <c r="A705" s="55">
        <v>3.5</v>
      </c>
      <c r="B705" s="40" t="s">
        <v>1733</v>
      </c>
    </row>
    <row r="706" spans="1:2" x14ac:dyDescent="0.2">
      <c r="A706" s="55" t="s">
        <v>935</v>
      </c>
      <c r="B706" s="40" t="s">
        <v>1734</v>
      </c>
    </row>
    <row r="707" spans="1:2" x14ac:dyDescent="0.2">
      <c r="A707" s="55" t="s">
        <v>937</v>
      </c>
      <c r="B707" s="40" t="s">
        <v>1735</v>
      </c>
    </row>
    <row r="708" spans="1:2" x14ac:dyDescent="0.2">
      <c r="A708" s="55" t="s">
        <v>939</v>
      </c>
      <c r="B708" s="40" t="s">
        <v>1736</v>
      </c>
    </row>
    <row r="709" spans="1:2" x14ac:dyDescent="0.2">
      <c r="A709" s="55" t="s">
        <v>941</v>
      </c>
      <c r="B709" s="40" t="s">
        <v>1737</v>
      </c>
    </row>
    <row r="710" spans="1:2" x14ac:dyDescent="0.2">
      <c r="A710" s="55">
        <v>3.6</v>
      </c>
      <c r="B710" s="40" t="s">
        <v>1738</v>
      </c>
    </row>
    <row r="711" spans="1:2" x14ac:dyDescent="0.2">
      <c r="A711" s="55" t="s">
        <v>957</v>
      </c>
      <c r="B711" s="40" t="s">
        <v>1739</v>
      </c>
    </row>
    <row r="712" spans="1:2" x14ac:dyDescent="0.2">
      <c r="A712" s="55" t="s">
        <v>959</v>
      </c>
      <c r="B712" s="40" t="s">
        <v>1740</v>
      </c>
    </row>
    <row r="713" spans="1:2" x14ac:dyDescent="0.2">
      <c r="A713" s="55" t="s">
        <v>961</v>
      </c>
      <c r="B713" s="40" t="s">
        <v>1741</v>
      </c>
    </row>
    <row r="714" spans="1:2" x14ac:dyDescent="0.2">
      <c r="A714" s="55" t="s">
        <v>1742</v>
      </c>
      <c r="B714" s="40" t="s">
        <v>1743</v>
      </c>
    </row>
    <row r="715" spans="1:2" x14ac:dyDescent="0.2">
      <c r="A715" s="55" t="s">
        <v>1744</v>
      </c>
      <c r="B715" s="40" t="s">
        <v>1745</v>
      </c>
    </row>
    <row r="716" spans="1:2" x14ac:dyDescent="0.2">
      <c r="A716" s="55" t="s">
        <v>1746</v>
      </c>
      <c r="B716" s="40" t="s">
        <v>1747</v>
      </c>
    </row>
    <row r="717" spans="1:2" x14ac:dyDescent="0.2">
      <c r="A717" s="55" t="s">
        <v>1748</v>
      </c>
      <c r="B717" s="40" t="s">
        <v>1749</v>
      </c>
    </row>
    <row r="718" spans="1:2" x14ac:dyDescent="0.2">
      <c r="A718" s="55" t="s">
        <v>1750</v>
      </c>
      <c r="B718" s="40" t="s">
        <v>1751</v>
      </c>
    </row>
    <row r="719" spans="1:2" x14ac:dyDescent="0.2">
      <c r="A719" s="55">
        <v>3.7</v>
      </c>
      <c r="B719" s="40" t="s">
        <v>1752</v>
      </c>
    </row>
    <row r="720" spans="1:2" x14ac:dyDescent="0.2">
      <c r="A720" s="55" t="s">
        <v>1753</v>
      </c>
      <c r="B720" s="40" t="s">
        <v>1754</v>
      </c>
    </row>
    <row r="721" spans="1:2" x14ac:dyDescent="0.2">
      <c r="A721" s="55">
        <v>4.0999999999999996</v>
      </c>
      <c r="B721" s="40" t="s">
        <v>1755</v>
      </c>
    </row>
    <row r="722" spans="1:2" x14ac:dyDescent="0.2">
      <c r="A722" s="55" t="s">
        <v>1756</v>
      </c>
      <c r="B722" s="40" t="s">
        <v>1757</v>
      </c>
    </row>
    <row r="723" spans="1:2" x14ac:dyDescent="0.2">
      <c r="A723" s="55">
        <v>4.2</v>
      </c>
      <c r="B723" s="40" t="s">
        <v>1758</v>
      </c>
    </row>
    <row r="724" spans="1:2" x14ac:dyDescent="0.2">
      <c r="A724" s="55">
        <v>4.3</v>
      </c>
      <c r="B724" s="40" t="s">
        <v>1759</v>
      </c>
    </row>
    <row r="725" spans="1:2" x14ac:dyDescent="0.2">
      <c r="A725" s="55" t="s">
        <v>1760</v>
      </c>
      <c r="B725" s="40" t="s">
        <v>1761</v>
      </c>
    </row>
    <row r="726" spans="1:2" x14ac:dyDescent="0.2">
      <c r="A726" s="55">
        <v>5.0999999999999996</v>
      </c>
      <c r="B726" s="40" t="s">
        <v>1762</v>
      </c>
    </row>
    <row r="727" spans="1:2" x14ac:dyDescent="0.2">
      <c r="A727" s="55" t="s">
        <v>359</v>
      </c>
      <c r="B727" s="40" t="s">
        <v>1763</v>
      </c>
    </row>
    <row r="728" spans="1:2" x14ac:dyDescent="0.2">
      <c r="A728" s="55" t="s">
        <v>361</v>
      </c>
      <c r="B728" s="40" t="s">
        <v>1764</v>
      </c>
    </row>
    <row r="729" spans="1:2" x14ac:dyDescent="0.2">
      <c r="A729" s="55">
        <v>5.2</v>
      </c>
      <c r="B729" s="40" t="s">
        <v>1765</v>
      </c>
    </row>
    <row r="730" spans="1:2" x14ac:dyDescent="0.2">
      <c r="A730" s="55">
        <v>5.3</v>
      </c>
      <c r="B730" s="40" t="s">
        <v>1766</v>
      </c>
    </row>
    <row r="731" spans="1:2" x14ac:dyDescent="0.2">
      <c r="A731" s="55">
        <v>5.4</v>
      </c>
      <c r="B731" s="40" t="s">
        <v>1767</v>
      </c>
    </row>
    <row r="732" spans="1:2" x14ac:dyDescent="0.2">
      <c r="A732" s="55" t="s">
        <v>1768</v>
      </c>
      <c r="B732" s="40" t="s">
        <v>1769</v>
      </c>
    </row>
    <row r="733" spans="1:2" x14ac:dyDescent="0.2">
      <c r="A733" s="55">
        <v>6.1</v>
      </c>
      <c r="B733" s="40" t="s">
        <v>1770</v>
      </c>
    </row>
    <row r="734" spans="1:2" x14ac:dyDescent="0.2">
      <c r="A734" s="55">
        <v>6.2</v>
      </c>
      <c r="B734" s="40" t="s">
        <v>1771</v>
      </c>
    </row>
    <row r="735" spans="1:2" x14ac:dyDescent="0.2">
      <c r="A735" s="55">
        <v>6.3</v>
      </c>
      <c r="B735" s="40" t="s">
        <v>1772</v>
      </c>
    </row>
    <row r="736" spans="1:2" x14ac:dyDescent="0.2">
      <c r="A736" s="55" t="s">
        <v>1773</v>
      </c>
      <c r="B736" s="40" t="s">
        <v>1774</v>
      </c>
    </row>
    <row r="737" spans="1:2" x14ac:dyDescent="0.2">
      <c r="A737" s="55" t="s">
        <v>1775</v>
      </c>
      <c r="B737" s="40" t="s">
        <v>1776</v>
      </c>
    </row>
    <row r="738" spans="1:2" x14ac:dyDescent="0.2">
      <c r="A738" s="55">
        <v>6.4</v>
      </c>
      <c r="B738" s="40" t="s">
        <v>1777</v>
      </c>
    </row>
    <row r="739" spans="1:2" x14ac:dyDescent="0.2">
      <c r="A739" s="55" t="s">
        <v>1778</v>
      </c>
      <c r="B739" s="40" t="s">
        <v>1779</v>
      </c>
    </row>
    <row r="740" spans="1:2" x14ac:dyDescent="0.2">
      <c r="A740" s="55" t="s">
        <v>1780</v>
      </c>
      <c r="B740" s="40" t="s">
        <v>1781</v>
      </c>
    </row>
    <row r="741" spans="1:2" x14ac:dyDescent="0.2">
      <c r="A741" s="55" t="s">
        <v>1782</v>
      </c>
      <c r="B741" s="40" t="s">
        <v>1783</v>
      </c>
    </row>
    <row r="742" spans="1:2" x14ac:dyDescent="0.2">
      <c r="A742" s="55" t="s">
        <v>1784</v>
      </c>
      <c r="B742" s="40" t="s">
        <v>1785</v>
      </c>
    </row>
    <row r="743" spans="1:2" x14ac:dyDescent="0.2">
      <c r="A743" s="55" t="s">
        <v>1786</v>
      </c>
      <c r="B743" s="40" t="s">
        <v>1787</v>
      </c>
    </row>
    <row r="744" spans="1:2" x14ac:dyDescent="0.2">
      <c r="A744" s="55" t="s">
        <v>1788</v>
      </c>
      <c r="B744" s="40" t="s">
        <v>1789</v>
      </c>
    </row>
    <row r="745" spans="1:2" x14ac:dyDescent="0.2">
      <c r="A745" s="55" t="s">
        <v>1790</v>
      </c>
      <c r="B745" s="40" t="s">
        <v>1791</v>
      </c>
    </row>
    <row r="746" spans="1:2" x14ac:dyDescent="0.2">
      <c r="A746" s="55" t="s">
        <v>1792</v>
      </c>
      <c r="B746" s="40" t="s">
        <v>1793</v>
      </c>
    </row>
    <row r="747" spans="1:2" x14ac:dyDescent="0.2">
      <c r="A747" s="55" t="s">
        <v>1794</v>
      </c>
      <c r="B747" s="40" t="s">
        <v>1795</v>
      </c>
    </row>
    <row r="748" spans="1:2" x14ac:dyDescent="0.2">
      <c r="A748" s="55" t="s">
        <v>1796</v>
      </c>
      <c r="B748" s="40" t="s">
        <v>1797</v>
      </c>
    </row>
    <row r="749" spans="1:2" x14ac:dyDescent="0.2">
      <c r="A749" s="55">
        <v>6.5</v>
      </c>
      <c r="B749" s="40" t="s">
        <v>1798</v>
      </c>
    </row>
    <row r="750" spans="1:2" x14ac:dyDescent="0.2">
      <c r="A750" s="55" t="s">
        <v>1799</v>
      </c>
      <c r="B750" s="40" t="s">
        <v>1800</v>
      </c>
    </row>
    <row r="751" spans="1:2" x14ac:dyDescent="0.2">
      <c r="A751" s="55" t="s">
        <v>1801</v>
      </c>
      <c r="B751" s="40" t="s">
        <v>1802</v>
      </c>
    </row>
    <row r="752" spans="1:2" x14ac:dyDescent="0.2">
      <c r="A752" s="55" t="s">
        <v>1803</v>
      </c>
      <c r="B752" s="40" t="s">
        <v>1804</v>
      </c>
    </row>
    <row r="753" spans="1:2" x14ac:dyDescent="0.2">
      <c r="A753" s="55" t="s">
        <v>1805</v>
      </c>
      <c r="B753" s="40" t="s">
        <v>1806</v>
      </c>
    </row>
    <row r="754" spans="1:2" x14ac:dyDescent="0.2">
      <c r="A754" s="55" t="s">
        <v>1807</v>
      </c>
      <c r="B754" s="40" t="s">
        <v>1808</v>
      </c>
    </row>
    <row r="755" spans="1:2" x14ac:dyDescent="0.2">
      <c r="A755" s="55" t="s">
        <v>1809</v>
      </c>
      <c r="B755" s="40" t="s">
        <v>1810</v>
      </c>
    </row>
    <row r="756" spans="1:2" x14ac:dyDescent="0.2">
      <c r="A756" s="55" t="s">
        <v>1811</v>
      </c>
      <c r="B756" s="40" t="s">
        <v>1812</v>
      </c>
    </row>
    <row r="757" spans="1:2" x14ac:dyDescent="0.2">
      <c r="A757" s="55" t="s">
        <v>1813</v>
      </c>
      <c r="B757" s="40" t="s">
        <v>1814</v>
      </c>
    </row>
    <row r="758" spans="1:2" x14ac:dyDescent="0.2">
      <c r="A758" s="55" t="s">
        <v>1815</v>
      </c>
      <c r="B758" s="40" t="s">
        <v>1816</v>
      </c>
    </row>
    <row r="759" spans="1:2" x14ac:dyDescent="0.2">
      <c r="A759" s="55" t="s">
        <v>1817</v>
      </c>
      <c r="B759" s="40" t="s">
        <v>1818</v>
      </c>
    </row>
    <row r="760" spans="1:2" x14ac:dyDescent="0.2">
      <c r="A760" s="55">
        <v>6.6</v>
      </c>
      <c r="B760" s="40" t="s">
        <v>1819</v>
      </c>
    </row>
    <row r="761" spans="1:2" x14ac:dyDescent="0.2">
      <c r="A761" s="55">
        <v>6.7</v>
      </c>
      <c r="B761" s="40" t="s">
        <v>1820</v>
      </c>
    </row>
    <row r="762" spans="1:2" x14ac:dyDescent="0.2">
      <c r="A762" s="55" t="s">
        <v>1821</v>
      </c>
      <c r="B762" s="40" t="s">
        <v>1822</v>
      </c>
    </row>
    <row r="763" spans="1:2" x14ac:dyDescent="0.2">
      <c r="A763" s="55">
        <v>7.1</v>
      </c>
      <c r="B763" s="40" t="s">
        <v>1823</v>
      </c>
    </row>
    <row r="764" spans="1:2" x14ac:dyDescent="0.2">
      <c r="A764" s="55" t="s">
        <v>377</v>
      </c>
      <c r="B764" s="40" t="s">
        <v>1824</v>
      </c>
    </row>
    <row r="765" spans="1:2" x14ac:dyDescent="0.2">
      <c r="A765" s="55" t="s">
        <v>379</v>
      </c>
      <c r="B765" s="40" t="s">
        <v>1825</v>
      </c>
    </row>
    <row r="766" spans="1:2" x14ac:dyDescent="0.2">
      <c r="A766" s="55" t="s">
        <v>1826</v>
      </c>
      <c r="B766" s="40" t="s">
        <v>1827</v>
      </c>
    </row>
    <row r="767" spans="1:2" x14ac:dyDescent="0.2">
      <c r="A767" s="55" t="s">
        <v>1828</v>
      </c>
      <c r="B767" s="40" t="s">
        <v>1829</v>
      </c>
    </row>
    <row r="768" spans="1:2" x14ac:dyDescent="0.2">
      <c r="A768" s="55">
        <v>7.2</v>
      </c>
      <c r="B768" s="40" t="s">
        <v>1830</v>
      </c>
    </row>
    <row r="769" spans="1:2" x14ac:dyDescent="0.2">
      <c r="A769" s="55" t="s">
        <v>381</v>
      </c>
      <c r="B769" s="40" t="s">
        <v>1831</v>
      </c>
    </row>
    <row r="770" spans="1:2" x14ac:dyDescent="0.2">
      <c r="A770" s="55" t="s">
        <v>383</v>
      </c>
      <c r="B770" s="40" t="s">
        <v>1832</v>
      </c>
    </row>
    <row r="771" spans="1:2" x14ac:dyDescent="0.2">
      <c r="A771" s="55" t="s">
        <v>385</v>
      </c>
      <c r="B771" s="40" t="s">
        <v>1833</v>
      </c>
    </row>
    <row r="772" spans="1:2" x14ac:dyDescent="0.2">
      <c r="A772" s="55">
        <v>7.3</v>
      </c>
      <c r="B772" s="40" t="s">
        <v>1834</v>
      </c>
    </row>
    <row r="773" spans="1:2" x14ac:dyDescent="0.2">
      <c r="A773" s="55" t="s">
        <v>1835</v>
      </c>
      <c r="B773" s="40" t="s">
        <v>1836</v>
      </c>
    </row>
    <row r="774" spans="1:2" x14ac:dyDescent="0.2">
      <c r="A774" s="55">
        <v>8.1</v>
      </c>
      <c r="B774" s="40" t="s">
        <v>1837</v>
      </c>
    </row>
    <row r="775" spans="1:2" x14ac:dyDescent="0.2">
      <c r="A775" s="55" t="s">
        <v>389</v>
      </c>
      <c r="B775" s="40" t="s">
        <v>1838</v>
      </c>
    </row>
    <row r="776" spans="1:2" x14ac:dyDescent="0.2">
      <c r="A776" s="55" t="s">
        <v>391</v>
      </c>
      <c r="B776" s="40" t="s">
        <v>1839</v>
      </c>
    </row>
    <row r="777" spans="1:2" x14ac:dyDescent="0.2">
      <c r="A777" s="55" t="s">
        <v>393</v>
      </c>
      <c r="B777" s="40" t="s">
        <v>1840</v>
      </c>
    </row>
    <row r="778" spans="1:2" x14ac:dyDescent="0.2">
      <c r="A778" s="55" t="s">
        <v>395</v>
      </c>
      <c r="B778" s="40" t="s">
        <v>1841</v>
      </c>
    </row>
    <row r="779" spans="1:2" x14ac:dyDescent="0.2">
      <c r="A779" s="55" t="s">
        <v>1842</v>
      </c>
      <c r="B779" s="40" t="s">
        <v>1843</v>
      </c>
    </row>
    <row r="780" spans="1:2" x14ac:dyDescent="0.2">
      <c r="A780" s="55" t="s">
        <v>1844</v>
      </c>
      <c r="B780" s="40" t="s">
        <v>1845</v>
      </c>
    </row>
    <row r="781" spans="1:2" x14ac:dyDescent="0.2">
      <c r="A781" s="55" t="s">
        <v>1846</v>
      </c>
      <c r="B781" s="40" t="s">
        <v>1847</v>
      </c>
    </row>
    <row r="782" spans="1:2" x14ac:dyDescent="0.2">
      <c r="A782" s="55" t="s">
        <v>1848</v>
      </c>
      <c r="B782" s="40" t="s">
        <v>1849</v>
      </c>
    </row>
    <row r="783" spans="1:2" x14ac:dyDescent="0.2">
      <c r="A783" s="55">
        <v>8.1999999999999993</v>
      </c>
      <c r="B783" s="40" t="s">
        <v>1850</v>
      </c>
    </row>
    <row r="784" spans="1:2" x14ac:dyDescent="0.2">
      <c r="A784" s="55" t="s">
        <v>397</v>
      </c>
      <c r="B784" s="40" t="s">
        <v>1851</v>
      </c>
    </row>
    <row r="785" spans="1:2" x14ac:dyDescent="0.2">
      <c r="A785" s="55" t="s">
        <v>399</v>
      </c>
      <c r="B785" s="40" t="s">
        <v>1852</v>
      </c>
    </row>
    <row r="786" spans="1:2" x14ac:dyDescent="0.2">
      <c r="A786" s="55" t="s">
        <v>401</v>
      </c>
      <c r="B786" s="40" t="s">
        <v>1853</v>
      </c>
    </row>
    <row r="787" spans="1:2" x14ac:dyDescent="0.2">
      <c r="A787" s="55" t="s">
        <v>1854</v>
      </c>
      <c r="B787" s="40" t="s">
        <v>1855</v>
      </c>
    </row>
    <row r="788" spans="1:2" x14ac:dyDescent="0.2">
      <c r="A788" s="55" t="s">
        <v>1856</v>
      </c>
      <c r="B788" s="40" t="s">
        <v>1857</v>
      </c>
    </row>
    <row r="789" spans="1:2" x14ac:dyDescent="0.2">
      <c r="A789" s="55" t="s">
        <v>1858</v>
      </c>
      <c r="B789" s="40" t="s">
        <v>1859</v>
      </c>
    </row>
    <row r="790" spans="1:2" x14ac:dyDescent="0.2">
      <c r="A790" s="55">
        <v>8.3000000000000007</v>
      </c>
      <c r="B790" s="40" t="s">
        <v>1860</v>
      </c>
    </row>
    <row r="791" spans="1:2" x14ac:dyDescent="0.2">
      <c r="A791" s="55" t="s">
        <v>403</v>
      </c>
      <c r="B791" s="40" t="s">
        <v>1861</v>
      </c>
    </row>
    <row r="792" spans="1:2" x14ac:dyDescent="0.2">
      <c r="A792" s="55" t="s">
        <v>405</v>
      </c>
      <c r="B792" s="40" t="s">
        <v>1862</v>
      </c>
    </row>
    <row r="793" spans="1:2" x14ac:dyDescent="0.2">
      <c r="A793" s="55">
        <v>8.4</v>
      </c>
      <c r="B793" s="40" t="s">
        <v>1863</v>
      </c>
    </row>
    <row r="794" spans="1:2" x14ac:dyDescent="0.2">
      <c r="A794" s="55">
        <v>8.5</v>
      </c>
      <c r="B794" s="40" t="s">
        <v>1864</v>
      </c>
    </row>
    <row r="795" spans="1:2" x14ac:dyDescent="0.2">
      <c r="A795" s="55" t="s">
        <v>1865</v>
      </c>
      <c r="B795" s="40" t="s">
        <v>1866</v>
      </c>
    </row>
    <row r="796" spans="1:2" x14ac:dyDescent="0.2">
      <c r="A796" s="55">
        <v>8.6</v>
      </c>
      <c r="B796" s="40" t="s">
        <v>1867</v>
      </c>
    </row>
    <row r="797" spans="1:2" x14ac:dyDescent="0.2">
      <c r="A797" s="55">
        <v>8.6999999999999993</v>
      </c>
      <c r="B797" s="40" t="s">
        <v>1868</v>
      </c>
    </row>
    <row r="798" spans="1:2" x14ac:dyDescent="0.2">
      <c r="A798" s="55">
        <v>8.8000000000000007</v>
      </c>
      <c r="B798" s="40" t="s">
        <v>1869</v>
      </c>
    </row>
    <row r="799" spans="1:2" x14ac:dyDescent="0.2">
      <c r="A799" s="55" t="s">
        <v>1870</v>
      </c>
      <c r="B799" s="40" t="s">
        <v>1871</v>
      </c>
    </row>
    <row r="800" spans="1:2" x14ac:dyDescent="0.2">
      <c r="A800" s="55">
        <v>9.1</v>
      </c>
      <c r="B800" s="40" t="s">
        <v>1872</v>
      </c>
    </row>
    <row r="801" spans="1:2" x14ac:dyDescent="0.2">
      <c r="A801" s="55" t="s">
        <v>409</v>
      </c>
      <c r="B801" s="40" t="s">
        <v>1873</v>
      </c>
    </row>
    <row r="802" spans="1:2" x14ac:dyDescent="0.2">
      <c r="A802" s="55" t="s">
        <v>411</v>
      </c>
      <c r="B802" s="40" t="s">
        <v>1874</v>
      </c>
    </row>
    <row r="803" spans="1:2" x14ac:dyDescent="0.2">
      <c r="A803" s="55" t="s">
        <v>1875</v>
      </c>
      <c r="B803" s="40" t="s">
        <v>1876</v>
      </c>
    </row>
    <row r="804" spans="1:2" x14ac:dyDescent="0.2">
      <c r="A804" s="55">
        <v>9.1999999999999993</v>
      </c>
      <c r="B804" s="40" t="s">
        <v>1877</v>
      </c>
    </row>
    <row r="805" spans="1:2" x14ac:dyDescent="0.2">
      <c r="A805" s="55">
        <v>9.3000000000000007</v>
      </c>
      <c r="B805" s="40" t="s">
        <v>1878</v>
      </c>
    </row>
    <row r="806" spans="1:2" x14ac:dyDescent="0.2">
      <c r="A806" s="55">
        <v>9.4</v>
      </c>
      <c r="B806" s="40" t="s">
        <v>1879</v>
      </c>
    </row>
    <row r="807" spans="1:2" x14ac:dyDescent="0.2">
      <c r="A807" s="55" t="s">
        <v>427</v>
      </c>
      <c r="B807" s="40" t="s">
        <v>1880</v>
      </c>
    </row>
    <row r="808" spans="1:2" x14ac:dyDescent="0.2">
      <c r="A808" s="55" t="s">
        <v>429</v>
      </c>
      <c r="B808" s="40" t="s">
        <v>1881</v>
      </c>
    </row>
    <row r="809" spans="1:2" x14ac:dyDescent="0.2">
      <c r="A809" s="55" t="s">
        <v>431</v>
      </c>
      <c r="B809" s="40" t="s">
        <v>1882</v>
      </c>
    </row>
    <row r="810" spans="1:2" x14ac:dyDescent="0.2">
      <c r="A810" s="55" t="s">
        <v>433</v>
      </c>
      <c r="B810" s="40" t="s">
        <v>1883</v>
      </c>
    </row>
    <row r="811" spans="1:2" x14ac:dyDescent="0.2">
      <c r="A811" s="55">
        <v>9.5</v>
      </c>
      <c r="B811" s="40" t="s">
        <v>1884</v>
      </c>
    </row>
    <row r="812" spans="1:2" x14ac:dyDescent="0.2">
      <c r="A812" s="55" t="s">
        <v>1885</v>
      </c>
      <c r="B812" s="40" t="s">
        <v>1886</v>
      </c>
    </row>
    <row r="813" spans="1:2" x14ac:dyDescent="0.2">
      <c r="A813" s="55">
        <v>9.6</v>
      </c>
      <c r="B813" s="40" t="s">
        <v>1887</v>
      </c>
    </row>
    <row r="814" spans="1:2" x14ac:dyDescent="0.2">
      <c r="A814" s="55" t="s">
        <v>1888</v>
      </c>
      <c r="B814" s="40" t="s">
        <v>1889</v>
      </c>
    </row>
    <row r="815" spans="1:2" x14ac:dyDescent="0.2">
      <c r="A815" s="55" t="s">
        <v>1890</v>
      </c>
      <c r="B815" s="40" t="s">
        <v>1891</v>
      </c>
    </row>
    <row r="816" spans="1:2" x14ac:dyDescent="0.2">
      <c r="A816" s="55" t="s">
        <v>1892</v>
      </c>
      <c r="B816" s="40" t="s">
        <v>1893</v>
      </c>
    </row>
    <row r="817" spans="1:2" x14ac:dyDescent="0.2">
      <c r="A817" s="55">
        <v>9.6999999999999993</v>
      </c>
      <c r="B817" s="40" t="s">
        <v>1894</v>
      </c>
    </row>
    <row r="818" spans="1:2" x14ac:dyDescent="0.2">
      <c r="A818" s="55" t="s">
        <v>1895</v>
      </c>
      <c r="B818" s="40" t="s">
        <v>1896</v>
      </c>
    </row>
    <row r="819" spans="1:2" x14ac:dyDescent="0.2">
      <c r="A819" s="55">
        <v>9.8000000000000007</v>
      </c>
      <c r="B819" s="40" t="s">
        <v>1897</v>
      </c>
    </row>
    <row r="820" spans="1:2" x14ac:dyDescent="0.2">
      <c r="A820" s="55" t="s">
        <v>1898</v>
      </c>
      <c r="B820" s="40" t="s">
        <v>1899</v>
      </c>
    </row>
    <row r="821" spans="1:2" x14ac:dyDescent="0.2">
      <c r="A821" s="55" t="s">
        <v>1900</v>
      </c>
      <c r="B821" s="40" t="s">
        <v>1901</v>
      </c>
    </row>
    <row r="822" spans="1:2" x14ac:dyDescent="0.2">
      <c r="A822" s="55">
        <v>9.9</v>
      </c>
      <c r="B822" s="40" t="s">
        <v>1902</v>
      </c>
    </row>
    <row r="823" spans="1:2" x14ac:dyDescent="0.2">
      <c r="A823" s="55" t="s">
        <v>1903</v>
      </c>
      <c r="B823" s="40" t="s">
        <v>1904</v>
      </c>
    </row>
    <row r="824" spans="1:2" x14ac:dyDescent="0.2">
      <c r="A824" s="55" t="s">
        <v>1905</v>
      </c>
      <c r="B824" s="40" t="s">
        <v>1906</v>
      </c>
    </row>
    <row r="825" spans="1:2" x14ac:dyDescent="0.2">
      <c r="A825" s="55" t="s">
        <v>1907</v>
      </c>
      <c r="B825" s="40" t="s">
        <v>1908</v>
      </c>
    </row>
    <row r="826" spans="1:2" x14ac:dyDescent="0.2">
      <c r="A826" s="55" t="s">
        <v>1909</v>
      </c>
      <c r="B826" s="40" t="s">
        <v>1910</v>
      </c>
    </row>
    <row r="827" spans="1:2" x14ac:dyDescent="0.2">
      <c r="A827" s="55" t="s">
        <v>1911</v>
      </c>
      <c r="B827" s="40" t="s">
        <v>1912</v>
      </c>
    </row>
    <row r="828" spans="1:2" x14ac:dyDescent="0.2">
      <c r="A828" s="55">
        <v>10.1</v>
      </c>
      <c r="B828" s="40" t="s">
        <v>1913</v>
      </c>
    </row>
    <row r="829" spans="1:2" x14ac:dyDescent="0.2">
      <c r="A829" s="55">
        <v>10.199999999999999</v>
      </c>
      <c r="B829" s="40" t="s">
        <v>1914</v>
      </c>
    </row>
    <row r="830" spans="1:2" x14ac:dyDescent="0.2">
      <c r="A830" s="55" t="s">
        <v>1915</v>
      </c>
      <c r="B830" s="40" t="s">
        <v>1916</v>
      </c>
    </row>
    <row r="831" spans="1:2" x14ac:dyDescent="0.2">
      <c r="A831" s="55" t="s">
        <v>1917</v>
      </c>
      <c r="B831" s="40" t="s">
        <v>1918</v>
      </c>
    </row>
    <row r="832" spans="1:2" x14ac:dyDescent="0.2">
      <c r="A832" s="55" t="s">
        <v>1919</v>
      </c>
      <c r="B832" s="40" t="s">
        <v>1920</v>
      </c>
    </row>
    <row r="833" spans="1:2" x14ac:dyDescent="0.2">
      <c r="A833" s="55" t="s">
        <v>1921</v>
      </c>
      <c r="B833" s="40" t="s">
        <v>1922</v>
      </c>
    </row>
    <row r="834" spans="1:2" x14ac:dyDescent="0.2">
      <c r="A834" s="55" t="s">
        <v>1923</v>
      </c>
      <c r="B834" s="40" t="s">
        <v>1924</v>
      </c>
    </row>
    <row r="835" spans="1:2" x14ac:dyDescent="0.2">
      <c r="A835" s="55" t="s">
        <v>1925</v>
      </c>
      <c r="B835" s="40" t="s">
        <v>1926</v>
      </c>
    </row>
    <row r="836" spans="1:2" x14ac:dyDescent="0.2">
      <c r="A836" s="55" t="s">
        <v>1927</v>
      </c>
      <c r="B836" s="40" t="s">
        <v>1928</v>
      </c>
    </row>
    <row r="837" spans="1:2" x14ac:dyDescent="0.2">
      <c r="A837" s="55">
        <v>10.3</v>
      </c>
      <c r="B837" s="40" t="s">
        <v>1929</v>
      </c>
    </row>
    <row r="838" spans="1:2" x14ac:dyDescent="0.2">
      <c r="A838" s="55" t="s">
        <v>1930</v>
      </c>
      <c r="B838" s="40" t="s">
        <v>1931</v>
      </c>
    </row>
    <row r="839" spans="1:2" x14ac:dyDescent="0.2">
      <c r="A839" s="55" t="s">
        <v>1932</v>
      </c>
      <c r="B839" s="40" t="s">
        <v>1933</v>
      </c>
    </row>
    <row r="840" spans="1:2" x14ac:dyDescent="0.2">
      <c r="A840" s="55" t="s">
        <v>1934</v>
      </c>
      <c r="B840" s="40" t="s">
        <v>1935</v>
      </c>
    </row>
    <row r="841" spans="1:2" x14ac:dyDescent="0.2">
      <c r="A841" s="55" t="s">
        <v>1936</v>
      </c>
      <c r="B841" s="40" t="s">
        <v>1937</v>
      </c>
    </row>
    <row r="842" spans="1:2" x14ac:dyDescent="0.2">
      <c r="A842" s="55" t="s">
        <v>1938</v>
      </c>
      <c r="B842" s="40" t="s">
        <v>1939</v>
      </c>
    </row>
    <row r="843" spans="1:2" x14ac:dyDescent="0.2">
      <c r="A843" s="55" t="s">
        <v>1940</v>
      </c>
      <c r="B843" s="40" t="s">
        <v>1941</v>
      </c>
    </row>
    <row r="844" spans="1:2" x14ac:dyDescent="0.2">
      <c r="A844" s="55">
        <v>10.4</v>
      </c>
      <c r="B844" s="40" t="s">
        <v>1942</v>
      </c>
    </row>
    <row r="845" spans="1:2" x14ac:dyDescent="0.2">
      <c r="A845" s="55" t="s">
        <v>1943</v>
      </c>
      <c r="B845" s="40" t="s">
        <v>1944</v>
      </c>
    </row>
    <row r="846" spans="1:2" x14ac:dyDescent="0.2">
      <c r="A846" s="55" t="s">
        <v>1945</v>
      </c>
      <c r="B846" s="40" t="s">
        <v>1946</v>
      </c>
    </row>
    <row r="847" spans="1:2" x14ac:dyDescent="0.2">
      <c r="A847" s="55" t="s">
        <v>1947</v>
      </c>
      <c r="B847" s="40" t="s">
        <v>1948</v>
      </c>
    </row>
    <row r="848" spans="1:2" x14ac:dyDescent="0.2">
      <c r="A848" s="55">
        <v>10.5</v>
      </c>
      <c r="B848" s="40" t="s">
        <v>1949</v>
      </c>
    </row>
    <row r="849" spans="1:2" x14ac:dyDescent="0.2">
      <c r="A849" s="55" t="s">
        <v>1950</v>
      </c>
      <c r="B849" s="40" t="s">
        <v>1951</v>
      </c>
    </row>
    <row r="850" spans="1:2" x14ac:dyDescent="0.2">
      <c r="A850" s="55" t="s">
        <v>1952</v>
      </c>
      <c r="B850" s="40" t="s">
        <v>1953</v>
      </c>
    </row>
    <row r="851" spans="1:2" x14ac:dyDescent="0.2">
      <c r="A851" s="55" t="s">
        <v>1954</v>
      </c>
      <c r="B851" s="40" t="s">
        <v>1955</v>
      </c>
    </row>
    <row r="852" spans="1:2" x14ac:dyDescent="0.2">
      <c r="A852" s="55" t="s">
        <v>1956</v>
      </c>
      <c r="B852" s="40" t="s">
        <v>1957</v>
      </c>
    </row>
    <row r="853" spans="1:2" x14ac:dyDescent="0.2">
      <c r="A853" s="55" t="s">
        <v>1958</v>
      </c>
      <c r="B853" s="40" t="s">
        <v>1959</v>
      </c>
    </row>
    <row r="854" spans="1:2" x14ac:dyDescent="0.2">
      <c r="A854" s="55">
        <v>10.6</v>
      </c>
      <c r="B854" s="40" t="s">
        <v>1960</v>
      </c>
    </row>
    <row r="855" spans="1:2" x14ac:dyDescent="0.2">
      <c r="A855" s="55" t="s">
        <v>1961</v>
      </c>
      <c r="B855" s="40" t="s">
        <v>1962</v>
      </c>
    </row>
    <row r="856" spans="1:2" x14ac:dyDescent="0.2">
      <c r="A856" s="55" t="s">
        <v>1963</v>
      </c>
      <c r="B856" s="40" t="s">
        <v>1964</v>
      </c>
    </row>
    <row r="857" spans="1:2" x14ac:dyDescent="0.2">
      <c r="A857" s="55" t="s">
        <v>1965</v>
      </c>
      <c r="B857" s="40" t="s">
        <v>1966</v>
      </c>
    </row>
    <row r="858" spans="1:2" x14ac:dyDescent="0.2">
      <c r="A858" s="55">
        <v>10.7</v>
      </c>
      <c r="B858" s="40" t="s">
        <v>1967</v>
      </c>
    </row>
    <row r="859" spans="1:2" x14ac:dyDescent="0.2">
      <c r="A859" s="55">
        <v>10.8</v>
      </c>
      <c r="B859" s="40" t="s">
        <v>1968</v>
      </c>
    </row>
    <row r="860" spans="1:2" x14ac:dyDescent="0.2">
      <c r="A860" s="55" t="s">
        <v>1969</v>
      </c>
      <c r="B860" s="40" t="s">
        <v>1970</v>
      </c>
    </row>
    <row r="861" spans="1:2" x14ac:dyDescent="0.2">
      <c r="A861" s="55">
        <v>10.9</v>
      </c>
      <c r="B861" s="40" t="s">
        <v>1971</v>
      </c>
    </row>
    <row r="862" spans="1:2" x14ac:dyDescent="0.2">
      <c r="A862" s="55" t="s">
        <v>1972</v>
      </c>
      <c r="B862" s="40" t="s">
        <v>1973</v>
      </c>
    </row>
    <row r="863" spans="1:2" x14ac:dyDescent="0.2">
      <c r="A863" s="55">
        <v>11.1</v>
      </c>
      <c r="B863" s="40" t="s">
        <v>1974</v>
      </c>
    </row>
    <row r="864" spans="1:2" x14ac:dyDescent="0.2">
      <c r="A864" s="55" t="s">
        <v>441</v>
      </c>
      <c r="B864" s="40" t="s">
        <v>1975</v>
      </c>
    </row>
    <row r="865" spans="1:2" x14ac:dyDescent="0.2">
      <c r="A865" s="55" t="s">
        <v>443</v>
      </c>
      <c r="B865" s="40" t="s">
        <v>1976</v>
      </c>
    </row>
    <row r="866" spans="1:2" x14ac:dyDescent="0.2">
      <c r="A866" s="55">
        <v>11.2</v>
      </c>
      <c r="B866" s="40" t="s">
        <v>1977</v>
      </c>
    </row>
    <row r="867" spans="1:2" x14ac:dyDescent="0.2">
      <c r="A867" s="55" t="s">
        <v>453</v>
      </c>
      <c r="B867" s="40" t="s">
        <v>1978</v>
      </c>
    </row>
    <row r="868" spans="1:2" x14ac:dyDescent="0.2">
      <c r="A868" s="55" t="s">
        <v>455</v>
      </c>
      <c r="B868" s="40" t="s">
        <v>1979</v>
      </c>
    </row>
    <row r="869" spans="1:2" x14ac:dyDescent="0.2">
      <c r="A869" s="55" t="s">
        <v>457</v>
      </c>
      <c r="B869" s="40" t="s">
        <v>1980</v>
      </c>
    </row>
    <row r="870" spans="1:2" x14ac:dyDescent="0.2">
      <c r="A870" s="55">
        <v>11.3</v>
      </c>
      <c r="B870" s="40" t="s">
        <v>1981</v>
      </c>
    </row>
    <row r="871" spans="1:2" x14ac:dyDescent="0.2">
      <c r="A871" s="55" t="s">
        <v>1982</v>
      </c>
      <c r="B871" s="40" t="s">
        <v>1983</v>
      </c>
    </row>
    <row r="872" spans="1:2" x14ac:dyDescent="0.2">
      <c r="A872" s="55" t="s">
        <v>1984</v>
      </c>
      <c r="B872" s="40" t="s">
        <v>1985</v>
      </c>
    </row>
    <row r="873" spans="1:2" x14ac:dyDescent="0.2">
      <c r="A873" s="55" t="s">
        <v>1986</v>
      </c>
      <c r="B873" s="40" t="s">
        <v>1987</v>
      </c>
    </row>
    <row r="874" spans="1:2" x14ac:dyDescent="0.2">
      <c r="A874" s="55" t="s">
        <v>1988</v>
      </c>
      <c r="B874" s="40" t="s">
        <v>1989</v>
      </c>
    </row>
    <row r="875" spans="1:2" x14ac:dyDescent="0.2">
      <c r="A875" s="55" t="s">
        <v>1990</v>
      </c>
      <c r="B875" s="40" t="s">
        <v>1991</v>
      </c>
    </row>
    <row r="876" spans="1:2" x14ac:dyDescent="0.2">
      <c r="A876" s="55">
        <v>11.4</v>
      </c>
      <c r="B876" s="40" t="s">
        <v>1992</v>
      </c>
    </row>
    <row r="877" spans="1:2" x14ac:dyDescent="0.2">
      <c r="A877" s="55">
        <v>11.5</v>
      </c>
      <c r="B877" s="40" t="s">
        <v>1993</v>
      </c>
    </row>
    <row r="878" spans="1:2" x14ac:dyDescent="0.2">
      <c r="A878" s="55" t="s">
        <v>1994</v>
      </c>
      <c r="B878" s="40" t="s">
        <v>1995</v>
      </c>
    </row>
    <row r="879" spans="1:2" x14ac:dyDescent="0.2">
      <c r="A879" s="55">
        <v>11.6</v>
      </c>
      <c r="B879" s="40" t="s">
        <v>1996</v>
      </c>
    </row>
    <row r="880" spans="1:2" x14ac:dyDescent="0.2">
      <c r="A880" s="55" t="s">
        <v>1997</v>
      </c>
      <c r="B880" s="40" t="s">
        <v>1998</v>
      </c>
    </row>
    <row r="881" spans="1:2" x14ac:dyDescent="0.2">
      <c r="A881" s="55">
        <v>12.1</v>
      </c>
      <c r="B881" s="40" t="s">
        <v>1999</v>
      </c>
    </row>
    <row r="882" spans="1:2" x14ac:dyDescent="0.2">
      <c r="A882" s="55" t="s">
        <v>471</v>
      </c>
      <c r="B882" s="40" t="s">
        <v>2000</v>
      </c>
    </row>
    <row r="883" spans="1:2" x14ac:dyDescent="0.2">
      <c r="A883" s="55">
        <v>12.2</v>
      </c>
      <c r="B883" s="40" t="s">
        <v>2001</v>
      </c>
    </row>
    <row r="884" spans="1:2" x14ac:dyDescent="0.2">
      <c r="A884" s="55">
        <v>12.3</v>
      </c>
      <c r="B884" s="40" t="s">
        <v>2002</v>
      </c>
    </row>
    <row r="885" spans="1:2" x14ac:dyDescent="0.2">
      <c r="A885" s="55" t="s">
        <v>481</v>
      </c>
      <c r="B885" s="40" t="s">
        <v>2003</v>
      </c>
    </row>
    <row r="886" spans="1:2" x14ac:dyDescent="0.2">
      <c r="A886" s="55" t="s">
        <v>2004</v>
      </c>
      <c r="B886" s="40" t="s">
        <v>2005</v>
      </c>
    </row>
    <row r="887" spans="1:2" x14ac:dyDescent="0.2">
      <c r="A887" s="55" t="s">
        <v>2006</v>
      </c>
      <c r="B887" s="40" t="s">
        <v>2007</v>
      </c>
    </row>
    <row r="888" spans="1:2" x14ac:dyDescent="0.2">
      <c r="A888" s="55" t="s">
        <v>2008</v>
      </c>
      <c r="B888" s="40" t="s">
        <v>2009</v>
      </c>
    </row>
    <row r="889" spans="1:2" x14ac:dyDescent="0.2">
      <c r="A889" s="55" t="s">
        <v>2010</v>
      </c>
      <c r="B889" s="40" t="s">
        <v>2011</v>
      </c>
    </row>
    <row r="890" spans="1:2" x14ac:dyDescent="0.2">
      <c r="A890" s="55" t="s">
        <v>2012</v>
      </c>
      <c r="B890" s="40" t="s">
        <v>2013</v>
      </c>
    </row>
    <row r="891" spans="1:2" x14ac:dyDescent="0.2">
      <c r="A891" s="55" t="s">
        <v>2014</v>
      </c>
      <c r="B891" s="40" t="s">
        <v>2015</v>
      </c>
    </row>
    <row r="892" spans="1:2" x14ac:dyDescent="0.2">
      <c r="A892" s="55" t="s">
        <v>2016</v>
      </c>
      <c r="B892" s="40" t="s">
        <v>2017</v>
      </c>
    </row>
    <row r="893" spans="1:2" x14ac:dyDescent="0.2">
      <c r="A893" s="55" t="s">
        <v>2018</v>
      </c>
      <c r="B893" s="40" t="s">
        <v>2019</v>
      </c>
    </row>
    <row r="894" spans="1:2" x14ac:dyDescent="0.2">
      <c r="A894" s="55" t="s">
        <v>2020</v>
      </c>
      <c r="B894" s="40" t="s">
        <v>2021</v>
      </c>
    </row>
    <row r="895" spans="1:2" x14ac:dyDescent="0.2">
      <c r="A895" s="55">
        <v>12.4</v>
      </c>
      <c r="B895" s="40" t="s">
        <v>2022</v>
      </c>
    </row>
    <row r="896" spans="1:2" x14ac:dyDescent="0.2">
      <c r="A896" s="55" t="s">
        <v>483</v>
      </c>
      <c r="B896" s="40" t="s">
        <v>2023</v>
      </c>
    </row>
    <row r="897" spans="1:2" x14ac:dyDescent="0.2">
      <c r="A897" s="55">
        <v>12.5</v>
      </c>
      <c r="B897" s="40" t="s">
        <v>2024</v>
      </c>
    </row>
    <row r="898" spans="1:2" x14ac:dyDescent="0.2">
      <c r="A898" s="55" t="s">
        <v>491</v>
      </c>
      <c r="B898" s="40" t="s">
        <v>2025</v>
      </c>
    </row>
    <row r="899" spans="1:2" x14ac:dyDescent="0.2">
      <c r="A899" s="55" t="s">
        <v>2026</v>
      </c>
      <c r="B899" s="40" t="s">
        <v>2027</v>
      </c>
    </row>
    <row r="900" spans="1:2" x14ac:dyDescent="0.2">
      <c r="A900" s="55" t="s">
        <v>2028</v>
      </c>
      <c r="B900" s="40" t="s">
        <v>2029</v>
      </c>
    </row>
    <row r="901" spans="1:2" x14ac:dyDescent="0.2">
      <c r="A901" s="55" t="s">
        <v>2030</v>
      </c>
      <c r="B901" s="40" t="s">
        <v>2031</v>
      </c>
    </row>
    <row r="902" spans="1:2" x14ac:dyDescent="0.2">
      <c r="A902" s="55" t="s">
        <v>2032</v>
      </c>
      <c r="B902" s="40" t="s">
        <v>2033</v>
      </c>
    </row>
    <row r="903" spans="1:2" x14ac:dyDescent="0.2">
      <c r="A903" s="55">
        <v>12.6</v>
      </c>
      <c r="B903" s="40" t="s">
        <v>2034</v>
      </c>
    </row>
    <row r="904" spans="1:2" x14ac:dyDescent="0.2">
      <c r="A904" s="55" t="s">
        <v>493</v>
      </c>
      <c r="B904" s="40" t="s">
        <v>2035</v>
      </c>
    </row>
    <row r="905" spans="1:2" x14ac:dyDescent="0.2">
      <c r="A905" s="55" t="s">
        <v>495</v>
      </c>
      <c r="B905" s="40" t="s">
        <v>2036</v>
      </c>
    </row>
    <row r="906" spans="1:2" x14ac:dyDescent="0.2">
      <c r="A906" s="55">
        <v>12.7</v>
      </c>
      <c r="B906" s="40" t="s">
        <v>2037</v>
      </c>
    </row>
    <row r="907" spans="1:2" x14ac:dyDescent="0.2">
      <c r="A907" s="55">
        <v>12.8</v>
      </c>
      <c r="B907" s="40" t="s">
        <v>2038</v>
      </c>
    </row>
    <row r="908" spans="1:2" x14ac:dyDescent="0.2">
      <c r="A908" s="55" t="s">
        <v>2039</v>
      </c>
      <c r="B908" s="40" t="s">
        <v>2040</v>
      </c>
    </row>
    <row r="909" spans="1:2" x14ac:dyDescent="0.2">
      <c r="A909" s="55" t="s">
        <v>2041</v>
      </c>
      <c r="B909" s="40" t="s">
        <v>2042</v>
      </c>
    </row>
    <row r="910" spans="1:2" x14ac:dyDescent="0.2">
      <c r="A910" s="55" t="s">
        <v>2043</v>
      </c>
      <c r="B910" s="40" t="s">
        <v>2044</v>
      </c>
    </row>
    <row r="911" spans="1:2" x14ac:dyDescent="0.2">
      <c r="A911" s="55" t="s">
        <v>2045</v>
      </c>
      <c r="B911" s="40" t="s">
        <v>2046</v>
      </c>
    </row>
    <row r="912" spans="1:2" x14ac:dyDescent="0.2">
      <c r="A912" s="55" t="s">
        <v>2047</v>
      </c>
      <c r="B912" s="40" t="s">
        <v>2048</v>
      </c>
    </row>
    <row r="913" spans="1:2" x14ac:dyDescent="0.2">
      <c r="A913" s="55">
        <v>12.9</v>
      </c>
      <c r="B913" s="40" t="s">
        <v>2049</v>
      </c>
    </row>
    <row r="914" spans="1:2" x14ac:dyDescent="0.2">
      <c r="A914" s="55" t="s">
        <v>2050</v>
      </c>
      <c r="B914" s="40" t="s">
        <v>2051</v>
      </c>
    </row>
    <row r="915" spans="1:2" x14ac:dyDescent="0.2">
      <c r="A915" s="55" t="s">
        <v>2052</v>
      </c>
      <c r="B915" s="40" t="s">
        <v>2053</v>
      </c>
    </row>
    <row r="916" spans="1:2" x14ac:dyDescent="0.2">
      <c r="A916" s="55" t="s">
        <v>2054</v>
      </c>
      <c r="B916" s="40" t="s">
        <v>2055</v>
      </c>
    </row>
    <row r="917" spans="1:2" x14ac:dyDescent="0.2">
      <c r="A917" s="55" t="s">
        <v>2056</v>
      </c>
      <c r="B917" s="40" t="s">
        <v>2057</v>
      </c>
    </row>
    <row r="918" spans="1:2" x14ac:dyDescent="0.2">
      <c r="A918" s="55" t="s">
        <v>2058</v>
      </c>
      <c r="B918" s="40" t="s">
        <v>2059</v>
      </c>
    </row>
    <row r="919" spans="1:2" x14ac:dyDescent="0.2">
      <c r="A919" s="55" t="s">
        <v>2060</v>
      </c>
      <c r="B919" s="40" t="s">
        <v>2061</v>
      </c>
    </row>
    <row r="920" spans="1:2" x14ac:dyDescent="0.2">
      <c r="A920" s="55" t="s">
        <v>2062</v>
      </c>
      <c r="B920" s="40" t="s">
        <v>2063</v>
      </c>
    </row>
    <row r="921" spans="1:2" x14ac:dyDescent="0.2">
      <c r="A921" s="55">
        <v>12.11</v>
      </c>
      <c r="B921" s="40" t="s">
        <v>2064</v>
      </c>
    </row>
    <row r="922" spans="1:2" x14ac:dyDescent="0.2">
      <c r="A922" s="55" t="s">
        <v>2065</v>
      </c>
      <c r="B922" s="40" t="s">
        <v>2066</v>
      </c>
    </row>
    <row r="923" spans="1:2" ht="17" x14ac:dyDescent="0.2">
      <c r="A923" s="50" t="s">
        <v>2067</v>
      </c>
      <c r="B923" s="40" t="s">
        <v>2068</v>
      </c>
    </row>
    <row r="924" spans="1:2" x14ac:dyDescent="0.2">
      <c r="A924" s="40" t="s">
        <v>2069</v>
      </c>
      <c r="B924" s="40" t="s">
        <v>2070</v>
      </c>
    </row>
    <row r="925" spans="1:2" x14ac:dyDescent="0.2">
      <c r="A925" s="40" t="s">
        <v>2071</v>
      </c>
      <c r="B925" s="40" t="str">
        <f>CONCATENATE(B923,"; ",B924)</f>
        <v>All system components included in or connected to the cardholder data environment (CDE); The process of determining the CDE and subsequent PCI scope</v>
      </c>
    </row>
    <row r="926" spans="1:2" x14ac:dyDescent="0.2">
      <c r="A926" s="40" t="s">
        <v>2072</v>
      </c>
      <c r="B926" s="40" t="str">
        <f>B923</f>
        <v>All system components included in or connected to the cardholder data environment (CDE)</v>
      </c>
    </row>
    <row r="927" spans="1:2" ht="30" x14ac:dyDescent="0.2">
      <c r="A927" s="51" t="s">
        <v>2073</v>
      </c>
      <c r="B927" s="40" t="str">
        <f>CONCATENATE(B914,"; ",B923)</f>
        <v>Implement an incident response plan. Be prepared to respond immediately to a system breach.; All system components included in or connected to the cardholder data environment (CDE)</v>
      </c>
    </row>
    <row r="928" spans="1:2" x14ac:dyDescent="0.2">
      <c r="A928" s="52" t="s">
        <v>2074</v>
      </c>
      <c r="B928" s="40"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0" t="s">
        <v>2075</v>
      </c>
      <c r="B929" s="40"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2" t="s">
        <v>2076</v>
      </c>
      <c r="B930" s="40" t="str">
        <f>CONCATENATE(B762,"; ",B773)</f>
        <v>Restrict access to cardholder data by business need to know; Assign a unique ID to each person with computer access</v>
      </c>
    </row>
    <row r="931" spans="1:2" x14ac:dyDescent="0.2">
      <c r="A931" s="51" t="s">
        <v>2077</v>
      </c>
      <c r="B931" s="40"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1" t="s">
        <v>2078</v>
      </c>
      <c r="B932" s="40" t="str">
        <f>CONCATENATE(B773,"; ",B723)</f>
        <v>Assign a unique ID to each person with computer access; Never send unprotected PANs by end-user messaging technologies (for example, e-mail, instant messaging, SMS, chat, etc.).</v>
      </c>
    </row>
    <row r="933" spans="1:2" ht="75" x14ac:dyDescent="0.2">
      <c r="A933" s="51" t="s">
        <v>2079</v>
      </c>
      <c r="B933" s="40"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1" t="s">
        <v>2080</v>
      </c>
      <c r="B934" s="40"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1" t="s">
        <v>2081</v>
      </c>
      <c r="B935" s="40"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1" t="s">
        <v>2082</v>
      </c>
      <c r="B936" s="40"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1" t="s">
        <v>2083</v>
      </c>
      <c r="B937" s="40"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3" t="s">
        <v>2084</v>
      </c>
      <c r="B938" s="40"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4" t="s">
        <v>2085</v>
      </c>
      <c r="B939" s="40"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4" t="s">
        <v>2086</v>
      </c>
      <c r="B940" s="40"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3" t="s">
        <v>2087</v>
      </c>
      <c r="B941" s="40" t="str">
        <f>CONCATENATE(B910,"; ",B799)</f>
        <v>Ensure there is an established process for engaging service providers including proper due diligence prior to engagement.; Restrict physical access to cardholder data</v>
      </c>
    </row>
    <row r="942" spans="1:2" ht="17" thickBot="1" x14ac:dyDescent="0.25">
      <c r="A942" s="54" t="s">
        <v>2088</v>
      </c>
      <c r="B942" s="40"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3" t="s">
        <v>2089</v>
      </c>
      <c r="B943" s="40"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4" t="s">
        <v>2090</v>
      </c>
      <c r="B944" s="40"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1" t="s">
        <v>2091</v>
      </c>
      <c r="B945" s="40" t="str">
        <f>CONCATENATE(B881,"; ",B799)</f>
        <v>Establish, publish, maintain, and disseminate a security policy.; Restrict physical access to cardholder data</v>
      </c>
    </row>
    <row r="946" spans="1:2" x14ac:dyDescent="0.2">
      <c r="A946" s="51" t="s">
        <v>2092</v>
      </c>
      <c r="B946" s="40"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1" t="s">
        <v>2093</v>
      </c>
      <c r="B947" s="40"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3" t="s">
        <v>2094</v>
      </c>
      <c r="B948" s="40"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4" t="s">
        <v>2095</v>
      </c>
      <c r="B949" s="40"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1" t="s">
        <v>2096</v>
      </c>
      <c r="B950" s="40"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3" t="s">
        <v>2097</v>
      </c>
      <c r="B951" s="40"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4" t="s">
        <v>2098</v>
      </c>
      <c r="B952" s="40" t="str">
        <f>CONCATENATE(B762,"; ",B773,"; ",B799)</f>
        <v>Restrict access to cardholder data by business need to know; Assign a unique ID to each person with computer access; Restrict physical access to cardholder data</v>
      </c>
    </row>
    <row r="953" spans="1:2" x14ac:dyDescent="0.2">
      <c r="A953" s="52" t="s">
        <v>2099</v>
      </c>
      <c r="B953" s="40"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1" t="s">
        <v>2100</v>
      </c>
      <c r="B954" s="40"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3" t="s">
        <v>2101</v>
      </c>
      <c r="B955" s="40"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4" t="s">
        <v>2102</v>
      </c>
      <c r="B956" s="40"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1" t="s">
        <v>2103</v>
      </c>
      <c r="B957" s="40" t="str">
        <f>CONCATENATE(B914,"; ",B827)</f>
        <v>Implement an incident response plan. Be prepared to respond immediately to a system breach.; Track and monitor all access to network resources and cardholder data</v>
      </c>
    </row>
    <row r="958" spans="1:2" x14ac:dyDescent="0.2">
      <c r="B958" s="40"/>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0" customWidth="1"/>
    <col min="2" max="2" width="8.625" style="210" customWidth="1"/>
    <col min="3" max="3" width="31" style="210" customWidth="1"/>
    <col min="4" max="4" width="19.625" style="210" customWidth="1"/>
    <col min="5" max="7" width="26.75" style="210" customWidth="1"/>
    <col min="8" max="8" width="18.75" style="210" customWidth="1"/>
    <col min="9" max="9" width="18.625" style="210" customWidth="1"/>
    <col min="10" max="10" width="8.125" style="210" customWidth="1"/>
    <col min="11" max="11" width="7.75" style="214" customWidth="1"/>
    <col min="12" max="12" width="8.625" style="210" customWidth="1"/>
    <col min="13" max="14" width="8.75" style="210" customWidth="1"/>
    <col min="15" max="15" width="10.75" style="210" customWidth="1"/>
    <col min="16" max="16" width="8.75" style="210" customWidth="1"/>
    <col min="17" max="21" width="9.25" style="210" customWidth="1"/>
    <col min="22" max="22" width="12.125" style="210" customWidth="1"/>
    <col min="23" max="23" width="11.375" style="210" customWidth="1"/>
    <col min="24" max="24" width="11.5" style="210" customWidth="1"/>
    <col min="25" max="25" width="11.75" style="210" customWidth="1"/>
    <col min="26" max="26" width="13.125" style="210" customWidth="1"/>
    <col min="27" max="28" width="12.25" style="210" customWidth="1"/>
    <col min="29" max="16384" width="8.625" style="210"/>
  </cols>
  <sheetData>
    <row r="1" spans="1:28" ht="15" x14ac:dyDescent="0.2">
      <c r="A1" s="192"/>
      <c r="B1" s="193"/>
      <c r="C1" s="193" t="s">
        <v>2104</v>
      </c>
      <c r="D1" s="193"/>
      <c r="E1" s="369" t="s">
        <v>2105</v>
      </c>
      <c r="F1" s="353"/>
      <c r="G1" s="353"/>
      <c r="H1" s="373" t="s">
        <v>2106</v>
      </c>
      <c r="I1" s="374"/>
      <c r="J1" s="370" t="s">
        <v>2107</v>
      </c>
      <c r="K1" s="353"/>
      <c r="L1" s="353"/>
      <c r="M1" s="371" t="s">
        <v>2108</v>
      </c>
      <c r="N1" s="353"/>
      <c r="O1" s="353"/>
      <c r="P1" s="353"/>
      <c r="Q1" s="353"/>
      <c r="R1" s="353"/>
      <c r="S1" s="353"/>
      <c r="T1" s="353"/>
      <c r="U1" s="372" t="s">
        <v>2109</v>
      </c>
      <c r="V1" s="372"/>
      <c r="W1" s="372"/>
      <c r="X1" s="372"/>
      <c r="Y1" s="372"/>
      <c r="Z1" s="372"/>
      <c r="AA1" s="372"/>
      <c r="AB1" s="372"/>
    </row>
    <row r="2" spans="1:28" s="220" customFormat="1" ht="75" x14ac:dyDescent="0.2">
      <c r="A2" s="215" t="s">
        <v>2110</v>
      </c>
      <c r="B2" s="216" t="s">
        <v>338</v>
      </c>
      <c r="C2" s="216" t="s">
        <v>339</v>
      </c>
      <c r="D2" s="216" t="s">
        <v>2111</v>
      </c>
      <c r="E2" s="195" t="s">
        <v>2112</v>
      </c>
      <c r="F2" s="195" t="s">
        <v>2113</v>
      </c>
      <c r="G2" s="195" t="s">
        <v>2114</v>
      </c>
      <c r="H2" s="194" t="s">
        <v>2115</v>
      </c>
      <c r="I2" s="194" t="s">
        <v>2116</v>
      </c>
      <c r="J2" s="217" t="s">
        <v>2117</v>
      </c>
      <c r="K2" s="218" t="s">
        <v>2118</v>
      </c>
      <c r="L2" s="217" t="s">
        <v>2119</v>
      </c>
      <c r="M2" s="197" t="s">
        <v>2120</v>
      </c>
      <c r="N2" s="197" t="s">
        <v>2121</v>
      </c>
      <c r="O2" s="197" t="s">
        <v>2122</v>
      </c>
      <c r="P2" s="197" t="s">
        <v>2123</v>
      </c>
      <c r="Q2" s="197" t="s">
        <v>344</v>
      </c>
      <c r="R2" s="197" t="s">
        <v>2124</v>
      </c>
      <c r="S2" s="197" t="s">
        <v>2125</v>
      </c>
      <c r="T2" s="197" t="s">
        <v>334</v>
      </c>
      <c r="U2" s="219" t="s">
        <v>2126</v>
      </c>
      <c r="V2" s="219" t="s">
        <v>2127</v>
      </c>
      <c r="W2" s="219" t="s">
        <v>2128</v>
      </c>
      <c r="X2" s="219" t="s">
        <v>2129</v>
      </c>
      <c r="Y2" s="219" t="s">
        <v>2130</v>
      </c>
      <c r="Z2" s="219" t="s">
        <v>2131</v>
      </c>
      <c r="AA2" s="219" t="s">
        <v>2132</v>
      </c>
      <c r="AB2" s="219" t="s">
        <v>2133</v>
      </c>
    </row>
    <row r="3" spans="1:28" ht="105" x14ac:dyDescent="0.2">
      <c r="A3" s="192"/>
      <c r="B3" s="202" t="s">
        <v>37</v>
      </c>
      <c r="C3" s="193" t="s">
        <v>38</v>
      </c>
      <c r="D3" s="193" t="str">
        <f>VLOOKUP(B3,'HECVAT - Full | Vendor Response'!A$3:D$319,4,TRUE)</f>
        <v>All output from these systems is sent to Instructure's centralized logging management system for further analysis and alert generation.</v>
      </c>
      <c r="E3" s="186"/>
      <c r="F3" s="186"/>
      <c r="G3" s="186"/>
      <c r="H3" s="194"/>
      <c r="I3" s="194"/>
      <c r="J3" s="187"/>
      <c r="K3" s="196"/>
      <c r="L3" s="187"/>
      <c r="M3" s="185"/>
      <c r="N3" s="185"/>
      <c r="O3" s="185"/>
      <c r="P3" s="185"/>
      <c r="Q3" s="185"/>
      <c r="R3" s="185"/>
      <c r="S3" s="185"/>
      <c r="T3" s="185"/>
      <c r="U3" s="184" t="s">
        <v>78</v>
      </c>
      <c r="V3" s="184" t="s">
        <v>78</v>
      </c>
      <c r="W3" s="184" t="s">
        <v>78</v>
      </c>
      <c r="X3" s="184" t="s">
        <v>78</v>
      </c>
      <c r="Y3" s="184" t="s">
        <v>78</v>
      </c>
      <c r="Z3" s="184" t="s">
        <v>78</v>
      </c>
      <c r="AA3" s="184" t="s">
        <v>78</v>
      </c>
      <c r="AB3" s="184" t="s">
        <v>78</v>
      </c>
    </row>
    <row r="4" spans="1:28" ht="105" x14ac:dyDescent="0.2">
      <c r="A4" s="192"/>
      <c r="B4" s="202" t="s">
        <v>39</v>
      </c>
      <c r="C4" s="193" t="s">
        <v>325</v>
      </c>
      <c r="D4" s="193" t="str">
        <f>VLOOKUP(B4,'HECVAT - Full | Vendor Response'!A$3:D$319,4,TRUE)</f>
        <v>All output from these systems is sent to Instructure's centralized logging management system for further analysis and alert generation.</v>
      </c>
      <c r="E4" s="186"/>
      <c r="F4" s="186"/>
      <c r="G4" s="186"/>
      <c r="H4" s="194"/>
      <c r="I4" s="194"/>
      <c r="J4" s="187"/>
      <c r="K4" s="196"/>
      <c r="L4" s="187"/>
      <c r="M4" s="185"/>
      <c r="N4" s="185"/>
      <c r="O4" s="185"/>
      <c r="P4" s="185"/>
      <c r="Q4" s="185"/>
      <c r="R4" s="185"/>
      <c r="S4" s="185"/>
      <c r="T4" s="185"/>
      <c r="U4" s="184" t="s">
        <v>78</v>
      </c>
      <c r="V4" s="184" t="s">
        <v>78</v>
      </c>
      <c r="W4" s="184" t="s">
        <v>78</v>
      </c>
      <c r="X4" s="184" t="s">
        <v>78</v>
      </c>
      <c r="Y4" s="184" t="s">
        <v>78</v>
      </c>
      <c r="Z4" s="184" t="s">
        <v>78</v>
      </c>
      <c r="AA4" s="184" t="s">
        <v>78</v>
      </c>
      <c r="AB4" s="184" t="s">
        <v>78</v>
      </c>
    </row>
    <row r="5" spans="1:28" ht="105" x14ac:dyDescent="0.2">
      <c r="A5" s="192"/>
      <c r="B5" s="202" t="s">
        <v>40</v>
      </c>
      <c r="C5" s="193" t="s">
        <v>326</v>
      </c>
      <c r="D5" s="193" t="str">
        <f>VLOOKUP(B5,'HECVAT - Full | Vendor Response'!A$3:D$319,4,TRUE)</f>
        <v>All output from these systems is sent to Instructure's centralized logging management system for further analysis and alert generation.</v>
      </c>
      <c r="E5" s="186"/>
      <c r="F5" s="186"/>
      <c r="G5" s="186"/>
      <c r="H5" s="194"/>
      <c r="I5" s="194"/>
      <c r="J5" s="187"/>
      <c r="K5" s="196"/>
      <c r="L5" s="187"/>
      <c r="M5" s="185"/>
      <c r="N5" s="185"/>
      <c r="O5" s="185"/>
      <c r="P5" s="185"/>
      <c r="Q5" s="185"/>
      <c r="R5" s="185"/>
      <c r="S5" s="185"/>
      <c r="T5" s="185"/>
      <c r="U5" s="184" t="s">
        <v>78</v>
      </c>
      <c r="V5" s="184" t="s">
        <v>78</v>
      </c>
      <c r="W5" s="184" t="s">
        <v>78</v>
      </c>
      <c r="X5" s="184" t="s">
        <v>78</v>
      </c>
      <c r="Y5" s="184" t="s">
        <v>78</v>
      </c>
      <c r="Z5" s="184" t="s">
        <v>78</v>
      </c>
      <c r="AA5" s="184" t="s">
        <v>78</v>
      </c>
      <c r="AB5" s="184" t="s">
        <v>78</v>
      </c>
    </row>
    <row r="6" spans="1:28" ht="105" x14ac:dyDescent="0.2">
      <c r="A6" s="192"/>
      <c r="B6" s="202" t="s">
        <v>42</v>
      </c>
      <c r="C6" s="193" t="s">
        <v>2134</v>
      </c>
      <c r="D6" s="193" t="str">
        <f>VLOOKUP(B6,'HECVAT - Full | Vendor Response'!A$3:D$319,4,TRUE)</f>
        <v>All output from these systems is sent to Instructure's centralized logging management system for further analysis and alert generation.</v>
      </c>
      <c r="E6" s="186"/>
      <c r="F6" s="186"/>
      <c r="G6" s="186"/>
      <c r="H6" s="194"/>
      <c r="I6" s="194"/>
      <c r="J6" s="187"/>
      <c r="K6" s="196"/>
      <c r="L6" s="187"/>
      <c r="M6" s="185"/>
      <c r="N6" s="185"/>
      <c r="O6" s="185"/>
      <c r="P6" s="185"/>
      <c r="Q6" s="185"/>
      <c r="R6" s="185"/>
      <c r="S6" s="185"/>
      <c r="T6" s="185"/>
      <c r="U6" s="184" t="s">
        <v>78</v>
      </c>
      <c r="V6" s="184" t="s">
        <v>78</v>
      </c>
      <c r="W6" s="184" t="s">
        <v>78</v>
      </c>
      <c r="X6" s="184" t="s">
        <v>78</v>
      </c>
      <c r="Y6" s="184" t="s">
        <v>78</v>
      </c>
      <c r="Z6" s="184" t="s">
        <v>78</v>
      </c>
      <c r="AA6" s="184" t="s">
        <v>78</v>
      </c>
      <c r="AB6" s="184" t="s">
        <v>78</v>
      </c>
    </row>
    <row r="7" spans="1:28" ht="14" customHeight="1" x14ac:dyDescent="0.2">
      <c r="A7" s="192"/>
      <c r="B7" s="202" t="s">
        <v>44</v>
      </c>
      <c r="C7" s="193" t="s">
        <v>2135</v>
      </c>
      <c r="D7" s="193" t="str">
        <f>VLOOKUP(B7,'HECVAT - Full | Vendor Response'!A$3:D$319,4,TRUE)</f>
        <v>All output from these systems is sent to Instructure's centralized logging management system for further analysis and alert generation.</v>
      </c>
      <c r="E7" s="186"/>
      <c r="F7" s="186"/>
      <c r="G7" s="186"/>
      <c r="H7" s="194"/>
      <c r="I7" s="194"/>
      <c r="J7" s="187"/>
      <c r="K7" s="196"/>
      <c r="L7" s="187"/>
      <c r="M7" s="185"/>
      <c r="N7" s="185"/>
      <c r="O7" s="185"/>
      <c r="P7" s="185"/>
      <c r="Q7" s="185"/>
      <c r="R7" s="185"/>
      <c r="S7" s="185"/>
      <c r="T7" s="185"/>
      <c r="U7" s="184" t="s">
        <v>78</v>
      </c>
      <c r="V7" s="184" t="s">
        <v>78</v>
      </c>
      <c r="W7" s="184" t="s">
        <v>78</v>
      </c>
      <c r="X7" s="184" t="s">
        <v>78</v>
      </c>
      <c r="Y7" s="184" t="s">
        <v>78</v>
      </c>
      <c r="Z7" s="184" t="s">
        <v>78</v>
      </c>
      <c r="AA7" s="184" t="s">
        <v>78</v>
      </c>
      <c r="AB7" s="184" t="s">
        <v>78</v>
      </c>
    </row>
    <row r="8" spans="1:28" ht="105" x14ac:dyDescent="0.2">
      <c r="A8" s="192"/>
      <c r="B8" s="202" t="s">
        <v>46</v>
      </c>
      <c r="C8" s="193" t="s">
        <v>47</v>
      </c>
      <c r="D8" s="193" t="str">
        <f>VLOOKUP(B8,'HECVAT - Full | Vendor Response'!A$3:D$319,4,TRUE)</f>
        <v>All output from these systems is sent to Instructure's centralized logging management system for further analysis and alert generation.</v>
      </c>
      <c r="E8" s="186"/>
      <c r="F8" s="186"/>
      <c r="G8" s="186"/>
      <c r="H8" s="194"/>
      <c r="I8" s="194"/>
      <c r="J8" s="187"/>
      <c r="K8" s="196"/>
      <c r="L8" s="187"/>
      <c r="M8" s="185"/>
      <c r="N8" s="185"/>
      <c r="O8" s="185"/>
      <c r="P8" s="185"/>
      <c r="Q8" s="185"/>
      <c r="R8" s="185"/>
      <c r="S8" s="185"/>
      <c r="T8" s="185"/>
      <c r="U8" s="184" t="s">
        <v>78</v>
      </c>
      <c r="V8" s="184" t="s">
        <v>78</v>
      </c>
      <c r="W8" s="184" t="s">
        <v>78</v>
      </c>
      <c r="X8" s="184" t="s">
        <v>78</v>
      </c>
      <c r="Y8" s="184" t="s">
        <v>78</v>
      </c>
      <c r="Z8" s="184" t="s">
        <v>78</v>
      </c>
      <c r="AA8" s="184" t="s">
        <v>78</v>
      </c>
      <c r="AB8" s="184" t="s">
        <v>78</v>
      </c>
    </row>
    <row r="9" spans="1:28" ht="105" x14ac:dyDescent="0.2">
      <c r="A9" s="192"/>
      <c r="B9" s="202" t="s">
        <v>48</v>
      </c>
      <c r="C9" s="193" t="s">
        <v>49</v>
      </c>
      <c r="D9" s="193" t="str">
        <f>VLOOKUP(B9,'HECVAT - Full | Vendor Response'!A$3:D$319,4,TRUE)</f>
        <v>All output from these systems is sent to Instructure's centralized logging management system for further analysis and alert generation.</v>
      </c>
      <c r="E9" s="186"/>
      <c r="F9" s="186"/>
      <c r="G9" s="186"/>
      <c r="H9" s="194"/>
      <c r="I9" s="194"/>
      <c r="J9" s="187"/>
      <c r="K9" s="196"/>
      <c r="L9" s="187"/>
      <c r="M9" s="185"/>
      <c r="N9" s="185"/>
      <c r="O9" s="185"/>
      <c r="P9" s="185"/>
      <c r="Q9" s="185"/>
      <c r="R9" s="185"/>
      <c r="S9" s="185"/>
      <c r="T9" s="185"/>
      <c r="U9" s="184" t="s">
        <v>78</v>
      </c>
      <c r="V9" s="184" t="s">
        <v>78</v>
      </c>
      <c r="W9" s="184" t="s">
        <v>78</v>
      </c>
      <c r="X9" s="184" t="s">
        <v>78</v>
      </c>
      <c r="Y9" s="184" t="s">
        <v>78</v>
      </c>
      <c r="Z9" s="184" t="s">
        <v>78</v>
      </c>
      <c r="AA9" s="184" t="s">
        <v>78</v>
      </c>
      <c r="AB9" s="184" t="s">
        <v>78</v>
      </c>
    </row>
    <row r="10" spans="1:28" ht="105" x14ac:dyDescent="0.2">
      <c r="A10" s="192"/>
      <c r="B10" s="202" t="s">
        <v>50</v>
      </c>
      <c r="C10" s="193" t="s">
        <v>2136</v>
      </c>
      <c r="D10" s="193" t="str">
        <f>VLOOKUP(B10,'HECVAT - Full | Vendor Response'!A$3:D$319,4,TRUE)</f>
        <v>All output from these systems is sent to Instructure's centralized logging management system for further analysis and alert generation.</v>
      </c>
      <c r="E10" s="186"/>
      <c r="F10" s="186"/>
      <c r="G10" s="186"/>
      <c r="H10" s="194"/>
      <c r="I10" s="194"/>
      <c r="J10" s="187"/>
      <c r="K10" s="196"/>
      <c r="L10" s="187"/>
      <c r="M10" s="185"/>
      <c r="N10" s="185"/>
      <c r="O10" s="185"/>
      <c r="P10" s="185"/>
      <c r="Q10" s="185"/>
      <c r="R10" s="185"/>
      <c r="S10" s="185"/>
      <c r="T10" s="185"/>
      <c r="U10" s="184" t="s">
        <v>78</v>
      </c>
      <c r="V10" s="184" t="s">
        <v>78</v>
      </c>
      <c r="W10" s="184" t="s">
        <v>78</v>
      </c>
      <c r="X10" s="184" t="s">
        <v>78</v>
      </c>
      <c r="Y10" s="184" t="s">
        <v>78</v>
      </c>
      <c r="Z10" s="184" t="s">
        <v>78</v>
      </c>
      <c r="AA10" s="184" t="s">
        <v>78</v>
      </c>
      <c r="AB10" s="184" t="s">
        <v>78</v>
      </c>
    </row>
    <row r="11" spans="1:28" ht="105" x14ac:dyDescent="0.2">
      <c r="A11" s="192"/>
      <c r="B11" s="202" t="s">
        <v>51</v>
      </c>
      <c r="C11" s="193" t="s">
        <v>2137</v>
      </c>
      <c r="D11" s="193" t="str">
        <f>VLOOKUP(B11,'HECVAT - Full | Vendor Response'!A$3:D$319,4,TRUE)</f>
        <v>All output from these systems is sent to Instructure's centralized logging management system for further analysis and alert generation.</v>
      </c>
      <c r="E11" s="186"/>
      <c r="F11" s="186"/>
      <c r="G11" s="186"/>
      <c r="H11" s="194"/>
      <c r="I11" s="194"/>
      <c r="J11" s="187"/>
      <c r="K11" s="196"/>
      <c r="L11" s="187"/>
      <c r="M11" s="185"/>
      <c r="N11" s="185"/>
      <c r="O11" s="185"/>
      <c r="P11" s="185"/>
      <c r="Q11" s="185"/>
      <c r="R11" s="185"/>
      <c r="S11" s="185"/>
      <c r="T11" s="185"/>
      <c r="U11" s="184" t="s">
        <v>78</v>
      </c>
      <c r="V11" s="184" t="s">
        <v>78</v>
      </c>
      <c r="W11" s="184" t="s">
        <v>78</v>
      </c>
      <c r="X11" s="184" t="s">
        <v>78</v>
      </c>
      <c r="Y11" s="184" t="s">
        <v>78</v>
      </c>
      <c r="Z11" s="184" t="s">
        <v>78</v>
      </c>
      <c r="AA11" s="184" t="s">
        <v>78</v>
      </c>
      <c r="AB11" s="184" t="s">
        <v>78</v>
      </c>
    </row>
    <row r="12" spans="1:28" ht="105" x14ac:dyDescent="0.2">
      <c r="A12" s="192"/>
      <c r="B12" s="202" t="s">
        <v>53</v>
      </c>
      <c r="C12" s="193" t="s">
        <v>54</v>
      </c>
      <c r="D12" s="193" t="str">
        <f>VLOOKUP(B12,'HECVAT - Full | Vendor Response'!A$3:D$319,4,TRUE)</f>
        <v>All output from these systems is sent to Instructure's centralized logging management system for further analysis and alert generation.</v>
      </c>
      <c r="E12" s="186"/>
      <c r="F12" s="186"/>
      <c r="G12" s="186"/>
      <c r="H12" s="194"/>
      <c r="I12" s="194"/>
      <c r="J12" s="187"/>
      <c r="K12" s="196"/>
      <c r="L12" s="187"/>
      <c r="M12" s="185"/>
      <c r="N12" s="185"/>
      <c r="O12" s="185"/>
      <c r="P12" s="185"/>
      <c r="Q12" s="185"/>
      <c r="R12" s="185"/>
      <c r="S12" s="185"/>
      <c r="T12" s="185"/>
      <c r="U12" s="184" t="s">
        <v>78</v>
      </c>
      <c r="V12" s="184" t="s">
        <v>78</v>
      </c>
      <c r="W12" s="184" t="s">
        <v>78</v>
      </c>
      <c r="X12" s="184" t="s">
        <v>78</v>
      </c>
      <c r="Y12" s="184" t="s">
        <v>78</v>
      </c>
      <c r="Z12" s="184" t="s">
        <v>78</v>
      </c>
      <c r="AA12" s="184" t="s">
        <v>78</v>
      </c>
      <c r="AB12" s="184" t="s">
        <v>78</v>
      </c>
    </row>
    <row r="13" spans="1:28" ht="105" x14ac:dyDescent="0.2">
      <c r="A13" s="192"/>
      <c r="B13" s="202" t="s">
        <v>55</v>
      </c>
      <c r="C13" s="193" t="s">
        <v>56</v>
      </c>
      <c r="D13" s="193" t="str">
        <f>VLOOKUP(B13,'HECVAT - Full | Vendor Response'!A$3:D$319,4,TRUE)</f>
        <v>All output from these systems is sent to Instructure's centralized logging management system for further analysis and alert generation.</v>
      </c>
      <c r="E13" s="186"/>
      <c r="F13" s="186"/>
      <c r="G13" s="186"/>
      <c r="H13" s="194"/>
      <c r="I13" s="194"/>
      <c r="J13" s="187"/>
      <c r="K13" s="196"/>
      <c r="L13" s="187"/>
      <c r="M13" s="185"/>
      <c r="N13" s="185"/>
      <c r="O13" s="185"/>
      <c r="P13" s="185"/>
      <c r="Q13" s="185"/>
      <c r="R13" s="185"/>
      <c r="S13" s="185"/>
      <c r="T13" s="185"/>
      <c r="U13" s="184" t="s">
        <v>78</v>
      </c>
      <c r="V13" s="184" t="s">
        <v>78</v>
      </c>
      <c r="W13" s="184" t="s">
        <v>78</v>
      </c>
      <c r="X13" s="184" t="s">
        <v>78</v>
      </c>
      <c r="Y13" s="184" t="s">
        <v>78</v>
      </c>
      <c r="Z13" s="184" t="s">
        <v>78</v>
      </c>
      <c r="AA13" s="184" t="s">
        <v>78</v>
      </c>
      <c r="AB13" s="184" t="s">
        <v>78</v>
      </c>
    </row>
    <row r="14" spans="1:28" ht="105" x14ac:dyDescent="0.2">
      <c r="A14" s="192"/>
      <c r="B14" s="202" t="s">
        <v>57</v>
      </c>
      <c r="C14" s="193" t="s">
        <v>2138</v>
      </c>
      <c r="D14" s="193" t="str">
        <f>VLOOKUP(B14,'HECVAT - Full | Vendor Response'!A$3:D$319,4,TRUE)</f>
        <v>All output from these systems is sent to Instructure's centralized logging management system for further analysis and alert generation.</v>
      </c>
      <c r="E14" s="186"/>
      <c r="F14" s="186"/>
      <c r="G14" s="186"/>
      <c r="H14" s="194"/>
      <c r="I14" s="194"/>
      <c r="J14" s="187"/>
      <c r="K14" s="196"/>
      <c r="L14" s="187"/>
      <c r="M14" s="185"/>
      <c r="N14" s="185"/>
      <c r="O14" s="185"/>
      <c r="P14" s="185"/>
      <c r="Q14" s="185"/>
      <c r="R14" s="185"/>
      <c r="S14" s="185"/>
      <c r="T14" s="185"/>
      <c r="U14" s="184" t="s">
        <v>78</v>
      </c>
      <c r="V14" s="184" t="s">
        <v>78</v>
      </c>
      <c r="W14" s="184" t="s">
        <v>78</v>
      </c>
      <c r="X14" s="184" t="s">
        <v>78</v>
      </c>
      <c r="Y14" s="184" t="s">
        <v>78</v>
      </c>
      <c r="Z14" s="184" t="s">
        <v>78</v>
      </c>
      <c r="AA14" s="184" t="s">
        <v>78</v>
      </c>
      <c r="AB14" s="184" t="s">
        <v>78</v>
      </c>
    </row>
    <row r="15" spans="1:28" ht="14" customHeight="1" x14ac:dyDescent="0.2">
      <c r="A15" s="192"/>
      <c r="B15" s="202" t="s">
        <v>59</v>
      </c>
      <c r="C15" s="193" t="s">
        <v>2139</v>
      </c>
      <c r="D15" s="193" t="str">
        <f>VLOOKUP(B15,'HECVAT - Full | Vendor Response'!A$3:D$319,4,TRUE)</f>
        <v>All output from these systems is sent to Instructure's centralized logging management system for further analysis and alert generation.</v>
      </c>
      <c r="E15" s="186"/>
      <c r="F15" s="186"/>
      <c r="G15" s="186"/>
      <c r="H15" s="194"/>
      <c r="I15" s="194"/>
      <c r="J15" s="187"/>
      <c r="K15" s="196"/>
      <c r="L15" s="187"/>
      <c r="M15" s="185"/>
      <c r="N15" s="185"/>
      <c r="O15" s="185"/>
      <c r="P15" s="185"/>
      <c r="Q15" s="185"/>
      <c r="R15" s="185"/>
      <c r="S15" s="185"/>
      <c r="T15" s="185"/>
      <c r="U15" s="184" t="s">
        <v>78</v>
      </c>
      <c r="V15" s="184" t="s">
        <v>78</v>
      </c>
      <c r="W15" s="184" t="s">
        <v>78</v>
      </c>
      <c r="X15" s="184" t="s">
        <v>78</v>
      </c>
      <c r="Y15" s="184" t="s">
        <v>78</v>
      </c>
      <c r="Z15" s="184" t="s">
        <v>78</v>
      </c>
      <c r="AA15" s="184" t="s">
        <v>78</v>
      </c>
      <c r="AB15" s="184" t="s">
        <v>78</v>
      </c>
    </row>
    <row r="16" spans="1:28" ht="105" x14ac:dyDescent="0.2">
      <c r="A16" s="192"/>
      <c r="B16" s="202" t="s">
        <v>60</v>
      </c>
      <c r="C16" s="193" t="s">
        <v>23</v>
      </c>
      <c r="D16" s="193" t="str">
        <f>VLOOKUP(B16,'HECVAT - Full | Vendor Response'!A$3:D$319,4,TRUE)</f>
        <v>All output from these systems is sent to Instructure's centralized logging management system for further analysis and alert generation.</v>
      </c>
      <c r="E16" s="186"/>
      <c r="F16" s="186"/>
      <c r="G16" s="186"/>
      <c r="H16" s="198" t="s">
        <v>3197</v>
      </c>
      <c r="I16" s="198" t="s">
        <v>3195</v>
      </c>
      <c r="J16" s="187"/>
      <c r="K16" s="196"/>
      <c r="L16" s="187"/>
      <c r="M16" s="185"/>
      <c r="N16" s="185"/>
      <c r="O16" s="185"/>
      <c r="P16" s="185"/>
      <c r="Q16" s="185"/>
      <c r="R16" s="185"/>
      <c r="S16" s="185"/>
      <c r="T16" s="185"/>
      <c r="U16" s="184" t="s">
        <v>78</v>
      </c>
      <c r="V16" s="184" t="s">
        <v>78</v>
      </c>
      <c r="W16" s="184" t="s">
        <v>78</v>
      </c>
      <c r="X16" s="184" t="s">
        <v>78</v>
      </c>
      <c r="Y16" s="184" t="s">
        <v>78</v>
      </c>
      <c r="Z16" s="184" t="s">
        <v>78</v>
      </c>
      <c r="AA16" s="184" t="s">
        <v>78</v>
      </c>
      <c r="AB16" s="184" t="s">
        <v>78</v>
      </c>
    </row>
    <row r="17" spans="1:28" ht="56" customHeight="1" x14ac:dyDescent="0.2">
      <c r="A17" s="192"/>
      <c r="B17" s="202" t="s">
        <v>62</v>
      </c>
      <c r="C17" s="193" t="s">
        <v>25</v>
      </c>
      <c r="D17" s="193" t="str">
        <f>VLOOKUP(B17,'HECVAT - Full | Vendor Response'!A$3:D$319,4,TRUE)</f>
        <v>All output from these systems is sent to Instructure's centralized logging management system for further analysis and alert generation.</v>
      </c>
      <c r="E17" s="186"/>
      <c r="F17" s="186"/>
      <c r="G17" s="186"/>
      <c r="H17" s="198" t="s">
        <v>3198</v>
      </c>
      <c r="I17" s="198" t="s">
        <v>3195</v>
      </c>
      <c r="J17" s="187"/>
      <c r="K17" s="196"/>
      <c r="L17" s="187"/>
      <c r="M17" s="185"/>
      <c r="N17" s="185"/>
      <c r="O17" s="185"/>
      <c r="P17" s="185"/>
      <c r="Q17" s="185"/>
      <c r="R17" s="185"/>
      <c r="S17" s="185"/>
      <c r="T17" s="185"/>
      <c r="U17" s="184" t="s">
        <v>78</v>
      </c>
      <c r="V17" s="184" t="s">
        <v>78</v>
      </c>
      <c r="W17" s="184" t="s">
        <v>78</v>
      </c>
      <c r="X17" s="184" t="s">
        <v>78</v>
      </c>
      <c r="Y17" s="184" t="s">
        <v>78</v>
      </c>
      <c r="Z17" s="184" t="s">
        <v>78</v>
      </c>
      <c r="AA17" s="184" t="s">
        <v>78</v>
      </c>
      <c r="AB17" s="184" t="s">
        <v>78</v>
      </c>
    </row>
    <row r="18" spans="1:28" ht="409.6" x14ac:dyDescent="0.2">
      <c r="A18" s="192">
        <v>1</v>
      </c>
      <c r="B18" s="193" t="s">
        <v>70</v>
      </c>
      <c r="C18" s="193" t="s">
        <v>2140</v>
      </c>
      <c r="D18" s="193"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8" s="186" t="s">
        <v>2112</v>
      </c>
      <c r="F18" s="186" t="s">
        <v>2141</v>
      </c>
      <c r="G18" s="186" t="s">
        <v>2113</v>
      </c>
      <c r="H18" s="198" t="s">
        <v>2142</v>
      </c>
      <c r="I18" s="198" t="s">
        <v>2143</v>
      </c>
      <c r="J18" s="187" t="b">
        <v>1</v>
      </c>
      <c r="K18" s="196">
        <v>1</v>
      </c>
      <c r="L18" s="187" t="s">
        <v>7</v>
      </c>
      <c r="M18" s="185" t="s">
        <v>2144</v>
      </c>
      <c r="N18" s="185" t="str">
        <f>VLOOKUP(B18,'HECVAT - Full | Vendor Response'!A:E,3,FALSE)</f>
        <v>No</v>
      </c>
      <c r="O18" s="185" t="e">
        <f>IF(LEN(VLOOKUP(B18,'Analyst Report'!$A:$I,6,TRUE))=0,"",VLOOKUP(B18,'Analyst Report'!$A:$I,6,FALSE))</f>
        <v>#N/A</v>
      </c>
      <c r="P18" s="185" t="e">
        <f>IF((O18=""),(IF(ISNUMBER(FIND(M18,N18)),1,0)),(IF(ISNUMBER(FIND(M18,O18)),1,0)))</f>
        <v>#N/A</v>
      </c>
      <c r="Q18" s="185">
        <v>10</v>
      </c>
      <c r="R18" s="185">
        <f>IF(LEN(VLOOKUP(B18,'Analyst Report'!$A$30:$I$287,8,TRUE))=0,"",VLOOKUP(B18,'Analyst Report'!$A$30:$I$287,8,TRUE))</f>
        <v>15</v>
      </c>
      <c r="S18" s="185">
        <f>(IF((ISNUMBER(R18)),R18,Q18))*K18</f>
        <v>15</v>
      </c>
      <c r="T18" s="185" t="e">
        <f>P18*S18</f>
        <v>#N/A</v>
      </c>
      <c r="U18" s="184" t="s">
        <v>78</v>
      </c>
      <c r="V18" s="184" t="s">
        <v>78</v>
      </c>
      <c r="W18" s="184" t="s">
        <v>78</v>
      </c>
      <c r="X18" s="184" t="s">
        <v>78</v>
      </c>
      <c r="Y18" s="184" t="s">
        <v>78</v>
      </c>
      <c r="Z18" s="184" t="s">
        <v>78</v>
      </c>
      <c r="AA18" s="184" t="s">
        <v>78</v>
      </c>
      <c r="AB18" s="184" t="s">
        <v>78</v>
      </c>
    </row>
    <row r="19" spans="1:28" ht="409.6" x14ac:dyDescent="0.2">
      <c r="A19" s="192">
        <f>A18+1</f>
        <v>2</v>
      </c>
      <c r="B19" s="193" t="s">
        <v>71</v>
      </c>
      <c r="C19" s="193" t="s">
        <v>2145</v>
      </c>
      <c r="D19" s="193"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9" s="186" t="s">
        <v>2146</v>
      </c>
      <c r="F19" s="186" t="s">
        <v>2147</v>
      </c>
      <c r="G19" s="186" t="s">
        <v>2148</v>
      </c>
      <c r="H19" s="198" t="s">
        <v>2149</v>
      </c>
      <c r="I19" s="198" t="s">
        <v>2150</v>
      </c>
      <c r="J19" s="187" t="b">
        <v>1</v>
      </c>
      <c r="K19" s="196">
        <v>1</v>
      </c>
      <c r="L19" s="187" t="s">
        <v>7</v>
      </c>
      <c r="M19" s="185" t="s">
        <v>2151</v>
      </c>
      <c r="N19" s="185" t="str">
        <f>VLOOKUP(B19,'HECVAT - Full | Vendor Response'!A:E,3,FALSE)</f>
        <v>Yes</v>
      </c>
      <c r="O19" s="185" t="e">
        <f>IF(LEN(VLOOKUP(B19,'Analyst Report'!$A:$I,6,TRUE))=0,"",VLOOKUP(B19,'Analyst Report'!$A:$I,6,FALSE))</f>
        <v>#N/A</v>
      </c>
      <c r="P19" s="185" t="e">
        <f t="shared" ref="P19:P73" si="0">IF((O19=""),(IF(ISNUMBER(FIND(M19,N19)),1,0)),(IF(ISNUMBER(FIND(M19,O19)),1,0)))</f>
        <v>#N/A</v>
      </c>
      <c r="Q19" s="185">
        <v>10</v>
      </c>
      <c r="R19" s="185">
        <f>IF(LEN(VLOOKUP(B19,'Analyst Report'!$A$30:$I$287,8,TRUE))=0,"",VLOOKUP(B19,'Analyst Report'!$A$30:$I$287,8,TRUE))</f>
        <v>15</v>
      </c>
      <c r="S19" s="185">
        <f t="shared" ref="S19:S85" si="1">(IF((ISNUMBER(R19)),R19,Q19))*K19</f>
        <v>15</v>
      </c>
      <c r="T19" s="185" t="e">
        <f t="shared" ref="T19:T73" si="2">P19*S19</f>
        <v>#N/A</v>
      </c>
      <c r="U19" s="184" t="s">
        <v>78</v>
      </c>
      <c r="V19" s="184" t="s">
        <v>78</v>
      </c>
      <c r="W19" s="184" t="s">
        <v>78</v>
      </c>
      <c r="X19" s="184" t="s">
        <v>78</v>
      </c>
      <c r="Y19" s="184" t="s">
        <v>78</v>
      </c>
      <c r="Z19" s="184" t="s">
        <v>78</v>
      </c>
      <c r="AA19" s="184" t="s">
        <v>78</v>
      </c>
      <c r="AB19" s="184" t="s">
        <v>78</v>
      </c>
    </row>
    <row r="20" spans="1:28" ht="409.6" x14ac:dyDescent="0.2">
      <c r="A20" s="192">
        <f t="shared" ref="A20:A86" si="3">A19+1</f>
        <v>3</v>
      </c>
      <c r="B20" s="193" t="s">
        <v>72</v>
      </c>
      <c r="C20" s="193" t="s">
        <v>2152</v>
      </c>
      <c r="D20" s="193"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 s="186" t="s">
        <v>78</v>
      </c>
      <c r="F20" s="186" t="s">
        <v>2153</v>
      </c>
      <c r="G20" s="186" t="s">
        <v>2154</v>
      </c>
      <c r="H20" s="198" t="s">
        <v>2155</v>
      </c>
      <c r="I20" s="198" t="s">
        <v>2156</v>
      </c>
      <c r="J20" s="187" t="b">
        <v>1</v>
      </c>
      <c r="K20" s="196">
        <v>1</v>
      </c>
      <c r="L20" s="187" t="s">
        <v>7</v>
      </c>
      <c r="M20" s="185" t="s">
        <v>2144</v>
      </c>
      <c r="N20" s="185" t="str">
        <f>VLOOKUP(B20,'HECVAT - Full | Vendor Response'!A:E,3,FALSE)</f>
        <v>Yes</v>
      </c>
      <c r="O20" s="185" t="str">
        <f>IF(LEN(VLOOKUP(B20,'Analyst Report'!$A:$I,6,TRUE))=0,"",VLOOKUP(B20,'Analyst Report'!$A:$I,6,TRUE))</f>
        <v>Qualitative Question</v>
      </c>
      <c r="P20" s="185">
        <f t="shared" si="0"/>
        <v>0</v>
      </c>
      <c r="Q20" s="185">
        <v>10</v>
      </c>
      <c r="R20" s="185">
        <f>IF(LEN(VLOOKUP(B20,'Analyst Report'!$A$30:$I$287,8,TRUE))=0,"",VLOOKUP(B20,'Analyst Report'!$A$30:$I$287,8,TRUE))</f>
        <v>15</v>
      </c>
      <c r="S20" s="185">
        <f t="shared" si="1"/>
        <v>15</v>
      </c>
      <c r="T20" s="185">
        <f t="shared" si="2"/>
        <v>0</v>
      </c>
      <c r="U20" s="184" t="s">
        <v>78</v>
      </c>
      <c r="V20" s="184" t="s">
        <v>78</v>
      </c>
      <c r="W20" s="184" t="s">
        <v>78</v>
      </c>
      <c r="X20" s="184" t="s">
        <v>78</v>
      </c>
      <c r="Y20" s="184" t="s">
        <v>78</v>
      </c>
      <c r="Z20" s="184" t="s">
        <v>78</v>
      </c>
      <c r="AA20" s="184" t="s">
        <v>78</v>
      </c>
      <c r="AB20" s="184" t="s">
        <v>78</v>
      </c>
    </row>
    <row r="21" spans="1:28" ht="409.6" x14ac:dyDescent="0.2">
      <c r="A21" s="192">
        <f t="shared" si="3"/>
        <v>4</v>
      </c>
      <c r="B21" s="193" t="s">
        <v>73</v>
      </c>
      <c r="C21" s="193" t="s">
        <v>2157</v>
      </c>
      <c r="D21" s="193"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1" s="186" t="s">
        <v>78</v>
      </c>
      <c r="F21" s="186" t="s">
        <v>2153</v>
      </c>
      <c r="G21" s="186" t="s">
        <v>2158</v>
      </c>
      <c r="H21" s="198" t="s">
        <v>2159</v>
      </c>
      <c r="I21" s="198" t="s">
        <v>2160</v>
      </c>
      <c r="J21" s="187" t="b">
        <v>1</v>
      </c>
      <c r="K21" s="196">
        <v>1</v>
      </c>
      <c r="L21" s="187" t="s">
        <v>7</v>
      </c>
      <c r="M21" s="185" t="s">
        <v>2144</v>
      </c>
      <c r="N21" s="185" t="str">
        <f>VLOOKUP(B21,'HECVAT - Full | Vendor Response'!A:E,3,FALSE)</f>
        <v>Yes</v>
      </c>
      <c r="O21" s="185" t="str">
        <f>IF(LEN(VLOOKUP(B21,'Analyst Report'!$A:$I,6,TRUE))=0,"",VLOOKUP(B21,'Analyst Report'!$A:$I,6,TRUE))</f>
        <v>Qualitative Question</v>
      </c>
      <c r="P21" s="185">
        <f t="shared" si="0"/>
        <v>0</v>
      </c>
      <c r="Q21" s="185"/>
      <c r="R21" s="185">
        <f>IF(LEN(VLOOKUP(B21,'Analyst Report'!$A$30:$I$287,8,TRUE))=0,"",VLOOKUP(B21,'Analyst Report'!$A$30:$I$287,8,TRUE))</f>
        <v>15</v>
      </c>
      <c r="S21" s="185">
        <f t="shared" si="1"/>
        <v>15</v>
      </c>
      <c r="T21" s="185">
        <f t="shared" si="2"/>
        <v>0</v>
      </c>
      <c r="U21" s="184" t="s">
        <v>78</v>
      </c>
      <c r="V21" s="184" t="s">
        <v>78</v>
      </c>
      <c r="W21" s="184" t="s">
        <v>78</v>
      </c>
      <c r="X21" s="184" t="s">
        <v>78</v>
      </c>
      <c r="Y21" s="184" t="s">
        <v>78</v>
      </c>
      <c r="Z21" s="184" t="s">
        <v>78</v>
      </c>
      <c r="AA21" s="184" t="s">
        <v>78</v>
      </c>
      <c r="AB21" s="184" t="s">
        <v>78</v>
      </c>
    </row>
    <row r="22" spans="1:28" ht="409.6" x14ac:dyDescent="0.2">
      <c r="A22" s="192">
        <f t="shared" si="3"/>
        <v>5</v>
      </c>
      <c r="B22" s="193" t="s">
        <v>74</v>
      </c>
      <c r="C22" s="193" t="s">
        <v>2161</v>
      </c>
      <c r="D22" s="193"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2" s="186" t="s">
        <v>2162</v>
      </c>
      <c r="F22" s="186" t="s">
        <v>2163</v>
      </c>
      <c r="G22" s="186" t="s">
        <v>2164</v>
      </c>
      <c r="H22" s="198" t="s">
        <v>2165</v>
      </c>
      <c r="I22" s="198" t="s">
        <v>2166</v>
      </c>
      <c r="J22" s="187" t="b">
        <v>1</v>
      </c>
      <c r="K22" s="196">
        <v>1</v>
      </c>
      <c r="L22" s="187" t="s">
        <v>7</v>
      </c>
      <c r="M22" s="185" t="s">
        <v>2151</v>
      </c>
      <c r="N22" s="185" t="str">
        <f>VLOOKUP(B22,'HECVAT - Full | Vendor Response'!A:E,3,FALSE)</f>
        <v>No</v>
      </c>
      <c r="O22" s="185" t="str">
        <f>IF(LEN(VLOOKUP(B22,'Analyst Report'!$A:$I,6,TRUE))=0,"",VLOOKUP(B22,'Analyst Report'!$A:$I,6,TRUE))</f>
        <v>Qualitative Question</v>
      </c>
      <c r="P22" s="185">
        <f t="shared" si="0"/>
        <v>0</v>
      </c>
      <c r="Q22" s="185">
        <v>10</v>
      </c>
      <c r="R22" s="185">
        <f>IF(LEN(VLOOKUP(B22,'Analyst Report'!$A$30:$I$287,8,TRUE))=0,"",VLOOKUP(B22,'Analyst Report'!$A$30:$I$287,8,TRUE))</f>
        <v>15</v>
      </c>
      <c r="S22" s="185">
        <f t="shared" si="1"/>
        <v>15</v>
      </c>
      <c r="T22" s="185">
        <f t="shared" si="2"/>
        <v>0</v>
      </c>
      <c r="U22" s="184" t="s">
        <v>78</v>
      </c>
      <c r="V22" s="184" t="s">
        <v>78</v>
      </c>
      <c r="W22" s="184" t="s">
        <v>78</v>
      </c>
      <c r="X22" s="184" t="s">
        <v>78</v>
      </c>
      <c r="Y22" s="184" t="s">
        <v>78</v>
      </c>
      <c r="Z22" s="184" t="s">
        <v>78</v>
      </c>
      <c r="AA22" s="184" t="s">
        <v>78</v>
      </c>
      <c r="AB22" s="184" t="s">
        <v>78</v>
      </c>
    </row>
    <row r="23" spans="1:28" ht="409.6" x14ac:dyDescent="0.2">
      <c r="A23" s="192">
        <f t="shared" si="3"/>
        <v>6</v>
      </c>
      <c r="B23" s="193" t="s">
        <v>75</v>
      </c>
      <c r="C23" s="193" t="s">
        <v>2167</v>
      </c>
      <c r="D23" s="193"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 s="186" t="s">
        <v>2168</v>
      </c>
      <c r="F23" s="186" t="s">
        <v>2169</v>
      </c>
      <c r="G23" s="186"/>
      <c r="H23" s="198" t="s">
        <v>2170</v>
      </c>
      <c r="I23" s="198" t="s">
        <v>2171</v>
      </c>
      <c r="J23" s="187" t="b">
        <v>0</v>
      </c>
      <c r="K23" s="196">
        <v>1</v>
      </c>
      <c r="L23" s="187" t="s">
        <v>7</v>
      </c>
      <c r="M23" s="185" t="s">
        <v>2144</v>
      </c>
      <c r="N23" s="185" t="str">
        <f>VLOOKUP(B23,'HECVAT - Full | Vendor Response'!A:E,3,FALSE)</f>
        <v>Yes</v>
      </c>
      <c r="O23" s="185" t="str">
        <f>IF(LEN(VLOOKUP(B23,'Analyst Report'!$A:$I,6,TRUE))=0,"",VLOOKUP(B23,'Analyst Report'!$A:$I,6,TRUE))</f>
        <v>Qualitative Question</v>
      </c>
      <c r="P23" s="185">
        <f t="shared" si="0"/>
        <v>0</v>
      </c>
      <c r="Q23" s="185">
        <v>10</v>
      </c>
      <c r="R23" s="185">
        <f>IF(LEN(VLOOKUP(B23,'Analyst Report'!$A$30:$I$287,8,TRUE))=0,"",VLOOKUP(B23,'Analyst Report'!$A$30:$I$287,8,TRUE))</f>
        <v>15</v>
      </c>
      <c r="S23" s="185">
        <f t="shared" si="1"/>
        <v>15</v>
      </c>
      <c r="T23" s="185">
        <f t="shared" si="2"/>
        <v>0</v>
      </c>
      <c r="U23" s="184" t="s">
        <v>78</v>
      </c>
      <c r="V23" s="184" t="s">
        <v>78</v>
      </c>
      <c r="W23" s="184" t="s">
        <v>78</v>
      </c>
      <c r="X23" s="184" t="s">
        <v>78</v>
      </c>
      <c r="Y23" s="184" t="s">
        <v>78</v>
      </c>
      <c r="Z23" s="184" t="s">
        <v>78</v>
      </c>
      <c r="AA23" s="184" t="s">
        <v>78</v>
      </c>
      <c r="AB23" s="184" t="s">
        <v>78</v>
      </c>
    </row>
    <row r="24" spans="1:28" ht="409.6" x14ac:dyDescent="0.2">
      <c r="A24" s="192">
        <f t="shared" si="3"/>
        <v>7</v>
      </c>
      <c r="B24" s="193" t="s">
        <v>76</v>
      </c>
      <c r="C24" s="193" t="s">
        <v>2172</v>
      </c>
      <c r="D24" s="193"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4" s="186" t="s">
        <v>2173</v>
      </c>
      <c r="F24" s="186" t="s">
        <v>78</v>
      </c>
      <c r="G24" s="186" t="s">
        <v>3199</v>
      </c>
      <c r="H24" s="198" t="s">
        <v>3167</v>
      </c>
      <c r="I24" s="198" t="s">
        <v>3166</v>
      </c>
      <c r="J24" s="187"/>
      <c r="K24" s="196">
        <v>1</v>
      </c>
      <c r="L24" s="187" t="s">
        <v>7</v>
      </c>
      <c r="M24" s="185" t="s">
        <v>2144</v>
      </c>
      <c r="N24" s="185" t="str">
        <f>LEFT(VLOOKUP(B24,'HECVAT - Full | Vendor Response'!A:E,3,FALSE),1)</f>
        <v>4</v>
      </c>
      <c r="O24" s="185" t="str">
        <f>IF(LEN(VLOOKUP(B24,'Analyst Report'!$A:$I,6,TRUE))=0,"",VLOOKUP(B24,'Analyst Report'!$A:$I,6,TRUE))</f>
        <v>Qualitative Question</v>
      </c>
      <c r="P24" s="185">
        <f t="shared" si="0"/>
        <v>0</v>
      </c>
      <c r="Q24" s="185">
        <v>10</v>
      </c>
      <c r="R24" s="185">
        <f>IF(LEN(VLOOKUP(B24,'Analyst Report'!$A$30:$I$287,8,TRUE))=0,"",VLOOKUP(B24,'Analyst Report'!$A$30:$I$287,8,TRUE))</f>
        <v>15</v>
      </c>
      <c r="S24" s="185">
        <f t="shared" si="1"/>
        <v>15</v>
      </c>
      <c r="T24" s="185">
        <f t="shared" si="2"/>
        <v>0</v>
      </c>
      <c r="U24" s="184" t="s">
        <v>78</v>
      </c>
      <c r="V24" s="184" t="s">
        <v>78</v>
      </c>
      <c r="W24" s="184" t="s">
        <v>78</v>
      </c>
      <c r="X24" s="184" t="s">
        <v>78</v>
      </c>
      <c r="Y24" s="184" t="s">
        <v>78</v>
      </c>
      <c r="Z24" s="184" t="s">
        <v>78</v>
      </c>
      <c r="AA24" s="184" t="s">
        <v>78</v>
      </c>
      <c r="AB24" s="184" t="s">
        <v>78</v>
      </c>
    </row>
    <row r="25" spans="1:28" ht="409.6" x14ac:dyDescent="0.2">
      <c r="A25" s="192">
        <f t="shared" si="3"/>
        <v>8</v>
      </c>
      <c r="B25" s="199" t="s">
        <v>77</v>
      </c>
      <c r="C25" s="199" t="s">
        <v>2174</v>
      </c>
      <c r="D25" s="193"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88" t="s">
        <v>2175</v>
      </c>
      <c r="F25" s="188" t="s">
        <v>78</v>
      </c>
      <c r="G25" s="188" t="s">
        <v>78</v>
      </c>
      <c r="H25" s="200" t="s">
        <v>2176</v>
      </c>
      <c r="I25" s="200" t="s">
        <v>2177</v>
      </c>
      <c r="J25" s="187" t="str">
        <f>IF(S25&gt;20,"TRUE","FALSE")</f>
        <v>FALSE</v>
      </c>
      <c r="K25" s="196">
        <v>1</v>
      </c>
      <c r="L25" s="187" t="s">
        <v>2178</v>
      </c>
      <c r="M25" s="185" t="s">
        <v>2144</v>
      </c>
      <c r="N25" s="185" t="str">
        <f>VLOOKUP(B25,'HECVAT - Full | Vendor Response'!A:E,3,FALSE)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185" t="str">
        <f>IF(LEN(VLOOKUP(B25,'Analyst Report'!$A:$I,7,FALSE))=0,"",VLOOKUP(B25,'Analyst Report'!$A:$I,7,FALSE))</f>
        <v>Yes</v>
      </c>
      <c r="P25" s="185">
        <f>IF((O25=""),(IF(ISNUMBER(FIND(M25,N25)),1,0)),(IF(ISNUMBER(FIND(M25,O25)),1,0)))</f>
        <v>1</v>
      </c>
      <c r="Q25" s="185">
        <v>15</v>
      </c>
      <c r="R25" s="185">
        <f>IF(LEN(VLOOKUP(B25,'Analyst Report'!$A$30:$I$287,9,FALSE))=0,VLOOKUP(B25,'Analyst Report'!$A$30:$I$287,8,FALSE),VLOOKUP(B25,'Analyst Report'!$A$30:$I$287,9,FALSE))</f>
        <v>15</v>
      </c>
      <c r="S25" s="185">
        <f t="shared" si="1"/>
        <v>15</v>
      </c>
      <c r="T25" s="185">
        <f>P25*S25*K25</f>
        <v>15</v>
      </c>
      <c r="U25" s="184" t="s">
        <v>78</v>
      </c>
      <c r="V25" s="184" t="s">
        <v>78</v>
      </c>
      <c r="W25" s="184" t="s">
        <v>78</v>
      </c>
      <c r="X25" s="184" t="s">
        <v>78</v>
      </c>
      <c r="Y25" s="184" t="s">
        <v>78</v>
      </c>
      <c r="Z25" s="184" t="s">
        <v>78</v>
      </c>
      <c r="AA25" s="184" t="s">
        <v>78</v>
      </c>
      <c r="AB25" s="184" t="s">
        <v>78</v>
      </c>
    </row>
    <row r="26" spans="1:28" ht="210" x14ac:dyDescent="0.2">
      <c r="A26" s="192">
        <f t="shared" si="3"/>
        <v>9</v>
      </c>
      <c r="B26" s="201" t="s">
        <v>79</v>
      </c>
      <c r="C26" s="199" t="s">
        <v>2179</v>
      </c>
      <c r="D26" s="193"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88" t="s">
        <v>78</v>
      </c>
      <c r="F26" s="188" t="s">
        <v>78</v>
      </c>
      <c r="G26" s="188" t="s">
        <v>2180</v>
      </c>
      <c r="H26" s="200" t="s">
        <v>2181</v>
      </c>
      <c r="I26" s="200" t="s">
        <v>2182</v>
      </c>
      <c r="J26" s="187" t="str">
        <f t="shared" ref="J26:J84" si="4">IF(S26&gt;20,"TRUE","FALSE")</f>
        <v>FALSE</v>
      </c>
      <c r="K26" s="196">
        <v>1</v>
      </c>
      <c r="L26" s="187" t="s">
        <v>2178</v>
      </c>
      <c r="M26" s="185" t="s">
        <v>2151</v>
      </c>
      <c r="N26" s="185" t="str">
        <f>VLOOKUP(B26,'HECVAT - Full | Vendor Response'!A:E,3,FALSE)</f>
        <v>Yes</v>
      </c>
      <c r="O26" s="185" t="str">
        <f>IF(LEN(VLOOKUP(B26,'Analyst Report'!$A:$I,7,FALSE))=0,"",VLOOKUP(B26,'Analyst Report'!$A:$I,7,FALSE))</f>
        <v/>
      </c>
      <c r="P26" s="185">
        <f t="shared" si="0"/>
        <v>0</v>
      </c>
      <c r="Q26" s="185">
        <v>10</v>
      </c>
      <c r="R26" s="185">
        <f>IF(LEN(VLOOKUP(B26,'Analyst Report'!$A$30:$I$287,9,FALSE))=0,VLOOKUP(B26,'Analyst Report'!$A$30:$I$287,8,FALSE),VLOOKUP(B26,'Analyst Report'!$A$30:$I$287,9,FALSE))</f>
        <v>10</v>
      </c>
      <c r="S26" s="185">
        <f t="shared" si="1"/>
        <v>10</v>
      </c>
      <c r="T26" s="185">
        <f t="shared" si="2"/>
        <v>0</v>
      </c>
      <c r="U26" s="184" t="s">
        <v>78</v>
      </c>
      <c r="V26" s="184" t="s">
        <v>78</v>
      </c>
      <c r="W26" s="184" t="s">
        <v>78</v>
      </c>
      <c r="X26" s="184" t="s">
        <v>78</v>
      </c>
      <c r="Y26" s="184" t="s">
        <v>78</v>
      </c>
      <c r="Z26" s="184" t="s">
        <v>78</v>
      </c>
      <c r="AA26" s="184" t="s">
        <v>78</v>
      </c>
      <c r="AB26" s="184" t="s">
        <v>78</v>
      </c>
    </row>
    <row r="27" spans="1:28" ht="270" x14ac:dyDescent="0.2">
      <c r="A27" s="192">
        <f t="shared" si="3"/>
        <v>10</v>
      </c>
      <c r="B27" s="199" t="s">
        <v>80</v>
      </c>
      <c r="C27" s="199" t="s">
        <v>2183</v>
      </c>
      <c r="D27" s="193"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88" t="s">
        <v>78</v>
      </c>
      <c r="F27" s="188" t="s">
        <v>2184</v>
      </c>
      <c r="G27" s="188" t="s">
        <v>2185</v>
      </c>
      <c r="H27" s="200" t="s">
        <v>2186</v>
      </c>
      <c r="I27" s="200" t="s">
        <v>2187</v>
      </c>
      <c r="J27" s="187" t="str">
        <f t="shared" si="4"/>
        <v>FALSE</v>
      </c>
      <c r="K27" s="196">
        <v>1</v>
      </c>
      <c r="L27" s="187" t="s">
        <v>2178</v>
      </c>
      <c r="M27" s="185" t="s">
        <v>2144</v>
      </c>
      <c r="N27" s="185" t="str">
        <f>VLOOKUP(B27,'HECVAT - Full | Vendor Response'!A:E,3,FALSE)</f>
        <v>Yes</v>
      </c>
      <c r="O27" s="185" t="str">
        <f>IF(LEN(VLOOKUP(B27,'Analyst Report'!$A:$I,7,FALSE))=0,"",VLOOKUP(B27,'Analyst Report'!$A:$I,7,FALSE))</f>
        <v/>
      </c>
      <c r="P27" s="185">
        <f t="shared" si="0"/>
        <v>1</v>
      </c>
      <c r="Q27" s="185">
        <v>15</v>
      </c>
      <c r="R27" s="185">
        <f>IF(LEN(VLOOKUP(B27,'Analyst Report'!$A$30:$I$287,9,FALSE))=0,VLOOKUP(B27,'Analyst Report'!$A$30:$I$287,8,FALSE),VLOOKUP(B27,'Analyst Report'!$A$30:$I$287,9,FALSE))</f>
        <v>15</v>
      </c>
      <c r="S27" s="185">
        <f t="shared" si="1"/>
        <v>15</v>
      </c>
      <c r="T27" s="185">
        <f t="shared" si="2"/>
        <v>15</v>
      </c>
      <c r="U27" s="184" t="s">
        <v>78</v>
      </c>
      <c r="V27" s="184" t="s">
        <v>78</v>
      </c>
      <c r="W27" s="184" t="s">
        <v>78</v>
      </c>
      <c r="X27" s="184" t="s">
        <v>78</v>
      </c>
      <c r="Y27" s="184" t="s">
        <v>78</v>
      </c>
      <c r="Z27" s="184" t="s">
        <v>78</v>
      </c>
      <c r="AA27" s="184" t="s">
        <v>78</v>
      </c>
      <c r="AB27" s="184" t="s">
        <v>78</v>
      </c>
    </row>
    <row r="28" spans="1:28" ht="240" x14ac:dyDescent="0.2">
      <c r="A28" s="192">
        <f t="shared" si="3"/>
        <v>11</v>
      </c>
      <c r="B28" s="199" t="s">
        <v>81</v>
      </c>
      <c r="C28" s="199" t="s">
        <v>2188</v>
      </c>
      <c r="D28" s="193"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88" t="s">
        <v>78</v>
      </c>
      <c r="F28" s="188" t="s">
        <v>2189</v>
      </c>
      <c r="G28" s="188" t="s">
        <v>2190</v>
      </c>
      <c r="H28" s="200" t="s">
        <v>2191</v>
      </c>
      <c r="I28" s="200" t="s">
        <v>2192</v>
      </c>
      <c r="J28" s="187" t="str">
        <f t="shared" si="4"/>
        <v>TRUE</v>
      </c>
      <c r="K28" s="196">
        <v>1</v>
      </c>
      <c r="L28" s="187" t="s">
        <v>2178</v>
      </c>
      <c r="M28" s="185" t="s">
        <v>2144</v>
      </c>
      <c r="N28" s="185" t="str">
        <f>VLOOKUP(B28,'HECVAT - Full | Vendor Response'!A:E,3,FALSE)</f>
        <v>Yes</v>
      </c>
      <c r="O28" s="185" t="str">
        <f>IF(LEN(VLOOKUP(B28,'Analyst Report'!$A:$I,7,FALSE))=0,"",VLOOKUP(B28,'Analyst Report'!$A:$I,7,FALSE))</f>
        <v/>
      </c>
      <c r="P28" s="185">
        <f t="shared" si="0"/>
        <v>1</v>
      </c>
      <c r="Q28" s="185">
        <v>25</v>
      </c>
      <c r="R28" s="185">
        <f>IF(LEN(VLOOKUP(B28,'Analyst Report'!$A$30:$I$287,9,FALSE))=0,VLOOKUP(B28,'Analyst Report'!$A$30:$I$287,8,FALSE),VLOOKUP(B28,'Analyst Report'!$A$30:$I$287,9,FALSE))</f>
        <v>25</v>
      </c>
      <c r="S28" s="185">
        <f t="shared" si="1"/>
        <v>25</v>
      </c>
      <c r="T28" s="185">
        <f t="shared" si="2"/>
        <v>25</v>
      </c>
      <c r="U28" s="184" t="s">
        <v>78</v>
      </c>
      <c r="V28" s="184" t="s">
        <v>78</v>
      </c>
      <c r="W28" s="184" t="s">
        <v>78</v>
      </c>
      <c r="X28" s="184" t="s">
        <v>78</v>
      </c>
      <c r="Y28" s="184" t="s">
        <v>78</v>
      </c>
      <c r="Z28" s="184" t="s">
        <v>78</v>
      </c>
      <c r="AA28" s="184" t="s">
        <v>78</v>
      </c>
      <c r="AB28" s="184" t="s">
        <v>78</v>
      </c>
    </row>
    <row r="29" spans="1:28" ht="409.6" x14ac:dyDescent="0.2">
      <c r="A29" s="192">
        <f t="shared" si="3"/>
        <v>12</v>
      </c>
      <c r="B29" s="199" t="s">
        <v>82</v>
      </c>
      <c r="C29" s="199" t="s">
        <v>2193</v>
      </c>
      <c r="D29" s="193"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88" t="s">
        <v>2194</v>
      </c>
      <c r="F29" s="188" t="s">
        <v>78</v>
      </c>
      <c r="G29" s="188" t="s">
        <v>78</v>
      </c>
      <c r="H29" s="200" t="s">
        <v>2195</v>
      </c>
      <c r="I29" s="200" t="s">
        <v>2196</v>
      </c>
      <c r="J29" s="187" t="str">
        <f t="shared" si="4"/>
        <v>FALSE</v>
      </c>
      <c r="K29" s="196">
        <v>1</v>
      </c>
      <c r="L29" s="187" t="s">
        <v>2178</v>
      </c>
      <c r="M29" s="185" t="s">
        <v>2144</v>
      </c>
      <c r="N29" s="185"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v>
      </c>
      <c r="O29" s="185" t="str">
        <f>IF(LEN(VLOOKUP(B29,'Analyst Report'!$A:$I,7,FALSE))=0,"",VLOOKUP(B29,'Analyst Report'!$A:$I,7,FALSE))</f>
        <v>Yes</v>
      </c>
      <c r="P29" s="185">
        <f t="shared" si="0"/>
        <v>1</v>
      </c>
      <c r="Q29" s="185">
        <v>15</v>
      </c>
      <c r="R29" s="185">
        <f>IF(LEN(VLOOKUP(B29,'Analyst Report'!$A$30:$I$287,9,FALSE))=0,VLOOKUP(B29,'Analyst Report'!$A$30:$I$287,8,FALSE),VLOOKUP(B29,'Analyst Report'!$A$30:$I$287,9,FALSE))</f>
        <v>15</v>
      </c>
      <c r="S29" s="185">
        <f t="shared" si="1"/>
        <v>15</v>
      </c>
      <c r="T29" s="185">
        <f t="shared" si="2"/>
        <v>15</v>
      </c>
      <c r="U29" s="184" t="s">
        <v>78</v>
      </c>
      <c r="V29" s="184" t="s">
        <v>78</v>
      </c>
      <c r="W29" s="184" t="s">
        <v>78</v>
      </c>
      <c r="X29" s="184" t="s">
        <v>78</v>
      </c>
      <c r="Y29" s="184" t="s">
        <v>78</v>
      </c>
      <c r="Z29" s="184" t="s">
        <v>78</v>
      </c>
      <c r="AA29" s="184" t="s">
        <v>78</v>
      </c>
      <c r="AB29" s="184" t="s">
        <v>78</v>
      </c>
    </row>
    <row r="30" spans="1:28" ht="409.6" x14ac:dyDescent="0.2">
      <c r="A30" s="192">
        <f t="shared" si="3"/>
        <v>13</v>
      </c>
      <c r="B30" s="199" t="s">
        <v>83</v>
      </c>
      <c r="C30" s="199" t="s">
        <v>2197</v>
      </c>
      <c r="D30" s="193" t="str">
        <f>VLOOKUP(B30,'HECVAT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1" t="s">
        <v>78</v>
      </c>
      <c r="F30" s="188" t="s">
        <v>2198</v>
      </c>
      <c r="G30" s="188" t="s">
        <v>2199</v>
      </c>
      <c r="H30" s="200" t="s">
        <v>2200</v>
      </c>
      <c r="I30" s="200" t="s">
        <v>2201</v>
      </c>
      <c r="J30" s="187" t="str">
        <f t="shared" si="4"/>
        <v>FALSE</v>
      </c>
      <c r="K30" s="196">
        <v>1</v>
      </c>
      <c r="L30" s="187" t="s">
        <v>9</v>
      </c>
      <c r="M30" s="185" t="s">
        <v>2144</v>
      </c>
      <c r="N30" s="185" t="str">
        <f>VLOOKUP(B30,'HECVAT - Full | Vendor Response'!A:E,3,FALSE)</f>
        <v>Yes</v>
      </c>
      <c r="O30" s="185" t="str">
        <f>IF(LEN(VLOOKUP(B30,'Analyst Report'!$A:$I,7,FALSE))=0,"",VLOOKUP(B30,'Analyst Report'!$A:$I,7,FALSE))</f>
        <v/>
      </c>
      <c r="P30" s="185">
        <f t="shared" si="0"/>
        <v>1</v>
      </c>
      <c r="Q30" s="185">
        <v>20</v>
      </c>
      <c r="R30" s="185">
        <f>IF(LEN(VLOOKUP(B30,'Analyst Report'!$A$30:$I$287,9,FALSE))=0,VLOOKUP(B30,'Analyst Report'!$A$30:$I$287,8,FALSE),VLOOKUP(B30,'Analyst Report'!$A$30:$I$287,9,FALSE))</f>
        <v>20</v>
      </c>
      <c r="S30" s="185">
        <f t="shared" si="1"/>
        <v>20</v>
      </c>
      <c r="T30" s="185">
        <f t="shared" si="2"/>
        <v>20</v>
      </c>
      <c r="U30" s="184" t="s">
        <v>78</v>
      </c>
      <c r="V30" s="184" t="s">
        <v>78</v>
      </c>
      <c r="W30" s="184" t="s">
        <v>78</v>
      </c>
      <c r="X30" s="184" t="s">
        <v>78</v>
      </c>
      <c r="Y30" s="184" t="s">
        <v>78</v>
      </c>
      <c r="Z30" s="184" t="s">
        <v>78</v>
      </c>
      <c r="AA30" s="184" t="s">
        <v>78</v>
      </c>
      <c r="AB30" s="184" t="s">
        <v>78</v>
      </c>
    </row>
    <row r="31" spans="1:28" ht="409.6" x14ac:dyDescent="0.2">
      <c r="A31" s="192">
        <f t="shared" si="3"/>
        <v>14</v>
      </c>
      <c r="B31" s="199" t="s">
        <v>84</v>
      </c>
      <c r="C31" s="199" t="s">
        <v>2202</v>
      </c>
      <c r="D31" s="193" t="str">
        <f>VLOOKUP(B31,'HECVAT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1" t="s">
        <v>78</v>
      </c>
      <c r="F31" s="188" t="s">
        <v>2203</v>
      </c>
      <c r="G31" s="188" t="s">
        <v>2204</v>
      </c>
      <c r="H31" s="200" t="s">
        <v>2205</v>
      </c>
      <c r="I31" s="200" t="s">
        <v>2206</v>
      </c>
      <c r="J31" s="187" t="str">
        <f t="shared" si="4"/>
        <v>FALSE</v>
      </c>
      <c r="K31" s="196">
        <v>1</v>
      </c>
      <c r="L31" s="187" t="s">
        <v>9</v>
      </c>
      <c r="M31" s="185" t="s">
        <v>2144</v>
      </c>
      <c r="N31" s="185" t="str">
        <f>VLOOKUP(B31,'HECVAT - Full | Vendor Response'!A:E,3,FALSE)</f>
        <v>Yes</v>
      </c>
      <c r="O31" s="185" t="str">
        <f>IF(LEN(VLOOKUP(B31,'Analyst Report'!$A:$I,7,FALSE))=0,"",VLOOKUP(B31,'Analyst Report'!$A:$I,7,FALSE))</f>
        <v/>
      </c>
      <c r="P31" s="185">
        <f t="shared" si="0"/>
        <v>1</v>
      </c>
      <c r="Q31" s="185">
        <v>20</v>
      </c>
      <c r="R31" s="185">
        <f>IF(LEN(VLOOKUP(B31,'Analyst Report'!$A$30:$I$287,9,FALSE))=0,VLOOKUP(B31,'Analyst Report'!$A$30:$I$287,8,FALSE),VLOOKUP(B31,'Analyst Report'!$A$30:$I$287,9,FALSE))</f>
        <v>20</v>
      </c>
      <c r="S31" s="185">
        <f t="shared" si="1"/>
        <v>20</v>
      </c>
      <c r="T31" s="185">
        <f t="shared" si="2"/>
        <v>20</v>
      </c>
      <c r="U31" s="184" t="s">
        <v>78</v>
      </c>
      <c r="V31" s="184" t="s">
        <v>78</v>
      </c>
      <c r="W31" s="184" t="s">
        <v>78</v>
      </c>
      <c r="X31" s="184" t="s">
        <v>78</v>
      </c>
      <c r="Y31" s="184" t="s">
        <v>78</v>
      </c>
      <c r="Z31" s="184" t="s">
        <v>78</v>
      </c>
      <c r="AA31" s="184" t="s">
        <v>78</v>
      </c>
      <c r="AB31" s="184" t="s">
        <v>78</v>
      </c>
    </row>
    <row r="32" spans="1:28" ht="409.6" x14ac:dyDescent="0.2">
      <c r="A32" s="192">
        <f t="shared" si="3"/>
        <v>15</v>
      </c>
      <c r="B32" s="199" t="s">
        <v>85</v>
      </c>
      <c r="C32" s="199" t="s">
        <v>2207</v>
      </c>
      <c r="D32" s="193" t="str">
        <f>VLOOKUP(B32,'HECVAT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1" t="s">
        <v>78</v>
      </c>
      <c r="F32" s="188" t="s">
        <v>2208</v>
      </c>
      <c r="G32" s="188" t="s">
        <v>2209</v>
      </c>
      <c r="H32" s="200" t="s">
        <v>2210</v>
      </c>
      <c r="I32" s="200" t="s">
        <v>2211</v>
      </c>
      <c r="J32" s="187" t="str">
        <f t="shared" si="4"/>
        <v>FALSE</v>
      </c>
      <c r="K32" s="196">
        <v>1</v>
      </c>
      <c r="L32" s="187" t="s">
        <v>9</v>
      </c>
      <c r="M32" s="185" t="s">
        <v>2144</v>
      </c>
      <c r="N32" s="185" t="str">
        <f>VLOOKUP(B32,'HECVAT - Full | Vendor Response'!A:E,3,FALSE)</f>
        <v>Yes</v>
      </c>
      <c r="O32" s="185" t="str">
        <f>IF(LEN(VLOOKUP(B32,'Analyst Report'!$A:$I,7,FALSE))=0,"",VLOOKUP(B32,'Analyst Report'!$A:$I,7,FALSE))</f>
        <v/>
      </c>
      <c r="P32" s="185">
        <f t="shared" si="0"/>
        <v>1</v>
      </c>
      <c r="Q32" s="185">
        <v>20</v>
      </c>
      <c r="R32" s="185">
        <f>IF(LEN(VLOOKUP(B32,'Analyst Report'!$A$30:$I$287,9,FALSE))=0,VLOOKUP(B32,'Analyst Report'!$A$30:$I$287,8,FALSE),VLOOKUP(B32,'Analyst Report'!$A$30:$I$287,9,FALSE))</f>
        <v>20</v>
      </c>
      <c r="S32" s="185">
        <f t="shared" si="1"/>
        <v>20</v>
      </c>
      <c r="T32" s="185">
        <f t="shared" si="2"/>
        <v>20</v>
      </c>
      <c r="U32" s="184" t="s">
        <v>78</v>
      </c>
      <c r="V32" s="184" t="s">
        <v>78</v>
      </c>
      <c r="W32" s="184" t="s">
        <v>78</v>
      </c>
      <c r="X32" s="184" t="s">
        <v>78</v>
      </c>
      <c r="Y32" s="184" t="s">
        <v>78</v>
      </c>
      <c r="Z32" s="184" t="s">
        <v>78</v>
      </c>
      <c r="AA32" s="184" t="s">
        <v>78</v>
      </c>
      <c r="AB32" s="184" t="s">
        <v>78</v>
      </c>
    </row>
    <row r="33" spans="1:28" ht="409.6" x14ac:dyDescent="0.2">
      <c r="A33" s="192">
        <f t="shared" si="3"/>
        <v>16</v>
      </c>
      <c r="B33" s="199" t="s">
        <v>86</v>
      </c>
      <c r="C33" s="199" t="s">
        <v>2212</v>
      </c>
      <c r="D33" s="193" t="str">
        <f>VLOOKUP(B33,'HECVAT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1" t="s">
        <v>78</v>
      </c>
      <c r="F33" s="188" t="s">
        <v>2213</v>
      </c>
      <c r="G33" s="188" t="s">
        <v>2214</v>
      </c>
      <c r="H33" s="200" t="s">
        <v>2215</v>
      </c>
      <c r="I33" s="200" t="s">
        <v>2216</v>
      </c>
      <c r="J33" s="187" t="str">
        <f t="shared" si="4"/>
        <v>FALSE</v>
      </c>
      <c r="K33" s="196">
        <v>1</v>
      </c>
      <c r="L33" s="187" t="s">
        <v>9</v>
      </c>
      <c r="M33" s="185" t="s">
        <v>2144</v>
      </c>
      <c r="N33" s="185" t="str">
        <f>VLOOKUP(B33,'HECVAT - Full | Vendor Response'!A:E,3,FALSE)</f>
        <v>Yes</v>
      </c>
      <c r="O33" s="185" t="str">
        <f>IF(LEN(VLOOKUP(B33,'Analyst Report'!$A:$I,7,FALSE))=0,"",VLOOKUP(B33,'Analyst Report'!$A:$I,7,FALSE))</f>
        <v/>
      </c>
      <c r="P33" s="185">
        <f t="shared" si="0"/>
        <v>1</v>
      </c>
      <c r="Q33" s="185">
        <v>20</v>
      </c>
      <c r="R33" s="185">
        <f>IF(LEN(VLOOKUP(B33,'Analyst Report'!$A$30:$I$287,9,FALSE))=0,VLOOKUP(B33,'Analyst Report'!$A$30:$I$287,8,FALSE),VLOOKUP(B33,'Analyst Report'!$A$30:$I$287,9,FALSE))</f>
        <v>20</v>
      </c>
      <c r="S33" s="185">
        <f t="shared" si="1"/>
        <v>20</v>
      </c>
      <c r="T33" s="185">
        <f t="shared" si="2"/>
        <v>20</v>
      </c>
      <c r="U33" s="184" t="s">
        <v>78</v>
      </c>
      <c r="V33" s="184" t="s">
        <v>78</v>
      </c>
      <c r="W33" s="184" t="s">
        <v>78</v>
      </c>
      <c r="X33" s="184" t="s">
        <v>78</v>
      </c>
      <c r="Y33" s="184" t="s">
        <v>78</v>
      </c>
      <c r="Z33" s="184" t="s">
        <v>78</v>
      </c>
      <c r="AA33" s="184" t="s">
        <v>78</v>
      </c>
      <c r="AB33" s="184" t="s">
        <v>78</v>
      </c>
    </row>
    <row r="34" spans="1:28" ht="409.6" x14ac:dyDescent="0.2">
      <c r="A34" s="192">
        <f t="shared" si="3"/>
        <v>17</v>
      </c>
      <c r="B34" s="199" t="s">
        <v>87</v>
      </c>
      <c r="C34" s="199" t="s">
        <v>2217</v>
      </c>
      <c r="D34" s="193" t="str">
        <f>VLOOKUP(B34,'HECVAT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1" t="s">
        <v>2218</v>
      </c>
      <c r="F34" s="188" t="s">
        <v>2219</v>
      </c>
      <c r="G34" s="188" t="s">
        <v>2220</v>
      </c>
      <c r="H34" s="200" t="s">
        <v>2221</v>
      </c>
      <c r="I34" s="200" t="s">
        <v>2222</v>
      </c>
      <c r="J34" s="187" t="str">
        <f t="shared" si="4"/>
        <v>FALSE</v>
      </c>
      <c r="K34" s="196">
        <v>1</v>
      </c>
      <c r="L34" s="187" t="s">
        <v>9</v>
      </c>
      <c r="M34" s="185" t="s">
        <v>2144</v>
      </c>
      <c r="N34" s="185" t="str">
        <f>VLOOKUP(B34,'HECVAT - Full | Vendor Response'!A:E,3,FALSE)</f>
        <v>Yes</v>
      </c>
      <c r="O34" s="185" t="str">
        <f>IF(LEN(VLOOKUP(B34,'Analyst Report'!$A:$I,7,FALSE))=0,"",VLOOKUP(B34,'Analyst Report'!$A:$I,7,FALSE))</f>
        <v/>
      </c>
      <c r="P34" s="185">
        <f t="shared" si="0"/>
        <v>1</v>
      </c>
      <c r="Q34" s="185">
        <v>20</v>
      </c>
      <c r="R34" s="185">
        <f>IF(LEN(VLOOKUP(B34,'Analyst Report'!$A$30:$I$287,9,FALSE))=0,VLOOKUP(B34,'Analyst Report'!$A$30:$I$287,8,FALSE),VLOOKUP(B34,'Analyst Report'!$A$30:$I$287,9,FALSE))</f>
        <v>20</v>
      </c>
      <c r="S34" s="185">
        <f t="shared" si="1"/>
        <v>20</v>
      </c>
      <c r="T34" s="185">
        <f t="shared" si="2"/>
        <v>20</v>
      </c>
      <c r="U34" s="184" t="s">
        <v>78</v>
      </c>
      <c r="V34" s="184" t="s">
        <v>78</v>
      </c>
      <c r="W34" s="184" t="s">
        <v>78</v>
      </c>
      <c r="X34" s="184" t="s">
        <v>78</v>
      </c>
      <c r="Y34" s="184" t="s">
        <v>78</v>
      </c>
      <c r="Z34" s="184" t="s">
        <v>78</v>
      </c>
      <c r="AA34" s="184" t="s">
        <v>78</v>
      </c>
      <c r="AB34" s="184" t="s">
        <v>78</v>
      </c>
    </row>
    <row r="35" spans="1:28" ht="409.6" x14ac:dyDescent="0.2">
      <c r="A35" s="192">
        <f t="shared" si="3"/>
        <v>18</v>
      </c>
      <c r="B35" s="199" t="s">
        <v>88</v>
      </c>
      <c r="C35" s="199" t="s">
        <v>2223</v>
      </c>
      <c r="D35" s="193" t="str">
        <f>VLOOKUP(B35,'HECVAT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88" t="s">
        <v>78</v>
      </c>
      <c r="F35" s="188" t="s">
        <v>2224</v>
      </c>
      <c r="G35" s="188" t="s">
        <v>2225</v>
      </c>
      <c r="H35" s="200" t="s">
        <v>2226</v>
      </c>
      <c r="I35" s="200" t="s">
        <v>2227</v>
      </c>
      <c r="J35" s="187" t="str">
        <f t="shared" si="4"/>
        <v>FALSE</v>
      </c>
      <c r="K35" s="196">
        <v>1</v>
      </c>
      <c r="L35" s="187" t="s">
        <v>9</v>
      </c>
      <c r="M35" s="185" t="s">
        <v>2144</v>
      </c>
      <c r="N35" s="185" t="str">
        <f>VLOOKUP(B35,'HECVAT - Full | Vendor Response'!A:E,3,FALSE)</f>
        <v>Yes</v>
      </c>
      <c r="O35" s="185" t="str">
        <f>IF(LEN(VLOOKUP(B35,'Analyst Report'!$A:$I,7,FALSE))=0,"",VLOOKUP(B35,'Analyst Report'!$A:$I,7,FALSE))</f>
        <v/>
      </c>
      <c r="P35" s="185">
        <f t="shared" si="0"/>
        <v>1</v>
      </c>
      <c r="Q35" s="185">
        <v>20</v>
      </c>
      <c r="R35" s="185">
        <f>IF(LEN(VLOOKUP(B35,'Analyst Report'!$A$30:$I$287,9,FALSE))=0,VLOOKUP(B35,'Analyst Report'!$A$30:$I$287,8,FALSE),VLOOKUP(B35,'Analyst Report'!$A$30:$I$287,9,FALSE))</f>
        <v>20</v>
      </c>
      <c r="S35" s="185">
        <f t="shared" si="1"/>
        <v>20</v>
      </c>
      <c r="T35" s="185">
        <f t="shared" si="2"/>
        <v>20</v>
      </c>
      <c r="U35" s="184" t="s">
        <v>78</v>
      </c>
      <c r="V35" s="184" t="s">
        <v>78</v>
      </c>
      <c r="W35" s="184" t="s">
        <v>78</v>
      </c>
      <c r="X35" s="184" t="s">
        <v>78</v>
      </c>
      <c r="Y35" s="184" t="s">
        <v>78</v>
      </c>
      <c r="Z35" s="184" t="s">
        <v>78</v>
      </c>
      <c r="AA35" s="184" t="s">
        <v>78</v>
      </c>
      <c r="AB35" s="184" t="s">
        <v>78</v>
      </c>
    </row>
    <row r="36" spans="1:28" ht="409.6" x14ac:dyDescent="0.2">
      <c r="A36" s="192">
        <f t="shared" si="3"/>
        <v>19</v>
      </c>
      <c r="B36" s="199" t="s">
        <v>89</v>
      </c>
      <c r="C36" s="199" t="s">
        <v>2228</v>
      </c>
      <c r="D36" s="193" t="str">
        <f>VLOOKUP(B36,'HECVAT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88" t="s">
        <v>78</v>
      </c>
      <c r="F36" s="188" t="s">
        <v>2229</v>
      </c>
      <c r="G36" s="188" t="s">
        <v>2230</v>
      </c>
      <c r="H36" s="200" t="s">
        <v>2226</v>
      </c>
      <c r="I36" s="200" t="s">
        <v>2227</v>
      </c>
      <c r="J36" s="187" t="str">
        <f t="shared" si="4"/>
        <v>FALSE</v>
      </c>
      <c r="K36" s="196">
        <v>1</v>
      </c>
      <c r="L36" s="187" t="s">
        <v>9</v>
      </c>
      <c r="M36" s="185" t="s">
        <v>2144</v>
      </c>
      <c r="N36" s="185" t="str">
        <f>VLOOKUP(B36,'HECVAT - Full | Vendor Response'!A:E,3,FALSE)</f>
        <v>Yes</v>
      </c>
      <c r="O36" s="185" t="str">
        <f>IF(LEN(VLOOKUP(B36,'Analyst Report'!$A:$I,7,FALSE))=0,"",VLOOKUP(B36,'Analyst Report'!$A:$I,7,FALSE))</f>
        <v/>
      </c>
      <c r="P36" s="185">
        <f t="shared" si="0"/>
        <v>1</v>
      </c>
      <c r="Q36" s="185">
        <v>20</v>
      </c>
      <c r="R36" s="185">
        <f>IF(LEN(VLOOKUP(B36,'Analyst Report'!$A$30:$I$287,9,FALSE))=0,VLOOKUP(B36,'Analyst Report'!$A$30:$I$287,8,FALSE),VLOOKUP(B36,'Analyst Report'!$A$30:$I$287,9,FALSE))</f>
        <v>20</v>
      </c>
      <c r="S36" s="185">
        <f t="shared" si="1"/>
        <v>20</v>
      </c>
      <c r="T36" s="185">
        <f t="shared" si="2"/>
        <v>20</v>
      </c>
      <c r="U36" s="184" t="s">
        <v>78</v>
      </c>
      <c r="V36" s="184" t="s">
        <v>78</v>
      </c>
      <c r="W36" s="184" t="s">
        <v>78</v>
      </c>
      <c r="X36" s="184" t="s">
        <v>78</v>
      </c>
      <c r="Y36" s="184" t="s">
        <v>78</v>
      </c>
      <c r="Z36" s="184" t="s">
        <v>78</v>
      </c>
      <c r="AA36" s="184" t="s">
        <v>78</v>
      </c>
      <c r="AB36" s="184" t="s">
        <v>78</v>
      </c>
    </row>
    <row r="37" spans="1:28" ht="409.6" x14ac:dyDescent="0.2">
      <c r="A37" s="192">
        <f t="shared" si="3"/>
        <v>20</v>
      </c>
      <c r="B37" s="199" t="s">
        <v>90</v>
      </c>
      <c r="C37" s="199" t="s">
        <v>2231</v>
      </c>
      <c r="D37" s="193" t="str">
        <f>VLOOKUP(B37,'HECVAT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88" t="s">
        <v>78</v>
      </c>
      <c r="F37" s="188" t="s">
        <v>2153</v>
      </c>
      <c r="G37" s="188" t="s">
        <v>2232</v>
      </c>
      <c r="H37" s="200" t="s">
        <v>2233</v>
      </c>
      <c r="I37" s="200" t="s">
        <v>2234</v>
      </c>
      <c r="J37" s="187" t="str">
        <f t="shared" si="4"/>
        <v>FALSE</v>
      </c>
      <c r="K37" s="196">
        <v>1</v>
      </c>
      <c r="L37" s="187" t="s">
        <v>9</v>
      </c>
      <c r="M37" s="185" t="s">
        <v>2144</v>
      </c>
      <c r="N37" s="185" t="str">
        <f>VLOOKUP(B37,'HECVAT - Full | Vendor Response'!A:E,3,FALSE)</f>
        <v>Yes</v>
      </c>
      <c r="O37" s="185" t="str">
        <f>IF(LEN(VLOOKUP(B37,'Analyst Report'!$A:$I,7,FALSE))=0,"",VLOOKUP(B37,'Analyst Report'!$A:$I,7,FALSE))</f>
        <v/>
      </c>
      <c r="P37" s="185">
        <f t="shared" si="0"/>
        <v>1</v>
      </c>
      <c r="Q37" s="185">
        <v>20</v>
      </c>
      <c r="R37" s="185">
        <f>IF(LEN(VLOOKUP(B37,'Analyst Report'!$A$30:$I$287,9,FALSE))=0,VLOOKUP(B37,'Analyst Report'!$A$30:$I$287,8,FALSE),VLOOKUP(B37,'Analyst Report'!$A$30:$I$287,9,FALSE))</f>
        <v>20</v>
      </c>
      <c r="S37" s="185">
        <f t="shared" si="1"/>
        <v>20</v>
      </c>
      <c r="T37" s="185">
        <f t="shared" si="2"/>
        <v>20</v>
      </c>
      <c r="U37" s="184" t="s">
        <v>78</v>
      </c>
      <c r="V37" s="184" t="s">
        <v>78</v>
      </c>
      <c r="W37" s="184" t="s">
        <v>78</v>
      </c>
      <c r="X37" s="184" t="s">
        <v>78</v>
      </c>
      <c r="Y37" s="184" t="s">
        <v>78</v>
      </c>
      <c r="Z37" s="184" t="s">
        <v>78</v>
      </c>
      <c r="AA37" s="184" t="s">
        <v>78</v>
      </c>
      <c r="AB37" s="184" t="s">
        <v>78</v>
      </c>
    </row>
    <row r="38" spans="1:28" ht="409.6" x14ac:dyDescent="0.2">
      <c r="A38" s="192">
        <f t="shared" si="3"/>
        <v>21</v>
      </c>
      <c r="B38" s="199" t="s">
        <v>91</v>
      </c>
      <c r="C38" s="199" t="s">
        <v>2235</v>
      </c>
      <c r="D38" s="193" t="str">
        <f>VLOOKUP(B38,'HECVAT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88" t="s">
        <v>78</v>
      </c>
      <c r="F38" s="188" t="s">
        <v>2153</v>
      </c>
      <c r="G38" s="188" t="s">
        <v>2236</v>
      </c>
      <c r="H38" s="200" t="s">
        <v>2237</v>
      </c>
      <c r="I38" s="200" t="s">
        <v>2238</v>
      </c>
      <c r="J38" s="187" t="str">
        <f t="shared" si="4"/>
        <v>FALSE</v>
      </c>
      <c r="K38" s="196">
        <v>1</v>
      </c>
      <c r="L38" s="187" t="s">
        <v>9</v>
      </c>
      <c r="M38" s="185" t="s">
        <v>2144</v>
      </c>
      <c r="N38" s="185" t="str">
        <f>VLOOKUP(B38,'HECVAT - Full | Vendor Response'!A:E,3,FALSE)</f>
        <v>Yes</v>
      </c>
      <c r="O38" s="185" t="str">
        <f>IF(LEN(VLOOKUP(B38,'Analyst Report'!$A:$I,7,FALSE))=0,"",VLOOKUP(B38,'Analyst Report'!$A:$I,7,FALSE))</f>
        <v/>
      </c>
      <c r="P38" s="185">
        <f t="shared" si="0"/>
        <v>1</v>
      </c>
      <c r="Q38" s="185">
        <v>20</v>
      </c>
      <c r="R38" s="185">
        <f>IF(LEN(VLOOKUP(B38,'Analyst Report'!$A$30:$I$287,9,FALSE))=0,VLOOKUP(B38,'Analyst Report'!$A$30:$I$287,8,FALSE),VLOOKUP(B38,'Analyst Report'!$A$30:$I$287,9,FALSE))</f>
        <v>20</v>
      </c>
      <c r="S38" s="185">
        <f t="shared" si="1"/>
        <v>20</v>
      </c>
      <c r="T38" s="185">
        <f t="shared" si="2"/>
        <v>20</v>
      </c>
      <c r="U38" s="184" t="s">
        <v>78</v>
      </c>
      <c r="V38" s="184" t="s">
        <v>78</v>
      </c>
      <c r="W38" s="184" t="s">
        <v>78</v>
      </c>
      <c r="X38" s="184" t="s">
        <v>78</v>
      </c>
      <c r="Y38" s="184" t="s">
        <v>78</v>
      </c>
      <c r="Z38" s="184" t="s">
        <v>78</v>
      </c>
      <c r="AA38" s="184" t="s">
        <v>78</v>
      </c>
      <c r="AB38" s="184" t="s">
        <v>78</v>
      </c>
    </row>
    <row r="39" spans="1:28" ht="409.6" x14ac:dyDescent="0.2">
      <c r="A39" s="192">
        <f t="shared" si="3"/>
        <v>22</v>
      </c>
      <c r="B39" s="199" t="s">
        <v>92</v>
      </c>
      <c r="C39" s="199" t="s">
        <v>2239</v>
      </c>
      <c r="D39" s="193" t="str">
        <f>VLOOKUP(B39,'HECVAT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88" t="s">
        <v>2240</v>
      </c>
      <c r="F39" s="188" t="s">
        <v>2241</v>
      </c>
      <c r="G39" s="188" t="s">
        <v>2242</v>
      </c>
      <c r="H39" s="200" t="s">
        <v>2243</v>
      </c>
      <c r="I39" s="200" t="s">
        <v>2244</v>
      </c>
      <c r="J39" s="187" t="str">
        <f t="shared" si="4"/>
        <v>FALSE</v>
      </c>
      <c r="K39" s="196">
        <v>1</v>
      </c>
      <c r="L39" s="187" t="s">
        <v>9</v>
      </c>
      <c r="M39" s="185" t="s">
        <v>2144</v>
      </c>
      <c r="N39" s="185" t="str">
        <f>VLOOKUP(B39,'HECVAT - Full | Vendor Response'!A:E,3,FALSE)</f>
        <v>Yes</v>
      </c>
      <c r="O39" s="185" t="str">
        <f>IF(LEN(VLOOKUP(B39,'Analyst Report'!$A:$I,7,FALSE))=0,"",VLOOKUP(B39,'Analyst Report'!$A:$I,7,FALSE))</f>
        <v/>
      </c>
      <c r="P39" s="185">
        <f t="shared" si="0"/>
        <v>1</v>
      </c>
      <c r="Q39" s="185">
        <v>20</v>
      </c>
      <c r="R39" s="185">
        <f>IF(LEN(VLOOKUP(B39,'Analyst Report'!$A$30:$I$287,9,FALSE))=0,VLOOKUP(B39,'Analyst Report'!$A$30:$I$287,8,FALSE),VLOOKUP(B39,'Analyst Report'!$A$30:$I$287,9,FALSE))</f>
        <v>20</v>
      </c>
      <c r="S39" s="185">
        <f t="shared" si="1"/>
        <v>20</v>
      </c>
      <c r="T39" s="185">
        <f t="shared" si="2"/>
        <v>20</v>
      </c>
      <c r="U39" s="184" t="s">
        <v>78</v>
      </c>
      <c r="V39" s="184" t="s">
        <v>78</v>
      </c>
      <c r="W39" s="184" t="s">
        <v>78</v>
      </c>
      <c r="X39" s="184" t="s">
        <v>78</v>
      </c>
      <c r="Y39" s="184" t="s">
        <v>78</v>
      </c>
      <c r="Z39" s="184" t="s">
        <v>78</v>
      </c>
      <c r="AA39" s="184" t="s">
        <v>78</v>
      </c>
      <c r="AB39" s="184" t="s">
        <v>78</v>
      </c>
    </row>
    <row r="40" spans="1:28" ht="409.6" x14ac:dyDescent="0.2">
      <c r="A40" s="192">
        <f t="shared" si="3"/>
        <v>23</v>
      </c>
      <c r="B40" s="199" t="s">
        <v>93</v>
      </c>
      <c r="C40" s="199" t="s">
        <v>2245</v>
      </c>
      <c r="D40" s="193" t="str">
        <f>VLOOKUP(B40,'HECVAT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88" t="s">
        <v>78</v>
      </c>
      <c r="F40" s="188" t="s">
        <v>2246</v>
      </c>
      <c r="G40" s="188" t="s">
        <v>2247</v>
      </c>
      <c r="H40" s="200" t="s">
        <v>2248</v>
      </c>
      <c r="I40" s="200" t="s">
        <v>3168</v>
      </c>
      <c r="J40" s="187" t="str">
        <f t="shared" si="4"/>
        <v>FALSE</v>
      </c>
      <c r="K40" s="196">
        <v>1</v>
      </c>
      <c r="L40" s="187" t="s">
        <v>9</v>
      </c>
      <c r="M40" s="185" t="s">
        <v>2144</v>
      </c>
      <c r="N40" s="185" t="str">
        <f>VLOOKUP(B40,'HECVAT - Full | Vendor Response'!A:E,3,FALSE)</f>
        <v>Yes</v>
      </c>
      <c r="O40" s="185" t="str">
        <f>IF(LEN(VLOOKUP(B40,'Analyst Report'!$A:$I,7,FALSE))=0,"",VLOOKUP(B40,'Analyst Report'!$A:$I,7,FALSE))</f>
        <v/>
      </c>
      <c r="P40" s="185">
        <f t="shared" si="0"/>
        <v>1</v>
      </c>
      <c r="Q40" s="185">
        <v>20</v>
      </c>
      <c r="R40" s="185">
        <f>IF(LEN(VLOOKUP(B40,'Analyst Report'!$A$30:$I$287,9,FALSE))=0,VLOOKUP(B40,'Analyst Report'!$A$30:$I$287,8,FALSE),VLOOKUP(B40,'Analyst Report'!$A$30:$I$287,9,FALSE))</f>
        <v>20</v>
      </c>
      <c r="S40" s="185">
        <f t="shared" si="1"/>
        <v>20</v>
      </c>
      <c r="T40" s="185">
        <f t="shared" si="2"/>
        <v>20</v>
      </c>
      <c r="U40" s="184" t="s">
        <v>78</v>
      </c>
      <c r="V40" s="184" t="s">
        <v>78</v>
      </c>
      <c r="W40" s="184" t="s">
        <v>78</v>
      </c>
      <c r="X40" s="184" t="s">
        <v>78</v>
      </c>
      <c r="Y40" s="184" t="s">
        <v>78</v>
      </c>
      <c r="Z40" s="184" t="s">
        <v>78</v>
      </c>
      <c r="AA40" s="184" t="s">
        <v>78</v>
      </c>
      <c r="AB40" s="184" t="s">
        <v>78</v>
      </c>
    </row>
    <row r="41" spans="1:28" ht="180" x14ac:dyDescent="0.2">
      <c r="A41" s="192">
        <f t="shared" si="3"/>
        <v>24</v>
      </c>
      <c r="B41" s="202" t="s">
        <v>95</v>
      </c>
      <c r="C41" s="193" t="s">
        <v>2249</v>
      </c>
      <c r="D41" s="193" t="str">
        <f>VLOOKUP(B41,'HECVAT - Full | Vendor Response'!A$3:D$319,4,TRUE)</f>
        <v>All output from these systems is sent to Instructure's centralized logging management system for further analysis and alert generation.</v>
      </c>
      <c r="E41" s="186" t="s">
        <v>78</v>
      </c>
      <c r="F41" s="186" t="s">
        <v>2250</v>
      </c>
      <c r="G41" s="186" t="s">
        <v>2251</v>
      </c>
      <c r="H41" s="198" t="s">
        <v>2252</v>
      </c>
      <c r="I41" s="198" t="s">
        <v>3168</v>
      </c>
      <c r="J41" s="187" t="str">
        <f t="shared" si="4"/>
        <v>TRUE</v>
      </c>
      <c r="K41" s="196">
        <v>1</v>
      </c>
      <c r="L41" s="187" t="s">
        <v>2253</v>
      </c>
      <c r="M41" s="185" t="s">
        <v>2144</v>
      </c>
      <c r="N41" s="185" t="str">
        <f>VLOOKUP(B41,'HECVAT - Full | Vendor Response'!A:E,3,FALSE)</f>
        <v>Yes</v>
      </c>
      <c r="O41" s="185" t="str">
        <f>IF(LEN(VLOOKUP(B41,'Analyst Report'!$A:$I,7,FALSE))=0,"",VLOOKUP(B41,'Analyst Report'!$A:$I,7,FALSE))</f>
        <v/>
      </c>
      <c r="P41" s="185">
        <f t="shared" si="0"/>
        <v>1</v>
      </c>
      <c r="Q41" s="185">
        <v>20</v>
      </c>
      <c r="R41" s="185">
        <f>IF(LEN(VLOOKUP(B41,'Analyst Report'!$A$30:$I$287,9,FALSE))=0,VLOOKUP(B41,'Analyst Report'!$A$30:$I$287,8,FALSE),VLOOKUP(B41,'Analyst Report'!$A$30:$I$287,9,FALSE))</f>
        <v>25</v>
      </c>
      <c r="S41" s="185">
        <f t="shared" si="1"/>
        <v>25</v>
      </c>
      <c r="T41" s="185">
        <f t="shared" si="2"/>
        <v>25</v>
      </c>
      <c r="U41" s="184" t="s">
        <v>78</v>
      </c>
      <c r="V41" s="184" t="s">
        <v>78</v>
      </c>
      <c r="W41" s="184" t="s">
        <v>78</v>
      </c>
      <c r="X41" s="184" t="s">
        <v>78</v>
      </c>
      <c r="Y41" s="184" t="s">
        <v>78</v>
      </c>
      <c r="Z41" s="184" t="s">
        <v>78</v>
      </c>
      <c r="AA41" s="184" t="s">
        <v>78</v>
      </c>
      <c r="AB41" s="184" t="s">
        <v>78</v>
      </c>
    </row>
    <row r="42" spans="1:28" ht="409.6" x14ac:dyDescent="0.2">
      <c r="A42" s="192">
        <f t="shared" si="3"/>
        <v>25</v>
      </c>
      <c r="B42" s="202" t="s">
        <v>96</v>
      </c>
      <c r="C42" s="193" t="s">
        <v>2254</v>
      </c>
      <c r="D42" s="193" t="str">
        <f>VLOOKUP(B42,'HECVAT - Full | Vendor Response'!A$3:D$319,4,TRUE)</f>
        <v>All output from these systems is sent to Instructure's centralized logging management system for further analysis and alert generation.</v>
      </c>
      <c r="E42" s="186" t="s">
        <v>78</v>
      </c>
      <c r="F42" s="186" t="s">
        <v>2255</v>
      </c>
      <c r="G42" s="186" t="s">
        <v>2256</v>
      </c>
      <c r="H42" s="198" t="s">
        <v>2257</v>
      </c>
      <c r="I42" s="198" t="s">
        <v>3168</v>
      </c>
      <c r="J42" s="187" t="str">
        <f t="shared" si="4"/>
        <v>TRUE</v>
      </c>
      <c r="K42" s="196">
        <v>1</v>
      </c>
      <c r="L42" s="187" t="s">
        <v>2253</v>
      </c>
      <c r="M42" s="185" t="s">
        <v>2144</v>
      </c>
      <c r="N42" s="185" t="str">
        <f>VLOOKUP(B42,'HECVAT - Full | Vendor Response'!A:E,3,FALSE)</f>
        <v>Yes</v>
      </c>
      <c r="O42" s="185" t="str">
        <f>IF(LEN(VLOOKUP(B42,'Analyst Report'!$A:$I,7,FALSE))=0,"",VLOOKUP(B42,'Analyst Report'!$A:$I,7,FALSE))</f>
        <v/>
      </c>
      <c r="P42" s="185">
        <f t="shared" si="0"/>
        <v>1</v>
      </c>
      <c r="Q42" s="185">
        <v>20</v>
      </c>
      <c r="R42" s="185">
        <f>IF(LEN(VLOOKUP(B42,'Analyst Report'!$A$30:$I$287,9,FALSE))=0,VLOOKUP(B42,'Analyst Report'!$A$30:$I$287,8,FALSE),VLOOKUP(B42,'Analyst Report'!$A$30:$I$287,9,FALSE))</f>
        <v>25</v>
      </c>
      <c r="S42" s="185">
        <f t="shared" si="1"/>
        <v>25</v>
      </c>
      <c r="T42" s="185">
        <f t="shared" si="2"/>
        <v>25</v>
      </c>
      <c r="U42" s="184" t="s">
        <v>78</v>
      </c>
      <c r="V42" s="184" t="s">
        <v>78</v>
      </c>
      <c r="W42" s="184" t="s">
        <v>78</v>
      </c>
      <c r="X42" s="184" t="s">
        <v>78</v>
      </c>
      <c r="Y42" s="184" t="s">
        <v>78</v>
      </c>
      <c r="Z42" s="184" t="s">
        <v>78</v>
      </c>
      <c r="AA42" s="184" t="s">
        <v>78</v>
      </c>
      <c r="AB42" s="184" t="s">
        <v>78</v>
      </c>
    </row>
    <row r="43" spans="1:28" ht="409.6" x14ac:dyDescent="0.2">
      <c r="A43" s="192">
        <f t="shared" si="3"/>
        <v>26</v>
      </c>
      <c r="B43" s="202" t="s">
        <v>97</v>
      </c>
      <c r="C43" s="193" t="s">
        <v>2258</v>
      </c>
      <c r="D43" s="193" t="str">
        <f>VLOOKUP(B43,'HECVAT - Full | Vendor Response'!A$3:D$319,4,TRUE)</f>
        <v>All output from these systems is sent to Instructure's centralized logging management system for further analysis and alert generation.</v>
      </c>
      <c r="E43" s="186" t="s">
        <v>78</v>
      </c>
      <c r="F43" s="186" t="s">
        <v>2259</v>
      </c>
      <c r="G43" s="186" t="s">
        <v>2260</v>
      </c>
      <c r="H43" s="198" t="s">
        <v>3163</v>
      </c>
      <c r="I43" s="198" t="s">
        <v>3168</v>
      </c>
      <c r="J43" s="187" t="str">
        <f t="shared" si="4"/>
        <v>TRUE</v>
      </c>
      <c r="K43" s="196">
        <v>1</v>
      </c>
      <c r="L43" s="187" t="s">
        <v>2253</v>
      </c>
      <c r="M43" s="185" t="s">
        <v>2144</v>
      </c>
      <c r="N43" s="185" t="str">
        <f>VLOOKUP(B43,'HECVAT - Full | Vendor Response'!A:E,3,FALSE)</f>
        <v>Yes</v>
      </c>
      <c r="O43" s="185" t="str">
        <f>IF(LEN(VLOOKUP(B43,'Analyst Report'!$A:$I,7,FALSE))=0,"",VLOOKUP(B43,'Analyst Report'!$A:$I,7,FALSE))</f>
        <v/>
      </c>
      <c r="P43" s="185">
        <f t="shared" si="0"/>
        <v>1</v>
      </c>
      <c r="Q43" s="185">
        <v>20</v>
      </c>
      <c r="R43" s="185">
        <f>IF(LEN(VLOOKUP(B43,'Analyst Report'!$A$30:$I$287,9,FALSE))=0,VLOOKUP(B43,'Analyst Report'!$A$30:$I$287,8,FALSE),VLOOKUP(B43,'Analyst Report'!$A$30:$I$287,9,FALSE))</f>
        <v>25</v>
      </c>
      <c r="S43" s="185">
        <f t="shared" si="1"/>
        <v>25</v>
      </c>
      <c r="T43" s="185">
        <f t="shared" si="2"/>
        <v>25</v>
      </c>
      <c r="U43" s="184" t="s">
        <v>78</v>
      </c>
      <c r="V43" s="184" t="s">
        <v>78</v>
      </c>
      <c r="W43" s="184" t="s">
        <v>78</v>
      </c>
      <c r="X43" s="184" t="s">
        <v>78</v>
      </c>
      <c r="Y43" s="184" t="s">
        <v>78</v>
      </c>
      <c r="Z43" s="184" t="s">
        <v>78</v>
      </c>
      <c r="AA43" s="184" t="s">
        <v>78</v>
      </c>
      <c r="AB43" s="184" t="s">
        <v>78</v>
      </c>
    </row>
    <row r="44" spans="1:28" ht="240" x14ac:dyDescent="0.2">
      <c r="A44" s="192">
        <f t="shared" si="3"/>
        <v>27</v>
      </c>
      <c r="B44" s="202" t="s">
        <v>98</v>
      </c>
      <c r="C44" s="193" t="s">
        <v>2261</v>
      </c>
      <c r="D44" s="193" t="str">
        <f>VLOOKUP(B44,'HECVAT - Full | Vendor Response'!A$3:D$319,4,TRUE)</f>
        <v>All output from these systems is sent to Instructure's centralized logging management system for further analysis and alert generation.</v>
      </c>
      <c r="E44" s="186" t="s">
        <v>78</v>
      </c>
      <c r="F44" s="186" t="s">
        <v>2262</v>
      </c>
      <c r="G44" s="186" t="s">
        <v>2263</v>
      </c>
      <c r="H44" s="198" t="s">
        <v>2264</v>
      </c>
      <c r="I44" s="198" t="s">
        <v>3168</v>
      </c>
      <c r="J44" s="187" t="str">
        <f t="shared" si="4"/>
        <v>TRUE</v>
      </c>
      <c r="K44" s="196">
        <v>1</v>
      </c>
      <c r="L44" s="187" t="s">
        <v>2253</v>
      </c>
      <c r="M44" s="185" t="s">
        <v>2144</v>
      </c>
      <c r="N44" s="185" t="str">
        <f>VLOOKUP(B44,'HECVAT - Full | Vendor Response'!A:E,3,FALSE)</f>
        <v>No</v>
      </c>
      <c r="O44" s="185" t="str">
        <f>IF(LEN(VLOOKUP(B44,'Analyst Report'!$A:$I,7,FALSE))=0,"",VLOOKUP(B44,'Analyst Report'!$A:$I,7,FALSE))</f>
        <v/>
      </c>
      <c r="P44" s="185">
        <f t="shared" si="0"/>
        <v>0</v>
      </c>
      <c r="Q44" s="185">
        <v>20</v>
      </c>
      <c r="R44" s="185">
        <f>IF(LEN(VLOOKUP(B44,'Analyst Report'!$A$30:$I$287,9,FALSE))=0,VLOOKUP(B44,'Analyst Report'!$A$30:$I$287,8,FALSE),VLOOKUP(B44,'Analyst Report'!$A$30:$I$287,9,FALSE))</f>
        <v>25</v>
      </c>
      <c r="S44" s="185">
        <f t="shared" si="1"/>
        <v>25</v>
      </c>
      <c r="T44" s="185">
        <f t="shared" si="2"/>
        <v>0</v>
      </c>
      <c r="U44" s="184" t="s">
        <v>78</v>
      </c>
      <c r="V44" s="184" t="s">
        <v>78</v>
      </c>
      <c r="W44" s="184" t="s">
        <v>78</v>
      </c>
      <c r="X44" s="184" t="s">
        <v>78</v>
      </c>
      <c r="Y44" s="184" t="s">
        <v>78</v>
      </c>
      <c r="Z44" s="184" t="s">
        <v>78</v>
      </c>
      <c r="AA44" s="184" t="s">
        <v>78</v>
      </c>
      <c r="AB44" s="184" t="s">
        <v>78</v>
      </c>
    </row>
    <row r="45" spans="1:28" ht="225" x14ac:dyDescent="0.2">
      <c r="A45" s="192">
        <f t="shared" si="3"/>
        <v>28</v>
      </c>
      <c r="B45" s="202" t="s">
        <v>99</v>
      </c>
      <c r="C45" s="193" t="s">
        <v>2265</v>
      </c>
      <c r="D45" s="193" t="str">
        <f>VLOOKUP(B45,'HECVAT - Full | Vendor Response'!A$3:D$319,4,TRUE)</f>
        <v>All output from these systems is sent to Instructure's centralized logging management system for further analysis and alert generation.</v>
      </c>
      <c r="E45" s="186" t="s">
        <v>78</v>
      </c>
      <c r="F45" s="186" t="s">
        <v>2266</v>
      </c>
      <c r="G45" s="186" t="s">
        <v>2267</v>
      </c>
      <c r="H45" s="198" t="s">
        <v>2268</v>
      </c>
      <c r="I45" s="198" t="s">
        <v>3168</v>
      </c>
      <c r="J45" s="187" t="str">
        <f t="shared" si="4"/>
        <v>TRUE</v>
      </c>
      <c r="K45" s="196">
        <v>1</v>
      </c>
      <c r="L45" s="187" t="s">
        <v>2253</v>
      </c>
      <c r="M45" s="185" t="s">
        <v>2144</v>
      </c>
      <c r="N45" s="185" t="str">
        <f>VLOOKUP(B45,'HECVAT - Full | Vendor Response'!A:E,3,FALSE)</f>
        <v>Yes</v>
      </c>
      <c r="O45" s="185" t="str">
        <f>IF(LEN(VLOOKUP(B45,'Analyst Report'!$A:$I,7,FALSE))=0,"",VLOOKUP(B45,'Analyst Report'!$A:$I,7,FALSE))</f>
        <v/>
      </c>
      <c r="P45" s="185">
        <f t="shared" si="0"/>
        <v>1</v>
      </c>
      <c r="Q45" s="185">
        <v>20</v>
      </c>
      <c r="R45" s="185">
        <f>IF(LEN(VLOOKUP(B45,'Analyst Report'!$A$30:$I$287,9,FALSE))=0,VLOOKUP(B45,'Analyst Report'!$A$30:$I$287,8,FALSE),VLOOKUP(B45,'Analyst Report'!$A$30:$I$287,9,FALSE))</f>
        <v>25</v>
      </c>
      <c r="S45" s="185">
        <f t="shared" si="1"/>
        <v>25</v>
      </c>
      <c r="T45" s="185">
        <f t="shared" si="2"/>
        <v>25</v>
      </c>
      <c r="U45" s="184" t="s">
        <v>78</v>
      </c>
      <c r="V45" s="184" t="s">
        <v>78</v>
      </c>
      <c r="W45" s="184" t="s">
        <v>78</v>
      </c>
      <c r="X45" s="184" t="s">
        <v>78</v>
      </c>
      <c r="Y45" s="184" t="s">
        <v>78</v>
      </c>
      <c r="Z45" s="184" t="s">
        <v>78</v>
      </c>
      <c r="AA45" s="184" t="s">
        <v>78</v>
      </c>
      <c r="AB45" s="184" t="s">
        <v>78</v>
      </c>
    </row>
    <row r="46" spans="1:28" ht="300" x14ac:dyDescent="0.2">
      <c r="A46" s="192">
        <f t="shared" si="3"/>
        <v>29</v>
      </c>
      <c r="B46" s="202" t="s">
        <v>100</v>
      </c>
      <c r="C46" s="193" t="s">
        <v>2269</v>
      </c>
      <c r="D46" s="193" t="str">
        <f>VLOOKUP(B46,'HECVAT - Full | Vendor Response'!A$3:D$319,4,TRUE)</f>
        <v>All output from these systems is sent to Instructure's centralized logging management system for further analysis and alert generation.</v>
      </c>
      <c r="E46" s="186" t="s">
        <v>78</v>
      </c>
      <c r="F46" s="186" t="s">
        <v>2270</v>
      </c>
      <c r="G46" s="186" t="s">
        <v>2271</v>
      </c>
      <c r="H46" s="198" t="s">
        <v>2272</v>
      </c>
      <c r="I46" s="198" t="s">
        <v>3168</v>
      </c>
      <c r="J46" s="187" t="str">
        <f t="shared" si="4"/>
        <v>TRUE</v>
      </c>
      <c r="K46" s="196">
        <v>1</v>
      </c>
      <c r="L46" s="187" t="s">
        <v>2253</v>
      </c>
      <c r="M46" s="185" t="s">
        <v>2144</v>
      </c>
      <c r="N46" s="185" t="str">
        <f>VLOOKUP(B46,'HECVAT - Full | Vendor Response'!A:E,3,FALSE)</f>
        <v>Yes</v>
      </c>
      <c r="O46" s="185" t="str">
        <f>IF(LEN(VLOOKUP(B46,'Analyst Report'!$A:$I,7,FALSE))=0,"",VLOOKUP(B46,'Analyst Report'!$A:$I,7,FALSE))</f>
        <v/>
      </c>
      <c r="P46" s="185">
        <f t="shared" si="0"/>
        <v>1</v>
      </c>
      <c r="Q46" s="185">
        <v>20</v>
      </c>
      <c r="R46" s="185">
        <f>IF(LEN(VLOOKUP(B46,'Analyst Report'!$A$30:$I$287,9,FALSE))=0,VLOOKUP(B46,'Analyst Report'!$A$30:$I$287,8,FALSE),VLOOKUP(B46,'Analyst Report'!$A$30:$I$287,9,FALSE))</f>
        <v>25</v>
      </c>
      <c r="S46" s="185">
        <f t="shared" si="1"/>
        <v>25</v>
      </c>
      <c r="T46" s="185">
        <f t="shared" si="2"/>
        <v>25</v>
      </c>
      <c r="U46" s="184" t="s">
        <v>78</v>
      </c>
      <c r="V46" s="184" t="s">
        <v>78</v>
      </c>
      <c r="W46" s="184" t="s">
        <v>78</v>
      </c>
      <c r="X46" s="184" t="s">
        <v>78</v>
      </c>
      <c r="Y46" s="184" t="s">
        <v>78</v>
      </c>
      <c r="Z46" s="184" t="s">
        <v>78</v>
      </c>
      <c r="AA46" s="184" t="s">
        <v>78</v>
      </c>
      <c r="AB46" s="184" t="s">
        <v>78</v>
      </c>
    </row>
    <row r="47" spans="1:28" ht="195" x14ac:dyDescent="0.2">
      <c r="A47" s="192">
        <f t="shared" si="3"/>
        <v>30</v>
      </c>
      <c r="B47" s="202" t="s">
        <v>101</v>
      </c>
      <c r="C47" s="193" t="s">
        <v>2273</v>
      </c>
      <c r="D47" s="193" t="str">
        <f>VLOOKUP(B47,'HECVAT - Full | Vendor Response'!A$3:D$319,4,TRUE)</f>
        <v>All output from these systems is sent to Instructure's centralized logging management system for further analysis and alert generation.</v>
      </c>
      <c r="E47" s="186" t="s">
        <v>78</v>
      </c>
      <c r="F47" s="186" t="s">
        <v>2274</v>
      </c>
      <c r="G47" s="186" t="s">
        <v>2275</v>
      </c>
      <c r="H47" s="198" t="s">
        <v>2276</v>
      </c>
      <c r="I47" s="198" t="s">
        <v>3168</v>
      </c>
      <c r="J47" s="187" t="str">
        <f t="shared" si="4"/>
        <v>TRUE</v>
      </c>
      <c r="K47" s="196">
        <v>1</v>
      </c>
      <c r="L47" s="187" t="s">
        <v>2253</v>
      </c>
      <c r="M47" s="185" t="s">
        <v>2144</v>
      </c>
      <c r="N47" s="185" t="str">
        <f>VLOOKUP(B47,'HECVAT - Full | Vendor Response'!A:E,3,FALSE)</f>
        <v>Yes</v>
      </c>
      <c r="O47" s="185" t="str">
        <f>IF(LEN(VLOOKUP(B47,'Analyst Report'!$A:$I,7,FALSE))=0,"",VLOOKUP(B47,'Analyst Report'!$A:$I,7,FALSE))</f>
        <v/>
      </c>
      <c r="P47" s="185">
        <f t="shared" si="0"/>
        <v>1</v>
      </c>
      <c r="Q47" s="185">
        <v>20</v>
      </c>
      <c r="R47" s="185">
        <f>IF(LEN(VLOOKUP(B47,'Analyst Report'!$A$30:$I$287,9,FALSE))=0,VLOOKUP(B47,'Analyst Report'!$A$30:$I$287,8,FALSE),VLOOKUP(B47,'Analyst Report'!$A$30:$I$287,9,FALSE))</f>
        <v>25</v>
      </c>
      <c r="S47" s="185">
        <f t="shared" si="1"/>
        <v>25</v>
      </c>
      <c r="T47" s="185">
        <f t="shared" si="2"/>
        <v>25</v>
      </c>
      <c r="U47" s="184" t="s">
        <v>78</v>
      </c>
      <c r="V47" s="184" t="s">
        <v>78</v>
      </c>
      <c r="W47" s="184" t="s">
        <v>78</v>
      </c>
      <c r="X47" s="184" t="s">
        <v>78</v>
      </c>
      <c r="Y47" s="184" t="s">
        <v>78</v>
      </c>
      <c r="Z47" s="184" t="s">
        <v>78</v>
      </c>
      <c r="AA47" s="184" t="s">
        <v>78</v>
      </c>
      <c r="AB47" s="184" t="s">
        <v>78</v>
      </c>
    </row>
    <row r="48" spans="1:28" ht="135" x14ac:dyDescent="0.2">
      <c r="A48" s="192">
        <f t="shared" si="3"/>
        <v>31</v>
      </c>
      <c r="B48" s="202" t="s">
        <v>102</v>
      </c>
      <c r="C48" s="193" t="s">
        <v>2277</v>
      </c>
      <c r="D48" s="193" t="str">
        <f>VLOOKUP(B48,'HECVAT - Full | Vendor Response'!A$3:D$319,4,TRUE)</f>
        <v>All output from these systems is sent to Instructure's centralized logging management system for further analysis and alert generation.</v>
      </c>
      <c r="E48" s="186" t="s">
        <v>78</v>
      </c>
      <c r="F48" s="186" t="s">
        <v>2278</v>
      </c>
      <c r="G48" s="186" t="s">
        <v>2279</v>
      </c>
      <c r="H48" s="198" t="s">
        <v>2280</v>
      </c>
      <c r="I48" s="198" t="s">
        <v>3168</v>
      </c>
      <c r="J48" s="187" t="str">
        <f t="shared" si="4"/>
        <v>TRUE</v>
      </c>
      <c r="K48" s="196">
        <v>1</v>
      </c>
      <c r="L48" s="187" t="s">
        <v>2253</v>
      </c>
      <c r="M48" s="185" t="s">
        <v>2144</v>
      </c>
      <c r="N48" s="185" t="str">
        <f>VLOOKUP(B48,'HECVAT - Full | Vendor Response'!A:E,3,FALSE)</f>
        <v>No</v>
      </c>
      <c r="O48" s="185" t="str">
        <f>IF(LEN(VLOOKUP(B48,'Analyst Report'!$A:$I,7,FALSE))=0,"",VLOOKUP(B48,'Analyst Report'!$A:$I,7,FALSE))</f>
        <v/>
      </c>
      <c r="P48" s="185">
        <f t="shared" si="0"/>
        <v>0</v>
      </c>
      <c r="Q48" s="185">
        <v>20</v>
      </c>
      <c r="R48" s="185">
        <f>IF(LEN(VLOOKUP(B48,'Analyst Report'!$A$30:$I$287,9,FALSE))=0,VLOOKUP(B48,'Analyst Report'!$A$30:$I$287,8,FALSE),VLOOKUP(B48,'Analyst Report'!$A$30:$I$287,9,FALSE))</f>
        <v>25</v>
      </c>
      <c r="S48" s="185">
        <f t="shared" si="1"/>
        <v>25</v>
      </c>
      <c r="T48" s="185">
        <f t="shared" si="2"/>
        <v>0</v>
      </c>
      <c r="U48" s="184" t="s">
        <v>78</v>
      </c>
      <c r="V48" s="184" t="s">
        <v>78</v>
      </c>
      <c r="W48" s="184" t="s">
        <v>78</v>
      </c>
      <c r="X48" s="184" t="s">
        <v>78</v>
      </c>
      <c r="Y48" s="184" t="s">
        <v>78</v>
      </c>
      <c r="Z48" s="184" t="s">
        <v>78</v>
      </c>
      <c r="AA48" s="184" t="s">
        <v>78</v>
      </c>
      <c r="AB48" s="184" t="s">
        <v>78</v>
      </c>
    </row>
    <row r="49" spans="1:28" ht="384" x14ac:dyDescent="0.2">
      <c r="A49" s="192">
        <f t="shared" si="3"/>
        <v>32</v>
      </c>
      <c r="B49" s="202" t="s">
        <v>103</v>
      </c>
      <c r="C49" s="193" t="s">
        <v>2281</v>
      </c>
      <c r="D49" s="193" t="str">
        <f>VLOOKUP(B49,'HECVAT - Full | Vendor Response'!A$3:D$319,4,TRUE)</f>
        <v>All output from these systems is sent to Instructure's centralized logging management system for further analysis and alert generation.</v>
      </c>
      <c r="E49" s="186" t="s">
        <v>78</v>
      </c>
      <c r="F49" s="186" t="s">
        <v>78</v>
      </c>
      <c r="G49" s="186" t="s">
        <v>2282</v>
      </c>
      <c r="H49" s="198" t="s">
        <v>2283</v>
      </c>
      <c r="I49" s="198" t="s">
        <v>3168</v>
      </c>
      <c r="J49" s="187" t="str">
        <f t="shared" si="4"/>
        <v>TRUE</v>
      </c>
      <c r="K49" s="196">
        <v>1</v>
      </c>
      <c r="L49" s="187" t="s">
        <v>2253</v>
      </c>
      <c r="M49" s="185" t="s">
        <v>2151</v>
      </c>
      <c r="N49" s="185" t="str">
        <f>VLOOKUP(B49,'HECVAT - Full | Vendor Response'!A:E,3,FALSE)</f>
        <v>No</v>
      </c>
      <c r="O49" s="185" t="str">
        <f>IF(LEN(VLOOKUP(B49,'Analyst Report'!$A:$I,7,FALSE))=0,"",VLOOKUP(B49,'Analyst Report'!$A:$I,7,FALSE))</f>
        <v/>
      </c>
      <c r="P49" s="185">
        <f t="shared" si="0"/>
        <v>1</v>
      </c>
      <c r="Q49" s="185">
        <v>20</v>
      </c>
      <c r="R49" s="185">
        <f>IF(LEN(VLOOKUP(B49,'Analyst Report'!$A$30:$I$287,9,FALSE))=0,VLOOKUP(B49,'Analyst Report'!$A$30:$I$287,8,FALSE),VLOOKUP(B49,'Analyst Report'!$A$30:$I$287,9,FALSE))</f>
        <v>25</v>
      </c>
      <c r="S49" s="185">
        <f t="shared" si="1"/>
        <v>25</v>
      </c>
      <c r="T49" s="185">
        <f t="shared" si="2"/>
        <v>25</v>
      </c>
      <c r="U49" s="184" t="s">
        <v>78</v>
      </c>
      <c r="V49" s="184" t="s">
        <v>78</v>
      </c>
      <c r="W49" s="184" t="s">
        <v>78</v>
      </c>
      <c r="X49" s="184" t="s">
        <v>78</v>
      </c>
      <c r="Y49" s="184" t="s">
        <v>78</v>
      </c>
      <c r="Z49" s="184" t="s">
        <v>78</v>
      </c>
      <c r="AA49" s="184" t="s">
        <v>78</v>
      </c>
      <c r="AB49" s="184" t="s">
        <v>78</v>
      </c>
    </row>
    <row r="50" spans="1:28" ht="409.6" x14ac:dyDescent="0.2">
      <c r="A50" s="192">
        <f t="shared" si="3"/>
        <v>33</v>
      </c>
      <c r="B50" s="193" t="s">
        <v>104</v>
      </c>
      <c r="C50" s="193" t="s">
        <v>2284</v>
      </c>
      <c r="D50" s="193"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0" s="186" t="s">
        <v>78</v>
      </c>
      <c r="F50" s="186" t="s">
        <v>2285</v>
      </c>
      <c r="G50" s="186" t="s">
        <v>2286</v>
      </c>
      <c r="H50" s="198" t="s">
        <v>2287</v>
      </c>
      <c r="I50" s="198" t="s">
        <v>2288</v>
      </c>
      <c r="J50" s="187" t="str">
        <f t="shared" si="4"/>
        <v>TRUE</v>
      </c>
      <c r="K50" s="196">
        <v>1</v>
      </c>
      <c r="L50" s="187" t="s">
        <v>2289</v>
      </c>
      <c r="M50" s="185" t="s">
        <v>2144</v>
      </c>
      <c r="N50" s="185" t="str">
        <f>VLOOKUP(B50,'HECVAT - Full | Vendor Response'!A:E,3,FALSE)</f>
        <v>Yes</v>
      </c>
      <c r="O50" s="185" t="str">
        <f>IF(LEN(VLOOKUP(B50,'Analyst Report'!$A:$I,7,FALSE))=0,"",VLOOKUP(B50,'Analyst Report'!$A:$I,7,FALSE))</f>
        <v/>
      </c>
      <c r="P50" s="185">
        <f t="shared" si="0"/>
        <v>1</v>
      </c>
      <c r="Q50" s="185">
        <v>25</v>
      </c>
      <c r="R50" s="185">
        <f>IF(LEN(VLOOKUP(B50,'Analyst Report'!$A$30:$I$287,9,FALSE))=0,VLOOKUP(B50,'Analyst Report'!$A$30:$I$287,8,FALSE),VLOOKUP(B50,'Analyst Report'!$A$30:$I$287,9,FALSE))</f>
        <v>25</v>
      </c>
      <c r="S50" s="185">
        <f t="shared" si="1"/>
        <v>25</v>
      </c>
      <c r="T50" s="185">
        <f t="shared" si="2"/>
        <v>25</v>
      </c>
      <c r="U50" s="184" t="s">
        <v>78</v>
      </c>
      <c r="V50" s="184" t="s">
        <v>78</v>
      </c>
      <c r="W50" s="184" t="s">
        <v>78</v>
      </c>
      <c r="X50" s="184" t="s">
        <v>78</v>
      </c>
      <c r="Y50" s="184" t="s">
        <v>78</v>
      </c>
      <c r="Z50" s="184" t="s">
        <v>78</v>
      </c>
      <c r="AA50" s="184" t="s">
        <v>78</v>
      </c>
      <c r="AB50" s="184" t="s">
        <v>78</v>
      </c>
    </row>
    <row r="51" spans="1:28" ht="409.6" x14ac:dyDescent="0.2">
      <c r="A51" s="192">
        <f t="shared" si="3"/>
        <v>34</v>
      </c>
      <c r="B51" s="193" t="s">
        <v>105</v>
      </c>
      <c r="C51" s="193" t="s">
        <v>2290</v>
      </c>
      <c r="D51" s="193"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1" s="186" t="s">
        <v>3170</v>
      </c>
      <c r="F51" s="186" t="s">
        <v>78</v>
      </c>
      <c r="G51" s="186" t="s">
        <v>78</v>
      </c>
      <c r="H51" s="198" t="s">
        <v>3169</v>
      </c>
      <c r="I51" s="198" t="s">
        <v>3171</v>
      </c>
      <c r="J51" s="187" t="str">
        <f t="shared" si="4"/>
        <v>FALSE</v>
      </c>
      <c r="K51" s="196">
        <v>1</v>
      </c>
      <c r="L51" s="187" t="s">
        <v>2289</v>
      </c>
      <c r="M51" s="185" t="s">
        <v>2144</v>
      </c>
      <c r="N51" s="185" t="str">
        <f>VLOOKUP(B51,'HECVAT - Full | Vendor Response'!A:E,3,FALSE)</f>
        <v>As our list of third parties is often evolving, a list of current third parties can be provided upon request.</v>
      </c>
      <c r="O51" s="185" t="str">
        <f>IF(LEN(VLOOKUP(B51,'Analyst Report'!$A:$I,7,FALSE))=0,"",VLOOKUP(B51,'Analyst Report'!$A:$I,7,FALSE))</f>
        <v>Yes</v>
      </c>
      <c r="P51" s="185">
        <f t="shared" si="0"/>
        <v>1</v>
      </c>
      <c r="Q51" s="185">
        <v>25</v>
      </c>
      <c r="R51" s="185">
        <f>IF(LEN(VLOOKUP(B51,'Analyst Report'!$A$30:$I$287,9,FALSE))=0,VLOOKUP(B51,'Analyst Report'!$A$30:$I$287,8,FALSE),VLOOKUP(B51,'Analyst Report'!$A$30:$I$287,9,FALSE))</f>
        <v>15</v>
      </c>
      <c r="S51" s="185">
        <f t="shared" si="1"/>
        <v>15</v>
      </c>
      <c r="T51" s="185">
        <f t="shared" si="2"/>
        <v>15</v>
      </c>
      <c r="U51" s="184" t="s">
        <v>78</v>
      </c>
      <c r="V51" s="184" t="s">
        <v>78</v>
      </c>
      <c r="W51" s="184" t="s">
        <v>78</v>
      </c>
      <c r="X51" s="184" t="s">
        <v>78</v>
      </c>
      <c r="Y51" s="184" t="s">
        <v>78</v>
      </c>
      <c r="Z51" s="184" t="s">
        <v>78</v>
      </c>
      <c r="AA51" s="184" t="s">
        <v>78</v>
      </c>
      <c r="AB51" s="184" t="s">
        <v>78</v>
      </c>
    </row>
    <row r="52" spans="1:28" ht="108" customHeight="1" x14ac:dyDescent="0.2">
      <c r="A52" s="192">
        <f t="shared" si="3"/>
        <v>35</v>
      </c>
      <c r="B52" s="193" t="s">
        <v>106</v>
      </c>
      <c r="C52" s="193" t="s">
        <v>2291</v>
      </c>
      <c r="D52" s="193"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2" s="186" t="s">
        <v>78</v>
      </c>
      <c r="F52" s="186" t="s">
        <v>78</v>
      </c>
      <c r="G52" s="186" t="s">
        <v>78</v>
      </c>
      <c r="H52" s="198" t="s">
        <v>3172</v>
      </c>
      <c r="I52" s="198" t="s">
        <v>3173</v>
      </c>
      <c r="J52" s="187" t="str">
        <f t="shared" si="4"/>
        <v>FALSE</v>
      </c>
      <c r="K52" s="196">
        <v>1</v>
      </c>
      <c r="L52" s="187" t="s">
        <v>2289</v>
      </c>
      <c r="M52" s="185" t="s">
        <v>2144</v>
      </c>
      <c r="N52" s="185"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5" t="str">
        <f>IF(LEN(VLOOKUP(B52,'Analyst Report'!$A:$I,7,FALSE))=0,"",VLOOKUP(B52,'Analyst Report'!$A:$I,7,FALSE))</f>
        <v>Yes</v>
      </c>
      <c r="P52" s="185">
        <f t="shared" si="0"/>
        <v>1</v>
      </c>
      <c r="Q52" s="185">
        <v>25</v>
      </c>
      <c r="R52" s="185">
        <f>IF(LEN(VLOOKUP(B52,'Analyst Report'!$A$30:$I$287,9,FALSE))=0,VLOOKUP(B52,'Analyst Report'!$A$30:$I$287,8,FALSE),VLOOKUP(B52,'Analyst Report'!$A$30:$I$287,9,FALSE))</f>
        <v>15</v>
      </c>
      <c r="S52" s="185">
        <f t="shared" si="1"/>
        <v>15</v>
      </c>
      <c r="T52" s="185">
        <f t="shared" si="2"/>
        <v>15</v>
      </c>
      <c r="U52" s="184" t="s">
        <v>78</v>
      </c>
      <c r="V52" s="184" t="s">
        <v>78</v>
      </c>
      <c r="W52" s="184" t="s">
        <v>78</v>
      </c>
      <c r="X52" s="184" t="s">
        <v>78</v>
      </c>
      <c r="Y52" s="184" t="s">
        <v>78</v>
      </c>
      <c r="Z52" s="184" t="s">
        <v>78</v>
      </c>
      <c r="AA52" s="184" t="s">
        <v>78</v>
      </c>
      <c r="AB52" s="184" t="s">
        <v>78</v>
      </c>
    </row>
    <row r="53" spans="1:28" ht="409.6" x14ac:dyDescent="0.2">
      <c r="A53" s="192">
        <f t="shared" si="3"/>
        <v>36</v>
      </c>
      <c r="B53" s="193" t="s">
        <v>107</v>
      </c>
      <c r="C53" s="193" t="s">
        <v>2292</v>
      </c>
      <c r="D53" s="193"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3" s="186" t="s">
        <v>2293</v>
      </c>
      <c r="F53" s="186" t="s">
        <v>2294</v>
      </c>
      <c r="G53" s="186" t="s">
        <v>2295</v>
      </c>
      <c r="H53" s="198" t="s">
        <v>2296</v>
      </c>
      <c r="I53" s="198" t="s">
        <v>2297</v>
      </c>
      <c r="J53" s="187" t="str">
        <f t="shared" si="4"/>
        <v>FALSE</v>
      </c>
      <c r="K53" s="196">
        <v>1</v>
      </c>
      <c r="L53" s="187" t="s">
        <v>2289</v>
      </c>
      <c r="M53" s="185" t="s">
        <v>2144</v>
      </c>
      <c r="N53" s="185" t="str">
        <f>VLOOKUP(B53,'HECVAT - Full | Vendor Response'!A:E,3,FALSE)</f>
        <v>Yes</v>
      </c>
      <c r="O53" s="185" t="str">
        <f>IF(LEN(VLOOKUP(B53,'Analyst Report'!$A:$I,7,FALSE))=0,"",VLOOKUP(B53,'Analyst Report'!$A:$I,7,FALSE))</f>
        <v/>
      </c>
      <c r="P53" s="185">
        <f t="shared" si="0"/>
        <v>1</v>
      </c>
      <c r="Q53" s="185">
        <v>25</v>
      </c>
      <c r="R53" s="185">
        <f>IF(LEN(VLOOKUP(B53,'Analyst Report'!$A$30:$I$287,9,FALSE))=0,VLOOKUP(B53,'Analyst Report'!$A$30:$I$287,8,FALSE),VLOOKUP(B53,'Analyst Report'!$A$30:$I$287,9,FALSE))</f>
        <v>15</v>
      </c>
      <c r="S53" s="185">
        <f t="shared" si="1"/>
        <v>15</v>
      </c>
      <c r="T53" s="185">
        <f t="shared" si="2"/>
        <v>15</v>
      </c>
      <c r="U53" s="184" t="s">
        <v>78</v>
      </c>
      <c r="V53" s="184" t="s">
        <v>78</v>
      </c>
      <c r="W53" s="184" t="s">
        <v>78</v>
      </c>
      <c r="X53" s="184" t="s">
        <v>78</v>
      </c>
      <c r="Y53" s="184" t="s">
        <v>78</v>
      </c>
      <c r="Z53" s="184" t="s">
        <v>78</v>
      </c>
      <c r="AA53" s="184" t="s">
        <v>78</v>
      </c>
      <c r="AB53" s="184" t="s">
        <v>78</v>
      </c>
    </row>
    <row r="54" spans="1:28" ht="409.6" x14ac:dyDescent="0.2">
      <c r="A54" s="192">
        <f t="shared" si="3"/>
        <v>37</v>
      </c>
      <c r="B54" s="193" t="s">
        <v>108</v>
      </c>
      <c r="C54" s="193" t="s">
        <v>2298</v>
      </c>
      <c r="D54" s="193"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4" s="186" t="s">
        <v>2299</v>
      </c>
      <c r="F54" s="186" t="s">
        <v>2300</v>
      </c>
      <c r="G54" s="186" t="s">
        <v>2301</v>
      </c>
      <c r="H54" s="198" t="s">
        <v>2302</v>
      </c>
      <c r="I54" s="198" t="s">
        <v>2303</v>
      </c>
      <c r="J54" s="187" t="str">
        <f t="shared" si="4"/>
        <v>FALSE</v>
      </c>
      <c r="K54" s="196">
        <v>1</v>
      </c>
      <c r="L54" s="187" t="s">
        <v>2289</v>
      </c>
      <c r="M54" s="185" t="s">
        <v>2144</v>
      </c>
      <c r="N54" s="185" t="str">
        <f>VLOOKUP(B54,'HECVAT - Full | Vendor Response'!A:E,3,FALSE)</f>
        <v>Yes</v>
      </c>
      <c r="O54" s="185" t="str">
        <f>IF(LEN(VLOOKUP(B54,'Analyst Report'!$A:$I,7,FALSE))=0,"",VLOOKUP(B54,'Analyst Report'!$A:$I,7,FALSE))</f>
        <v/>
      </c>
      <c r="P54" s="185">
        <f t="shared" si="0"/>
        <v>1</v>
      </c>
      <c r="Q54" s="185">
        <v>20</v>
      </c>
      <c r="R54" s="185">
        <f>IF(LEN(VLOOKUP(B54,'Analyst Report'!$A$30:$I$287,9,FALSE))=0,VLOOKUP(B54,'Analyst Report'!$A$30:$I$287,8,FALSE),VLOOKUP(B54,'Analyst Report'!$A$30:$I$287,9,FALSE))</f>
        <v>15</v>
      </c>
      <c r="S54" s="185">
        <f t="shared" si="1"/>
        <v>15</v>
      </c>
      <c r="T54" s="185">
        <f t="shared" si="2"/>
        <v>15</v>
      </c>
      <c r="U54" s="184" t="s">
        <v>78</v>
      </c>
      <c r="V54" s="184" t="s">
        <v>78</v>
      </c>
      <c r="W54" s="184" t="s">
        <v>78</v>
      </c>
      <c r="X54" s="184" t="s">
        <v>78</v>
      </c>
      <c r="Y54" s="184" t="s">
        <v>78</v>
      </c>
      <c r="Z54" s="184" t="s">
        <v>78</v>
      </c>
      <c r="AA54" s="184" t="s">
        <v>78</v>
      </c>
      <c r="AB54" s="184" t="s">
        <v>78</v>
      </c>
    </row>
    <row r="55" spans="1:28" ht="210" x14ac:dyDescent="0.2">
      <c r="A55" s="192">
        <f t="shared" si="3"/>
        <v>38</v>
      </c>
      <c r="B55" s="193" t="s">
        <v>109</v>
      </c>
      <c r="C55" s="193" t="s">
        <v>2304</v>
      </c>
      <c r="D55" s="193"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6" t="s">
        <v>78</v>
      </c>
      <c r="F55" s="186" t="s">
        <v>78</v>
      </c>
      <c r="G55" s="186" t="s">
        <v>78</v>
      </c>
      <c r="H55" s="198" t="s">
        <v>3196</v>
      </c>
      <c r="I55" s="198" t="s">
        <v>3195</v>
      </c>
      <c r="J55" s="187" t="str">
        <f t="shared" si="4"/>
        <v>FALSE</v>
      </c>
      <c r="K55" s="196">
        <v>1</v>
      </c>
      <c r="L55" s="187" t="s">
        <v>2305</v>
      </c>
      <c r="M55" s="185" t="s">
        <v>2151</v>
      </c>
      <c r="N55" s="185" t="str">
        <f>VLOOKUP(B55,'HECVAT - Full | Vendor Response'!A:E,3,FALSE)</f>
        <v>Yes</v>
      </c>
      <c r="O55" s="185" t="str">
        <f>IF(LEN(VLOOKUP(B55,'Analyst Report'!$A:$I,7,FALSE))=0,"",VLOOKUP(B55,'Analyst Report'!$A:$I,7,FALSE))</f>
        <v>Yes</v>
      </c>
      <c r="P55" s="185">
        <f t="shared" si="0"/>
        <v>0</v>
      </c>
      <c r="Q55" s="185">
        <v>20</v>
      </c>
      <c r="R55" s="185">
        <f>IF(LEN(VLOOKUP(B55,'Analyst Report'!$A$30:$I$287,9,FALSE))=0,VLOOKUP(B55,'Analyst Report'!$A$30:$I$287,8,FALSE),VLOOKUP(B55,'Analyst Report'!$A$30:$I$287,9,FALSE))</f>
        <v>15</v>
      </c>
      <c r="S55" s="185">
        <f t="shared" si="1"/>
        <v>15</v>
      </c>
      <c r="T55" s="185">
        <f t="shared" si="2"/>
        <v>0</v>
      </c>
      <c r="U55" s="184" t="s">
        <v>78</v>
      </c>
      <c r="V55" s="184" t="s">
        <v>78</v>
      </c>
      <c r="W55" s="184" t="s">
        <v>78</v>
      </c>
      <c r="X55" s="184" t="s">
        <v>78</v>
      </c>
      <c r="Y55" s="184" t="s">
        <v>78</v>
      </c>
      <c r="Z55" s="184" t="s">
        <v>78</v>
      </c>
      <c r="AA55" s="184" t="s">
        <v>78</v>
      </c>
      <c r="AB55" s="184" t="s">
        <v>78</v>
      </c>
    </row>
    <row r="56" spans="1:28" ht="210" x14ac:dyDescent="0.2">
      <c r="A56" s="192">
        <f t="shared" si="3"/>
        <v>39</v>
      </c>
      <c r="B56" s="193" t="s">
        <v>110</v>
      </c>
      <c r="C56" s="193" t="s">
        <v>2306</v>
      </c>
      <c r="D56" s="193"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6" t="s">
        <v>78</v>
      </c>
      <c r="F56" s="186" t="s">
        <v>78</v>
      </c>
      <c r="G56" s="186" t="s">
        <v>78</v>
      </c>
      <c r="H56" s="198" t="s">
        <v>3196</v>
      </c>
      <c r="I56" s="198" t="s">
        <v>3195</v>
      </c>
      <c r="J56" s="187" t="str">
        <f t="shared" si="4"/>
        <v>FALSE</v>
      </c>
      <c r="K56" s="196">
        <v>1</v>
      </c>
      <c r="L56" s="187" t="s">
        <v>2305</v>
      </c>
      <c r="M56" s="185" t="s">
        <v>2151</v>
      </c>
      <c r="N56" s="185" t="str">
        <f>VLOOKUP(B56,'HECVAT - Full | Vendor Response'!A:E,3,FALSE)</f>
        <v>Yes</v>
      </c>
      <c r="O56" s="185" t="str">
        <f>IF(LEN(VLOOKUP(B56,'Analyst Report'!$A:$I,7,FALSE))=0,"",VLOOKUP(B56,'Analyst Report'!$A:$I,7,FALSE))</f>
        <v>Yes</v>
      </c>
      <c r="P56" s="185">
        <f t="shared" si="0"/>
        <v>0</v>
      </c>
      <c r="Q56" s="185">
        <v>25</v>
      </c>
      <c r="R56" s="185">
        <f>IF(LEN(VLOOKUP(B56,'Analyst Report'!$A$30:$I$287,9,FALSE))=0,VLOOKUP(B56,'Analyst Report'!$A$30:$I$287,8,FALSE),VLOOKUP(B56,'Analyst Report'!$A$30:$I$287,9,FALSE))</f>
        <v>15</v>
      </c>
      <c r="S56" s="185">
        <f t="shared" si="1"/>
        <v>15</v>
      </c>
      <c r="T56" s="185">
        <f t="shared" si="2"/>
        <v>0</v>
      </c>
      <c r="U56" s="184" t="s">
        <v>78</v>
      </c>
      <c r="V56" s="184" t="s">
        <v>78</v>
      </c>
      <c r="W56" s="184" t="s">
        <v>78</v>
      </c>
      <c r="X56" s="184" t="s">
        <v>78</v>
      </c>
      <c r="Y56" s="184" t="s">
        <v>78</v>
      </c>
      <c r="Z56" s="184" t="s">
        <v>78</v>
      </c>
      <c r="AA56" s="184" t="s">
        <v>78</v>
      </c>
      <c r="AB56" s="184" t="s">
        <v>78</v>
      </c>
    </row>
    <row r="57" spans="1:28" ht="210" x14ac:dyDescent="0.2">
      <c r="A57" s="192">
        <f t="shared" si="3"/>
        <v>40</v>
      </c>
      <c r="B57" s="193" t="s">
        <v>111</v>
      </c>
      <c r="C57" s="193" t="s">
        <v>2307</v>
      </c>
      <c r="D57" s="193"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6" t="s">
        <v>78</v>
      </c>
      <c r="F57" s="186" t="s">
        <v>78</v>
      </c>
      <c r="G57" s="186" t="s">
        <v>78</v>
      </c>
      <c r="H57" s="198" t="s">
        <v>3196</v>
      </c>
      <c r="I57" s="198" t="s">
        <v>3195</v>
      </c>
      <c r="J57" s="187" t="str">
        <f t="shared" si="4"/>
        <v>FALSE</v>
      </c>
      <c r="K57" s="196">
        <v>1</v>
      </c>
      <c r="L57" s="187" t="s">
        <v>2305</v>
      </c>
      <c r="M57" s="185" t="s">
        <v>2144</v>
      </c>
      <c r="N57" s="185" t="str">
        <f>VLOOKUP(B57,'HECVAT - Full | Vendor Response'!A:E,3,FALSE)</f>
        <v>No</v>
      </c>
      <c r="O57" s="185" t="str">
        <f>IF(LEN(VLOOKUP(B57,'Analyst Report'!$A:$I,7,FALSE))=0,"",VLOOKUP(B57,'Analyst Report'!$A:$I,7,FALSE))</f>
        <v>Yes</v>
      </c>
      <c r="P57" s="185">
        <f t="shared" si="0"/>
        <v>1</v>
      </c>
      <c r="Q57" s="185">
        <v>20</v>
      </c>
      <c r="R57" s="185">
        <f>IF(LEN(VLOOKUP(B57,'Analyst Report'!$A$30:$I$287,9,FALSE))=0,VLOOKUP(B57,'Analyst Report'!$A$30:$I$287,8,FALSE),VLOOKUP(B57,'Analyst Report'!$A$30:$I$287,9,FALSE))</f>
        <v>15</v>
      </c>
      <c r="S57" s="185">
        <f t="shared" si="1"/>
        <v>15</v>
      </c>
      <c r="T57" s="185">
        <f t="shared" si="2"/>
        <v>15</v>
      </c>
      <c r="U57" s="184" t="s">
        <v>78</v>
      </c>
      <c r="V57" s="184" t="s">
        <v>78</v>
      </c>
      <c r="W57" s="184" t="s">
        <v>78</v>
      </c>
      <c r="X57" s="184" t="s">
        <v>78</v>
      </c>
      <c r="Y57" s="184" t="s">
        <v>78</v>
      </c>
      <c r="Z57" s="184" t="s">
        <v>78</v>
      </c>
      <c r="AA57" s="184" t="s">
        <v>78</v>
      </c>
      <c r="AB57" s="184" t="s">
        <v>78</v>
      </c>
    </row>
    <row r="58" spans="1:28" ht="210" x14ac:dyDescent="0.2">
      <c r="A58" s="192">
        <f t="shared" si="3"/>
        <v>41</v>
      </c>
      <c r="B58" s="193" t="s">
        <v>112</v>
      </c>
      <c r="C58" s="193" t="s">
        <v>2308</v>
      </c>
      <c r="D58" s="193"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6" t="s">
        <v>78</v>
      </c>
      <c r="F58" s="186" t="s">
        <v>78</v>
      </c>
      <c r="G58" s="186" t="s">
        <v>78</v>
      </c>
      <c r="H58" s="198" t="s">
        <v>3196</v>
      </c>
      <c r="I58" s="198" t="s">
        <v>3195</v>
      </c>
      <c r="J58" s="187" t="str">
        <f t="shared" si="4"/>
        <v>FALSE</v>
      </c>
      <c r="K58" s="196">
        <v>1</v>
      </c>
      <c r="L58" s="187" t="s">
        <v>2305</v>
      </c>
      <c r="M58" s="185" t="s">
        <v>2151</v>
      </c>
      <c r="N58" s="185" t="str">
        <f>VLOOKUP(B58,'HECVAT - Full | Vendor Response'!A:E,3,FALSE)</f>
        <v>No</v>
      </c>
      <c r="O58" s="185" t="str">
        <f>IF(LEN(VLOOKUP(B58,'Analyst Report'!$A:$I,7,FALSE))=0,"",VLOOKUP(B58,'Analyst Report'!$A:$I,7,FALSE))</f>
        <v/>
      </c>
      <c r="P58" s="185">
        <f t="shared" si="0"/>
        <v>1</v>
      </c>
      <c r="Q58" s="185">
        <v>20</v>
      </c>
      <c r="R58" s="185">
        <f>IF(LEN(VLOOKUP(B58,'Analyst Report'!$A$30:$I$287,9,FALSE))=0,VLOOKUP(B58,'Analyst Report'!$A$30:$I$287,8,FALSE),VLOOKUP(B58,'Analyst Report'!$A$30:$I$287,9,FALSE))</f>
        <v>15</v>
      </c>
      <c r="S58" s="185">
        <f t="shared" si="1"/>
        <v>15</v>
      </c>
      <c r="T58" s="185">
        <f t="shared" si="2"/>
        <v>15</v>
      </c>
      <c r="U58" s="184" t="s">
        <v>78</v>
      </c>
      <c r="V58" s="184" t="s">
        <v>78</v>
      </c>
      <c r="W58" s="184" t="s">
        <v>78</v>
      </c>
      <c r="X58" s="184" t="s">
        <v>78</v>
      </c>
      <c r="Y58" s="184" t="s">
        <v>78</v>
      </c>
      <c r="Z58" s="184" t="s">
        <v>78</v>
      </c>
      <c r="AA58" s="184" t="s">
        <v>78</v>
      </c>
      <c r="AB58" s="184" t="s">
        <v>78</v>
      </c>
    </row>
    <row r="59" spans="1:28" ht="210" x14ac:dyDescent="0.2">
      <c r="A59" s="192">
        <f t="shared" si="3"/>
        <v>42</v>
      </c>
      <c r="B59" s="193" t="s">
        <v>113</v>
      </c>
      <c r="C59" s="193" t="s">
        <v>2309</v>
      </c>
      <c r="D59" s="193"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6" t="s">
        <v>78</v>
      </c>
      <c r="F59" s="186" t="s">
        <v>78</v>
      </c>
      <c r="G59" s="186" t="s">
        <v>78</v>
      </c>
      <c r="H59" s="198" t="s">
        <v>3196</v>
      </c>
      <c r="I59" s="198" t="s">
        <v>3195</v>
      </c>
      <c r="J59" s="187" t="str">
        <f t="shared" si="4"/>
        <v>FALSE</v>
      </c>
      <c r="K59" s="196">
        <v>1</v>
      </c>
      <c r="L59" s="187" t="s">
        <v>2305</v>
      </c>
      <c r="M59" s="185" t="s">
        <v>2144</v>
      </c>
      <c r="N59" s="185" t="str">
        <f>VLOOKUP(B59,'HECVAT - Full | Vendor Response'!A:E,3,FALSE)</f>
        <v>Yes</v>
      </c>
      <c r="O59" s="185" t="str">
        <f>IF(LEN(VLOOKUP(B59,'Analyst Report'!$A:$I,7,FALSE))=0,"",VLOOKUP(B59,'Analyst Report'!$A:$I,7,FALSE))</f>
        <v/>
      </c>
      <c r="P59" s="185">
        <f t="shared" si="0"/>
        <v>1</v>
      </c>
      <c r="Q59" s="185">
        <v>25</v>
      </c>
      <c r="R59" s="185">
        <f>IF(LEN(VLOOKUP(B59,'Analyst Report'!$A$30:$I$287,9,FALSE))=0,VLOOKUP(B59,'Analyst Report'!$A$30:$I$287,8,FALSE),VLOOKUP(B59,'Analyst Report'!$A$30:$I$287,9,FALSE))</f>
        <v>15</v>
      </c>
      <c r="S59" s="185">
        <f t="shared" si="1"/>
        <v>15</v>
      </c>
      <c r="T59" s="185">
        <f t="shared" si="2"/>
        <v>15</v>
      </c>
      <c r="U59" s="184" t="s">
        <v>78</v>
      </c>
      <c r="V59" s="184" t="s">
        <v>78</v>
      </c>
      <c r="W59" s="184" t="s">
        <v>78</v>
      </c>
      <c r="X59" s="184" t="s">
        <v>78</v>
      </c>
      <c r="Y59" s="184" t="s">
        <v>78</v>
      </c>
      <c r="Z59" s="184" t="s">
        <v>78</v>
      </c>
      <c r="AA59" s="184" t="s">
        <v>78</v>
      </c>
      <c r="AB59" s="184" t="s">
        <v>78</v>
      </c>
    </row>
    <row r="60" spans="1:28" ht="210" x14ac:dyDescent="0.2">
      <c r="A60" s="192">
        <f t="shared" si="3"/>
        <v>43</v>
      </c>
      <c r="B60" s="193" t="s">
        <v>114</v>
      </c>
      <c r="C60" s="193" t="s">
        <v>2310</v>
      </c>
      <c r="D60" s="193"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6" t="s">
        <v>78</v>
      </c>
      <c r="F60" s="186" t="s">
        <v>2311</v>
      </c>
      <c r="G60" s="186" t="s">
        <v>78</v>
      </c>
      <c r="H60" s="198" t="s">
        <v>3196</v>
      </c>
      <c r="I60" s="198" t="s">
        <v>3195</v>
      </c>
      <c r="J60" s="187" t="str">
        <f t="shared" si="4"/>
        <v>FALSE</v>
      </c>
      <c r="K60" s="196">
        <v>1</v>
      </c>
      <c r="L60" s="187" t="s">
        <v>2305</v>
      </c>
      <c r="M60" s="185" t="s">
        <v>2151</v>
      </c>
      <c r="N60" s="185" t="str">
        <f>VLOOKUP(B60,'HECVAT - Full | Vendor Response'!A:E,3,FALSE)</f>
        <v>Yes</v>
      </c>
      <c r="O60" s="185" t="str">
        <f>IF(LEN(VLOOKUP(B60,'Analyst Report'!$A:$I,7,FALSE))=0,"",VLOOKUP(B60,'Analyst Report'!$A:$I,7,FALSE))</f>
        <v>Yes</v>
      </c>
      <c r="P60" s="185">
        <f t="shared" si="0"/>
        <v>0</v>
      </c>
      <c r="Q60" s="185">
        <v>20</v>
      </c>
      <c r="R60" s="185">
        <f>IF(LEN(VLOOKUP(B60,'Analyst Report'!$A$30:$I$287,9,FALSE))=0,VLOOKUP(B60,'Analyst Report'!$A$30:$I$287,8,FALSE),VLOOKUP(B60,'Analyst Report'!$A$30:$I$287,9,FALSE))</f>
        <v>15</v>
      </c>
      <c r="S60" s="185">
        <f t="shared" si="1"/>
        <v>15</v>
      </c>
      <c r="T60" s="185">
        <f t="shared" si="2"/>
        <v>0</v>
      </c>
      <c r="U60" s="184" t="s">
        <v>78</v>
      </c>
      <c r="V60" s="184" t="s">
        <v>78</v>
      </c>
      <c r="W60" s="184" t="s">
        <v>78</v>
      </c>
      <c r="X60" s="184" t="s">
        <v>78</v>
      </c>
      <c r="Y60" s="184" t="s">
        <v>78</v>
      </c>
      <c r="Z60" s="184" t="s">
        <v>78</v>
      </c>
      <c r="AA60" s="184" t="s">
        <v>78</v>
      </c>
      <c r="AB60" s="184" t="s">
        <v>78</v>
      </c>
    </row>
    <row r="61" spans="1:28" ht="210" x14ac:dyDescent="0.2">
      <c r="A61" s="192">
        <f t="shared" si="3"/>
        <v>44</v>
      </c>
      <c r="B61" s="193" t="s">
        <v>115</v>
      </c>
      <c r="C61" s="193" t="s">
        <v>2312</v>
      </c>
      <c r="D61" s="193"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6" t="s">
        <v>78</v>
      </c>
      <c r="F61" s="186" t="s">
        <v>78</v>
      </c>
      <c r="G61" s="186" t="s">
        <v>78</v>
      </c>
      <c r="H61" s="198" t="s">
        <v>3196</v>
      </c>
      <c r="I61" s="198" t="s">
        <v>3195</v>
      </c>
      <c r="J61" s="187" t="str">
        <f t="shared" si="4"/>
        <v>FALSE</v>
      </c>
      <c r="K61" s="196">
        <f>IF(N60="Yes",1,0)</f>
        <v>1</v>
      </c>
      <c r="L61" s="187" t="s">
        <v>2305</v>
      </c>
      <c r="M61" s="185" t="s">
        <v>2144</v>
      </c>
      <c r="N61" s="185" t="str">
        <f>VLOOKUP(B61,'HECVAT - Full | Vendor Response'!A:E,3,FALSE)</f>
        <v>Yes</v>
      </c>
      <c r="O61" s="185" t="str">
        <f>IF(LEN(VLOOKUP(B61,'Analyst Report'!$A:$I,7,FALSE))=0,"",VLOOKUP(B61,'Analyst Report'!$A:$I,7,FALSE))</f>
        <v/>
      </c>
      <c r="P61" s="185">
        <f t="shared" si="0"/>
        <v>1</v>
      </c>
      <c r="Q61" s="185">
        <v>25</v>
      </c>
      <c r="R61" s="185">
        <f>IF(LEN(VLOOKUP(B61,'Analyst Report'!$A$30:$I$287,9,FALSE))=0,VLOOKUP(B61,'Analyst Report'!$A$30:$I$287,8,FALSE),VLOOKUP(B61,'Analyst Report'!$A$30:$I$287,9,FALSE))</f>
        <v>15</v>
      </c>
      <c r="S61" s="185">
        <f t="shared" si="1"/>
        <v>15</v>
      </c>
      <c r="T61" s="185">
        <f t="shared" si="2"/>
        <v>15</v>
      </c>
      <c r="U61" s="184" t="s">
        <v>78</v>
      </c>
      <c r="V61" s="184" t="s">
        <v>78</v>
      </c>
      <c r="W61" s="184" t="s">
        <v>78</v>
      </c>
      <c r="X61" s="184" t="s">
        <v>78</v>
      </c>
      <c r="Y61" s="184" t="s">
        <v>78</v>
      </c>
      <c r="Z61" s="184" t="s">
        <v>78</v>
      </c>
      <c r="AA61" s="184" t="s">
        <v>78</v>
      </c>
      <c r="AB61" s="184" t="s">
        <v>78</v>
      </c>
    </row>
    <row r="62" spans="1:28" ht="210" x14ac:dyDescent="0.2">
      <c r="A62" s="192">
        <f t="shared" si="3"/>
        <v>45</v>
      </c>
      <c r="B62" s="193" t="s">
        <v>116</v>
      </c>
      <c r="C62" s="193" t="s">
        <v>2313</v>
      </c>
      <c r="D62" s="193"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6" t="s">
        <v>78</v>
      </c>
      <c r="F62" s="186" t="s">
        <v>2314</v>
      </c>
      <c r="G62" s="186" t="s">
        <v>78</v>
      </c>
      <c r="H62" s="198" t="s">
        <v>3196</v>
      </c>
      <c r="I62" s="198" t="s">
        <v>3195</v>
      </c>
      <c r="J62" s="187" t="str">
        <f t="shared" si="4"/>
        <v>FALSE</v>
      </c>
      <c r="K62" s="196">
        <v>1</v>
      </c>
      <c r="L62" s="187" t="s">
        <v>2305</v>
      </c>
      <c r="M62" s="185" t="s">
        <v>2151</v>
      </c>
      <c r="N62" s="185" t="str">
        <f>VLOOKUP(B62,'HECVAT - Full | Vendor Response'!A:E,3,FALSE)</f>
        <v>No</v>
      </c>
      <c r="O62" s="185" t="str">
        <f>IF(LEN(VLOOKUP(B62,'Analyst Report'!$A:$I,7,FALSE))=0,"",VLOOKUP(B62,'Analyst Report'!$A:$I,7,FALSE))</f>
        <v/>
      </c>
      <c r="P62" s="185">
        <f t="shared" si="0"/>
        <v>1</v>
      </c>
      <c r="Q62" s="185">
        <v>20</v>
      </c>
      <c r="R62" s="185">
        <f>IF(LEN(VLOOKUP(B62,'Analyst Report'!$A$30:$I$287,9,FALSE))=0,VLOOKUP(B62,'Analyst Report'!$A$30:$I$287,8,FALSE),VLOOKUP(B62,'Analyst Report'!$A$30:$I$287,9,FALSE))</f>
        <v>15</v>
      </c>
      <c r="S62" s="185">
        <f t="shared" si="1"/>
        <v>15</v>
      </c>
      <c r="T62" s="185">
        <f t="shared" si="2"/>
        <v>15</v>
      </c>
      <c r="U62" s="184" t="s">
        <v>78</v>
      </c>
      <c r="V62" s="184" t="s">
        <v>78</v>
      </c>
      <c r="W62" s="184" t="s">
        <v>78</v>
      </c>
      <c r="X62" s="184" t="s">
        <v>78</v>
      </c>
      <c r="Y62" s="184" t="s">
        <v>78</v>
      </c>
      <c r="Z62" s="184" t="s">
        <v>78</v>
      </c>
      <c r="AA62" s="184" t="s">
        <v>78</v>
      </c>
      <c r="AB62" s="184" t="s">
        <v>78</v>
      </c>
    </row>
    <row r="63" spans="1:28" ht="210" x14ac:dyDescent="0.2">
      <c r="A63" s="192">
        <f t="shared" si="3"/>
        <v>46</v>
      </c>
      <c r="B63" s="193" t="s">
        <v>117</v>
      </c>
      <c r="C63" s="193" t="s">
        <v>2315</v>
      </c>
      <c r="D63" s="193"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6" t="s">
        <v>78</v>
      </c>
      <c r="F63" s="186" t="s">
        <v>78</v>
      </c>
      <c r="G63" s="186" t="s">
        <v>78</v>
      </c>
      <c r="H63" s="198" t="s">
        <v>3196</v>
      </c>
      <c r="I63" s="198" t="s">
        <v>3195</v>
      </c>
      <c r="J63" s="187" t="str">
        <f t="shared" si="4"/>
        <v>FALSE</v>
      </c>
      <c r="K63" s="196">
        <f>IF(N62="Yes",1,0)</f>
        <v>0</v>
      </c>
      <c r="L63" s="187" t="s">
        <v>2305</v>
      </c>
      <c r="M63" s="185" t="s">
        <v>2144</v>
      </c>
      <c r="N63" s="185">
        <f>VLOOKUP(B63,'HECVAT - Full | Vendor Response'!A:E,3,FALSE)</f>
        <v>0</v>
      </c>
      <c r="O63" s="185" t="str">
        <f>IF(LEN(VLOOKUP(B63,'Analyst Report'!$A:$I,7,FALSE))=0,"",VLOOKUP(B63,'Analyst Report'!$A:$I,7,FALSE))</f>
        <v>Yes</v>
      </c>
      <c r="P63" s="185">
        <f t="shared" si="0"/>
        <v>1</v>
      </c>
      <c r="Q63" s="185">
        <v>25</v>
      </c>
      <c r="R63" s="185">
        <f>IF(LEN(VLOOKUP(B63,'Analyst Report'!$A$30:$I$287,9,FALSE))=0,VLOOKUP(B63,'Analyst Report'!$A$30:$I$287,8,FALSE),VLOOKUP(B63,'Analyst Report'!$A$30:$I$287,9,FALSE))</f>
        <v>15</v>
      </c>
      <c r="S63" s="185">
        <f t="shared" si="1"/>
        <v>0</v>
      </c>
      <c r="T63" s="185">
        <f t="shared" si="2"/>
        <v>0</v>
      </c>
      <c r="U63" s="184" t="s">
        <v>78</v>
      </c>
      <c r="V63" s="184" t="s">
        <v>78</v>
      </c>
      <c r="W63" s="184" t="s">
        <v>78</v>
      </c>
      <c r="X63" s="184" t="s">
        <v>78</v>
      </c>
      <c r="Y63" s="184" t="s">
        <v>78</v>
      </c>
      <c r="Z63" s="184" t="s">
        <v>78</v>
      </c>
      <c r="AA63" s="184" t="s">
        <v>78</v>
      </c>
      <c r="AB63" s="184" t="s">
        <v>78</v>
      </c>
    </row>
    <row r="64" spans="1:28" ht="409.6" x14ac:dyDescent="0.2">
      <c r="A64" s="192">
        <f t="shared" si="3"/>
        <v>47</v>
      </c>
      <c r="B64" s="199" t="s">
        <v>119</v>
      </c>
      <c r="C64" s="199" t="s">
        <v>2316</v>
      </c>
      <c r="D64" s="193" t="str">
        <f>VLOOKUP(B64,'HECVAT - Full | Vendor Response'!A$3:D$319,4,FALSE)</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88" t="s">
        <v>2317</v>
      </c>
      <c r="F64" s="188" t="s">
        <v>2318</v>
      </c>
      <c r="G64" s="188" t="s">
        <v>2319</v>
      </c>
      <c r="H64" s="200" t="s">
        <v>2320</v>
      </c>
      <c r="I64" s="200" t="s">
        <v>2321</v>
      </c>
      <c r="J64" s="187" t="str">
        <f t="shared" si="4"/>
        <v>TRUE</v>
      </c>
      <c r="K64" s="196">
        <v>1</v>
      </c>
      <c r="L64" s="187" t="s">
        <v>118</v>
      </c>
      <c r="M64" s="185" t="s">
        <v>2144</v>
      </c>
      <c r="N64" s="185" t="str">
        <f>VLOOKUP(B64,'HECVAT - Full | Vendor Response'!A:E,3,FALSE)</f>
        <v>Yes</v>
      </c>
      <c r="O64" s="185" t="str">
        <f>IF(LEN(VLOOKUP(B64,'Analyst Report'!$A:$I,7,FALSE))=0,"",VLOOKUP(B64,'Analyst Report'!$A:$I,7,FALSE))</f>
        <v/>
      </c>
      <c r="P64" s="185">
        <f t="shared" si="0"/>
        <v>1</v>
      </c>
      <c r="Q64" s="185">
        <v>25</v>
      </c>
      <c r="R64" s="185">
        <f>IF(LEN(VLOOKUP(B64,'Analyst Report'!$A$30:$I$287,9,FALSE))=0,VLOOKUP(B64,'Analyst Report'!$A$30:$I$287,8,FALSE),VLOOKUP(B64,'Analyst Report'!$A$30:$I$287,9,FALSE))</f>
        <v>25</v>
      </c>
      <c r="S64" s="185">
        <f t="shared" si="1"/>
        <v>25</v>
      </c>
      <c r="T64" s="185">
        <f t="shared" si="2"/>
        <v>25</v>
      </c>
      <c r="U64" s="184">
        <f>IF(LEN(VLOOKUP(B64,'Analyst Report'!$A$30:$I$287,8,FALSE))=0,"",VLOOKUP(B64,'Analyst Report'!$A$30:$I$287,9,FALSE))</f>
        <v>0</v>
      </c>
      <c r="V64" s="184" t="s">
        <v>78</v>
      </c>
      <c r="W64" s="184" t="s">
        <v>78</v>
      </c>
      <c r="X64" s="184" t="s">
        <v>78</v>
      </c>
      <c r="Y64" s="184" t="s">
        <v>78</v>
      </c>
      <c r="Z64" s="184" t="s">
        <v>78</v>
      </c>
      <c r="AA64" s="184" t="s">
        <v>78</v>
      </c>
      <c r="AB64" s="184" t="s">
        <v>78</v>
      </c>
    </row>
    <row r="65" spans="1:28" ht="225" x14ac:dyDescent="0.2">
      <c r="A65" s="192">
        <f t="shared" si="3"/>
        <v>48</v>
      </c>
      <c r="B65" s="199" t="s">
        <v>120</v>
      </c>
      <c r="C65" s="199" t="s">
        <v>2322</v>
      </c>
      <c r="D65" s="193">
        <f>VLOOKUP(B65,'HECVAT - Full | Vendor Response'!A$3:D$319,4,FALSE)</f>
        <v>0</v>
      </c>
      <c r="E65" s="188" t="s">
        <v>2323</v>
      </c>
      <c r="F65" s="188" t="s">
        <v>2324</v>
      </c>
      <c r="G65" s="188" t="s">
        <v>78</v>
      </c>
      <c r="H65" s="200" t="s">
        <v>2325</v>
      </c>
      <c r="I65" s="200" t="s">
        <v>2326</v>
      </c>
      <c r="J65" s="187" t="str">
        <f t="shared" si="4"/>
        <v>FALSE</v>
      </c>
      <c r="K65" s="196">
        <v>1</v>
      </c>
      <c r="L65" s="187" t="s">
        <v>118</v>
      </c>
      <c r="M65" s="185" t="s">
        <v>2144</v>
      </c>
      <c r="N65" s="185" t="str">
        <f>VLOOKUP(B65,'HECVAT - Full | Vendor Response'!A:E,3,FALSE)</f>
        <v>Yes</v>
      </c>
      <c r="O65" s="185" t="str">
        <f>IF(LEN(VLOOKUP(B65,'Analyst Report'!$A:$I,7,FALSE))=0,"",VLOOKUP(B65,'Analyst Report'!$A:$I,7,FALSE))</f>
        <v/>
      </c>
      <c r="P65" s="185">
        <f t="shared" si="0"/>
        <v>1</v>
      </c>
      <c r="Q65" s="185">
        <v>20</v>
      </c>
      <c r="R65" s="185">
        <f>IF(LEN(VLOOKUP(B65,'Analyst Report'!$A$30:$I$287,9,FALSE))=0,VLOOKUP(B65,'Analyst Report'!$A$30:$I$287,8,FALSE),VLOOKUP(B65,'Analyst Report'!$A$30:$I$287,9,FALSE))</f>
        <v>20</v>
      </c>
      <c r="S65" s="185">
        <f t="shared" si="1"/>
        <v>20</v>
      </c>
      <c r="T65" s="185">
        <f t="shared" si="2"/>
        <v>20</v>
      </c>
      <c r="U65" s="184" t="s">
        <v>78</v>
      </c>
      <c r="V65" s="184" t="s">
        <v>78</v>
      </c>
      <c r="W65" s="184" t="s">
        <v>78</v>
      </c>
      <c r="X65" s="184" t="s">
        <v>78</v>
      </c>
      <c r="Y65" s="184" t="s">
        <v>78</v>
      </c>
      <c r="Z65" s="184" t="s">
        <v>78</v>
      </c>
      <c r="AA65" s="184" t="s">
        <v>78</v>
      </c>
      <c r="AB65" s="184" t="s">
        <v>78</v>
      </c>
    </row>
    <row r="66" spans="1:28" ht="342" x14ac:dyDescent="0.2">
      <c r="A66" s="192">
        <f t="shared" si="3"/>
        <v>49</v>
      </c>
      <c r="B66" s="199" t="s">
        <v>121</v>
      </c>
      <c r="C66" s="193" t="s">
        <v>2327</v>
      </c>
      <c r="D66" s="193"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88" t="s">
        <v>78</v>
      </c>
      <c r="F66" s="188" t="s">
        <v>2328</v>
      </c>
      <c r="G66" s="188" t="s">
        <v>2329</v>
      </c>
      <c r="H66" s="200" t="s">
        <v>2330</v>
      </c>
      <c r="I66" s="200" t="s">
        <v>2331</v>
      </c>
      <c r="J66" s="187" t="str">
        <f t="shared" si="4"/>
        <v>FALSE</v>
      </c>
      <c r="K66" s="196">
        <v>1</v>
      </c>
      <c r="L66" s="187" t="s">
        <v>118</v>
      </c>
      <c r="M66" s="185" t="s">
        <v>2144</v>
      </c>
      <c r="N66" s="185" t="str">
        <f>VLOOKUP(B66,'HECVAT - Full | Vendor Response'!A:E,3,FALSE)</f>
        <v>Yes</v>
      </c>
      <c r="O66" s="185" t="str">
        <f>IF(LEN(VLOOKUP(B66,'Analyst Report'!$A:$I,7,FALSE))=0,"",VLOOKUP(B66,'Analyst Report'!$A:$I,7,FALSE))</f>
        <v/>
      </c>
      <c r="P66" s="185">
        <f t="shared" si="0"/>
        <v>1</v>
      </c>
      <c r="Q66" s="185">
        <v>20</v>
      </c>
      <c r="R66" s="185">
        <f>IF(LEN(VLOOKUP(B66,'Analyst Report'!$A$30:$I$287,9,FALSE))=0,VLOOKUP(B66,'Analyst Report'!$A$30:$I$287,8,FALSE),VLOOKUP(B66,'Analyst Report'!$A$30:$I$287,9,FALSE))</f>
        <v>20</v>
      </c>
      <c r="S66" s="185">
        <f t="shared" si="1"/>
        <v>20</v>
      </c>
      <c r="T66" s="185">
        <f t="shared" si="2"/>
        <v>20</v>
      </c>
      <c r="U66" s="184" t="s">
        <v>78</v>
      </c>
      <c r="V66" s="184" t="s">
        <v>78</v>
      </c>
      <c r="W66" s="184" t="s">
        <v>78</v>
      </c>
      <c r="X66" s="184" t="s">
        <v>78</v>
      </c>
      <c r="Y66" s="184" t="s">
        <v>78</v>
      </c>
      <c r="Z66" s="184" t="s">
        <v>78</v>
      </c>
      <c r="AA66" s="184" t="s">
        <v>78</v>
      </c>
      <c r="AB66" s="184" t="s">
        <v>78</v>
      </c>
    </row>
    <row r="67" spans="1:28" ht="328" x14ac:dyDescent="0.2">
      <c r="A67" s="192">
        <f t="shared" si="3"/>
        <v>50</v>
      </c>
      <c r="B67" s="199" t="s">
        <v>122</v>
      </c>
      <c r="C67" s="193" t="s">
        <v>2332</v>
      </c>
      <c r="D67" s="193"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88" t="s">
        <v>78</v>
      </c>
      <c r="F67" s="188" t="s">
        <v>2333</v>
      </c>
      <c r="G67" s="188" t="s">
        <v>2334</v>
      </c>
      <c r="H67" s="200" t="s">
        <v>2335</v>
      </c>
      <c r="I67" s="200" t="s">
        <v>2336</v>
      </c>
      <c r="J67" s="187" t="str">
        <f t="shared" si="4"/>
        <v>TRUE</v>
      </c>
      <c r="K67" s="196">
        <v>1</v>
      </c>
      <c r="L67" s="187" t="s">
        <v>118</v>
      </c>
      <c r="M67" s="185" t="s">
        <v>2144</v>
      </c>
      <c r="N67" s="185" t="str">
        <f>VLOOKUP(B67,'HECVAT - Full | Vendor Response'!A:E,3,FALSE)</f>
        <v>Yes</v>
      </c>
      <c r="O67" s="185" t="str">
        <f>IF(LEN(VLOOKUP(B67,'Analyst Report'!$A:$I,7,FALSE))=0,"",VLOOKUP(B67,'Analyst Report'!$A:$I,7,FALSE))</f>
        <v/>
      </c>
      <c r="P67" s="185">
        <f t="shared" si="0"/>
        <v>1</v>
      </c>
      <c r="Q67" s="185">
        <v>25</v>
      </c>
      <c r="R67" s="185">
        <f>IF(LEN(VLOOKUP(B67,'Analyst Report'!$A$30:$I$287,9,FALSE))=0,VLOOKUP(B67,'Analyst Report'!$A$30:$I$287,8,FALSE),VLOOKUP(B67,'Analyst Report'!$A$30:$I$287,9,FALSE))</f>
        <v>25</v>
      </c>
      <c r="S67" s="185">
        <f t="shared" si="1"/>
        <v>25</v>
      </c>
      <c r="T67" s="185">
        <f t="shared" si="2"/>
        <v>25</v>
      </c>
      <c r="U67" s="184" t="s">
        <v>78</v>
      </c>
      <c r="V67" s="184" t="s">
        <v>78</v>
      </c>
      <c r="W67" s="184" t="s">
        <v>78</v>
      </c>
      <c r="X67" s="184" t="s">
        <v>78</v>
      </c>
      <c r="Y67" s="184" t="s">
        <v>78</v>
      </c>
      <c r="Z67" s="184" t="s">
        <v>78</v>
      </c>
      <c r="AA67" s="184" t="s">
        <v>78</v>
      </c>
      <c r="AB67" s="184" t="s">
        <v>78</v>
      </c>
    </row>
    <row r="68" spans="1:28" ht="285" x14ac:dyDescent="0.2">
      <c r="A68" s="192">
        <f t="shared" si="3"/>
        <v>51</v>
      </c>
      <c r="B68" s="199" t="s">
        <v>123</v>
      </c>
      <c r="C68" s="193" t="s">
        <v>2337</v>
      </c>
      <c r="D68" s="193">
        <f>VLOOKUP(B68,'HECVAT - Full | Vendor Response'!A$3:D$319,4,TRUE)</f>
        <v>0</v>
      </c>
      <c r="E68" s="188" t="s">
        <v>2338</v>
      </c>
      <c r="F68" s="188" t="s">
        <v>2153</v>
      </c>
      <c r="G68" s="188" t="s">
        <v>2339</v>
      </c>
      <c r="H68" s="200" t="s">
        <v>2340</v>
      </c>
      <c r="I68" s="200" t="s">
        <v>2341</v>
      </c>
      <c r="J68" s="187" t="str">
        <f t="shared" si="4"/>
        <v>FALSE</v>
      </c>
      <c r="K68" s="196">
        <v>1</v>
      </c>
      <c r="L68" s="187" t="s">
        <v>118</v>
      </c>
      <c r="M68" s="185" t="s">
        <v>2144</v>
      </c>
      <c r="N68" s="185" t="str">
        <f>VLOOKUP(B68,'HECVAT - Full | Vendor Response'!A:E,3,FALSE)</f>
        <v>Yes</v>
      </c>
      <c r="O68" s="185" t="str">
        <f>IF(LEN(VLOOKUP(B68,'Analyst Report'!$A:$I,7,FALSE))=0,"",VLOOKUP(B68,'Analyst Report'!$A:$I,7,FALSE))</f>
        <v/>
      </c>
      <c r="P68" s="185">
        <f t="shared" si="0"/>
        <v>1</v>
      </c>
      <c r="Q68" s="185">
        <v>20</v>
      </c>
      <c r="R68" s="185">
        <f>IF(LEN(VLOOKUP(B68,'Analyst Report'!$A$30:$I$287,9,FALSE))=0,VLOOKUP(B68,'Analyst Report'!$A$30:$I$287,8,FALSE),VLOOKUP(B68,'Analyst Report'!$A$30:$I$287,9,FALSE))</f>
        <v>20</v>
      </c>
      <c r="S68" s="185">
        <f t="shared" si="1"/>
        <v>20</v>
      </c>
      <c r="T68" s="185">
        <f t="shared" si="2"/>
        <v>20</v>
      </c>
      <c r="U68" s="184" t="s">
        <v>78</v>
      </c>
      <c r="V68" s="184" t="s">
        <v>78</v>
      </c>
      <c r="W68" s="184" t="s">
        <v>78</v>
      </c>
      <c r="X68" s="184" t="s">
        <v>78</v>
      </c>
      <c r="Y68" s="184" t="s">
        <v>78</v>
      </c>
      <c r="Z68" s="184" t="s">
        <v>78</v>
      </c>
      <c r="AA68" s="184" t="s">
        <v>78</v>
      </c>
      <c r="AB68" s="184" t="s">
        <v>78</v>
      </c>
    </row>
    <row r="69" spans="1:28" ht="210" x14ac:dyDescent="0.2">
      <c r="A69" s="192">
        <f t="shared" si="3"/>
        <v>52</v>
      </c>
      <c r="B69" s="199" t="s">
        <v>124</v>
      </c>
      <c r="C69" s="193" t="s">
        <v>2342</v>
      </c>
      <c r="D69" s="193">
        <f>VLOOKUP(B69,'HECVAT - Full | Vendor Response'!A$3:D$319,4,TRUE)</f>
        <v>0</v>
      </c>
      <c r="E69" s="188" t="s">
        <v>2343</v>
      </c>
      <c r="F69" s="188" t="s">
        <v>2344</v>
      </c>
      <c r="G69" s="188" t="s">
        <v>2345</v>
      </c>
      <c r="H69" s="204" t="s">
        <v>2346</v>
      </c>
      <c r="I69" s="204" t="s">
        <v>2347</v>
      </c>
      <c r="J69" s="187" t="str">
        <f t="shared" si="4"/>
        <v>TRUE</v>
      </c>
      <c r="K69" s="196">
        <v>1</v>
      </c>
      <c r="L69" s="187" t="s">
        <v>118</v>
      </c>
      <c r="M69" s="185" t="s">
        <v>2144</v>
      </c>
      <c r="N69" s="185" t="str">
        <f>VLOOKUP(B69,'HECVAT - Full | Vendor Response'!A:E,3,FALSE)</f>
        <v>Yes</v>
      </c>
      <c r="O69" s="185" t="str">
        <f>IF(LEN(VLOOKUP(B69,'Analyst Report'!$A:$I,7,FALSE))=0,"",VLOOKUP(B69,'Analyst Report'!$A:$I,7,FALSE))</f>
        <v/>
      </c>
      <c r="P69" s="185">
        <f t="shared" si="0"/>
        <v>1</v>
      </c>
      <c r="Q69" s="185">
        <v>25</v>
      </c>
      <c r="R69" s="185">
        <f>IF(LEN(VLOOKUP(B69,'Analyst Report'!$A$30:$I$287,9,FALSE))=0,VLOOKUP(B69,'Analyst Report'!$A$30:$I$287,8,FALSE),VLOOKUP(B69,'Analyst Report'!$A$30:$I$287,9,FALSE))</f>
        <v>25</v>
      </c>
      <c r="S69" s="185">
        <f t="shared" si="1"/>
        <v>25</v>
      </c>
      <c r="T69" s="185">
        <f t="shared" si="2"/>
        <v>25</v>
      </c>
      <c r="U69" s="184" t="s">
        <v>78</v>
      </c>
      <c r="V69" s="184" t="s">
        <v>78</v>
      </c>
      <c r="W69" s="184" t="s">
        <v>78</v>
      </c>
      <c r="X69" s="184" t="s">
        <v>78</v>
      </c>
      <c r="Y69" s="184" t="s">
        <v>78</v>
      </c>
      <c r="Z69" s="184" t="s">
        <v>78</v>
      </c>
      <c r="AA69" s="184" t="s">
        <v>78</v>
      </c>
      <c r="AB69" s="184" t="s">
        <v>78</v>
      </c>
    </row>
    <row r="70" spans="1:28" ht="150" x14ac:dyDescent="0.2">
      <c r="A70" s="192">
        <f t="shared" si="3"/>
        <v>53</v>
      </c>
      <c r="B70" s="199" t="s">
        <v>125</v>
      </c>
      <c r="C70" s="193" t="s">
        <v>2348</v>
      </c>
      <c r="D70" s="193">
        <f>VLOOKUP(B70,'HECVAT - Full | Vendor Response'!A$3:D$319,4,TRUE)</f>
        <v>0</v>
      </c>
      <c r="E70" s="211" t="s">
        <v>2349</v>
      </c>
      <c r="F70" s="211" t="s">
        <v>2350</v>
      </c>
      <c r="G70" s="211" t="s">
        <v>2351</v>
      </c>
      <c r="H70" s="204" t="s">
        <v>2352</v>
      </c>
      <c r="I70" s="204" t="s">
        <v>2353</v>
      </c>
      <c r="J70" s="187" t="str">
        <f t="shared" si="4"/>
        <v>FALSE</v>
      </c>
      <c r="K70" s="196">
        <f>IF((N70="N/A"),0,1)</f>
        <v>1</v>
      </c>
      <c r="L70" s="187" t="s">
        <v>118</v>
      </c>
      <c r="M70" s="185" t="s">
        <v>2144</v>
      </c>
      <c r="N70" s="185" t="str">
        <f>VLOOKUP(B70,'HECVAT - Full | Vendor Response'!A:E,3,FALSE)</f>
        <v>Yes</v>
      </c>
      <c r="O70" s="185" t="str">
        <f>IF(LEN(VLOOKUP(B70,'Analyst Report'!$A:$I,7,FALSE))=0,"",VLOOKUP(B70,'Analyst Report'!$A:$I,7,FALSE))</f>
        <v/>
      </c>
      <c r="P70" s="185">
        <f t="shared" si="0"/>
        <v>1</v>
      </c>
      <c r="Q70" s="185">
        <v>15</v>
      </c>
      <c r="R70" s="185">
        <f>IF(LEN(VLOOKUP(B70,'Analyst Report'!$A$30:$I$287,9,FALSE))=0,VLOOKUP(B70,'Analyst Report'!$A$30:$I$287,8,FALSE),VLOOKUP(B70,'Analyst Report'!$A$30:$I$287,9,FALSE))</f>
        <v>15</v>
      </c>
      <c r="S70" s="185">
        <f t="shared" si="1"/>
        <v>15</v>
      </c>
      <c r="T70" s="185">
        <f t="shared" si="2"/>
        <v>15</v>
      </c>
      <c r="U70" s="184" t="s">
        <v>78</v>
      </c>
      <c r="V70" s="184" t="s">
        <v>78</v>
      </c>
      <c r="W70" s="184" t="s">
        <v>78</v>
      </c>
      <c r="X70" s="184" t="s">
        <v>78</v>
      </c>
      <c r="Y70" s="184" t="s">
        <v>78</v>
      </c>
      <c r="Z70" s="184" t="s">
        <v>78</v>
      </c>
      <c r="AA70" s="184" t="s">
        <v>78</v>
      </c>
      <c r="AB70" s="184" t="s">
        <v>78</v>
      </c>
    </row>
    <row r="71" spans="1:28" ht="90" x14ac:dyDescent="0.2">
      <c r="A71" s="192">
        <f t="shared" si="3"/>
        <v>54</v>
      </c>
      <c r="B71" s="199" t="s">
        <v>126</v>
      </c>
      <c r="C71" s="193" t="s">
        <v>2354</v>
      </c>
      <c r="D71" s="193">
        <f>VLOOKUP(B71,'HECVAT - Full | Vendor Response'!A$3:D$319,4,TRUE)</f>
        <v>0</v>
      </c>
      <c r="E71" s="211" t="s">
        <v>78</v>
      </c>
      <c r="F71" s="211" t="s">
        <v>2355</v>
      </c>
      <c r="G71" s="211" t="s">
        <v>2356</v>
      </c>
      <c r="H71" s="204" t="s">
        <v>2357</v>
      </c>
      <c r="I71" s="204" t="s">
        <v>2358</v>
      </c>
      <c r="J71" s="187" t="str">
        <f t="shared" si="4"/>
        <v>TRUE</v>
      </c>
      <c r="K71" s="196">
        <v>1</v>
      </c>
      <c r="L71" s="187" t="s">
        <v>118</v>
      </c>
      <c r="M71" s="185" t="s">
        <v>2151</v>
      </c>
      <c r="N71" s="185" t="str">
        <f>VLOOKUP(B71,'HECVAT - Full | Vendor Response'!A:E,3,FALSE)</f>
        <v>No</v>
      </c>
      <c r="O71" s="185" t="str">
        <f>IF(LEN(VLOOKUP(B71,'Analyst Report'!$A:$I,7,FALSE))=0,"",VLOOKUP(B71,'Analyst Report'!$A:$I,7,FALSE))</f>
        <v/>
      </c>
      <c r="P71" s="185">
        <f t="shared" si="0"/>
        <v>1</v>
      </c>
      <c r="Q71" s="185">
        <v>25</v>
      </c>
      <c r="R71" s="185">
        <f>IF(LEN(VLOOKUP(B71,'Analyst Report'!$A$30:$I$287,9,FALSE))=0,VLOOKUP(B71,'Analyst Report'!$A$30:$I$287,8,FALSE),VLOOKUP(B71,'Analyst Report'!$A$30:$I$287,9,FALSE))</f>
        <v>25</v>
      </c>
      <c r="S71" s="185">
        <f t="shared" si="1"/>
        <v>25</v>
      </c>
      <c r="T71" s="185">
        <f t="shared" si="2"/>
        <v>25</v>
      </c>
      <c r="U71" s="184" t="s">
        <v>78</v>
      </c>
      <c r="V71" s="184" t="s">
        <v>78</v>
      </c>
      <c r="W71" s="184" t="s">
        <v>78</v>
      </c>
      <c r="X71" s="184" t="s">
        <v>78</v>
      </c>
      <c r="Y71" s="184" t="s">
        <v>78</v>
      </c>
      <c r="Z71" s="184" t="s">
        <v>78</v>
      </c>
      <c r="AA71" s="184" t="s">
        <v>78</v>
      </c>
      <c r="AB71" s="184" t="s">
        <v>78</v>
      </c>
    </row>
    <row r="72" spans="1:28" ht="300" x14ac:dyDescent="0.2">
      <c r="A72" s="192">
        <f t="shared" si="3"/>
        <v>55</v>
      </c>
      <c r="B72" s="199" t="s">
        <v>127</v>
      </c>
      <c r="C72" s="193" t="s">
        <v>2359</v>
      </c>
      <c r="D72" s="193">
        <f>VLOOKUP(B72,'HECVAT - Full | Vendor Response'!A$3:D$319,4,TRUE)</f>
        <v>0</v>
      </c>
      <c r="E72" s="211" t="s">
        <v>78</v>
      </c>
      <c r="F72" s="211" t="s">
        <v>3153</v>
      </c>
      <c r="G72" s="211" t="s">
        <v>2360</v>
      </c>
      <c r="H72" s="204" t="s">
        <v>2361</v>
      </c>
      <c r="I72" s="204" t="s">
        <v>3175</v>
      </c>
      <c r="J72" s="187" t="str">
        <f t="shared" si="4"/>
        <v>TRUE</v>
      </c>
      <c r="K72" s="196">
        <v>1</v>
      </c>
      <c r="L72" s="187" t="s">
        <v>118</v>
      </c>
      <c r="M72" s="185" t="s">
        <v>2144</v>
      </c>
      <c r="N72" s="185" t="str">
        <f>VLOOKUP(B72,'HECVAT - Full | Vendor Response'!A:E,3,FALSE)</f>
        <v>Yes</v>
      </c>
      <c r="O72" s="185" t="str">
        <f>IF(LEN(VLOOKUP(B72,'Analyst Report'!$A:$I,7,FALSE))=0,"",VLOOKUP(B72,'Analyst Report'!$A:$I,7,FALSE))</f>
        <v/>
      </c>
      <c r="P72" s="185">
        <f t="shared" si="0"/>
        <v>1</v>
      </c>
      <c r="Q72" s="185">
        <v>40</v>
      </c>
      <c r="R72" s="185">
        <f>IF(LEN(VLOOKUP(B72,'Analyst Report'!$A$30:$I$287,9,FALSE))=0,VLOOKUP(B72,'Analyst Report'!$A$30:$I$287,8,FALSE),VLOOKUP(B72,'Analyst Report'!$A$30:$I$287,9,FALSE))</f>
        <v>40</v>
      </c>
      <c r="S72" s="185">
        <f t="shared" si="1"/>
        <v>40</v>
      </c>
      <c r="T72" s="185">
        <f t="shared" si="2"/>
        <v>40</v>
      </c>
      <c r="U72" s="184" t="s">
        <v>78</v>
      </c>
      <c r="V72" s="184" t="s">
        <v>78</v>
      </c>
      <c r="W72" s="184" t="s">
        <v>78</v>
      </c>
      <c r="X72" s="184" t="s">
        <v>78</v>
      </c>
      <c r="Y72" s="184" t="s">
        <v>78</v>
      </c>
      <c r="Z72" s="184" t="s">
        <v>78</v>
      </c>
      <c r="AA72" s="184" t="s">
        <v>78</v>
      </c>
      <c r="AB72" s="184" t="s">
        <v>78</v>
      </c>
    </row>
    <row r="73" spans="1:28" ht="210" x14ac:dyDescent="0.2">
      <c r="A73" s="192">
        <f t="shared" si="3"/>
        <v>56</v>
      </c>
      <c r="B73" s="199" t="s">
        <v>128</v>
      </c>
      <c r="C73" s="193" t="s">
        <v>2362</v>
      </c>
      <c r="D73" s="193">
        <f>VLOOKUP(B73,'HECVAT - Full | Vendor Response'!A$3:D$319,4,TRUE)</f>
        <v>0</v>
      </c>
      <c r="E73" s="211" t="s">
        <v>78</v>
      </c>
      <c r="F73" s="211" t="s">
        <v>3177</v>
      </c>
      <c r="G73" s="211" t="s">
        <v>2363</v>
      </c>
      <c r="H73" s="204" t="s">
        <v>3174</v>
      </c>
      <c r="I73" s="204" t="s">
        <v>3176</v>
      </c>
      <c r="J73" s="187" t="str">
        <f t="shared" si="4"/>
        <v>FALSE</v>
      </c>
      <c r="K73" s="196">
        <v>1</v>
      </c>
      <c r="L73" s="187" t="s">
        <v>118</v>
      </c>
      <c r="M73" s="185" t="s">
        <v>2144</v>
      </c>
      <c r="N73" s="185" t="str">
        <f>VLOOKUP(B73,'HECVAT - Full | Vendor Response'!A:E,3,FALSE)</f>
        <v>Yes</v>
      </c>
      <c r="O73" s="185" t="str">
        <f>IF(LEN(VLOOKUP(B73,'Analyst Report'!$A:$I,7,FALSE))=0,"",VLOOKUP(B73,'Analyst Report'!$A:$I,7,FALSE))</f>
        <v/>
      </c>
      <c r="P73" s="185">
        <f t="shared" si="0"/>
        <v>1</v>
      </c>
      <c r="Q73" s="185">
        <v>10</v>
      </c>
      <c r="R73" s="185">
        <f>IF(LEN(VLOOKUP(B73,'Analyst Report'!$A$30:$I$287,9,FALSE))=0,VLOOKUP(B73,'Analyst Report'!$A$30:$I$287,8,FALSE),VLOOKUP(B73,'Analyst Report'!$A$30:$I$287,9,FALSE))</f>
        <v>10</v>
      </c>
      <c r="S73" s="185">
        <f t="shared" si="1"/>
        <v>10</v>
      </c>
      <c r="T73" s="185">
        <f t="shared" si="2"/>
        <v>10</v>
      </c>
      <c r="U73" s="184" t="s">
        <v>78</v>
      </c>
      <c r="V73" s="184" t="s">
        <v>78</v>
      </c>
      <c r="W73" s="184" t="s">
        <v>78</v>
      </c>
      <c r="X73" s="184" t="s">
        <v>78</v>
      </c>
      <c r="Y73" s="184" t="s">
        <v>78</v>
      </c>
      <c r="Z73" s="184" t="s">
        <v>78</v>
      </c>
      <c r="AA73" s="184" t="s">
        <v>78</v>
      </c>
      <c r="AB73" s="184" t="s">
        <v>78</v>
      </c>
    </row>
    <row r="74" spans="1:28" ht="195" x14ac:dyDescent="0.2">
      <c r="A74" s="192">
        <f t="shared" si="3"/>
        <v>57</v>
      </c>
      <c r="B74" s="199" t="s">
        <v>129</v>
      </c>
      <c r="C74" s="199" t="s">
        <v>2364</v>
      </c>
      <c r="D74" s="193">
        <f>VLOOKUP(B74,'HECVAT - Full | Vendor Response'!A$3:D$319,4,TRUE)</f>
        <v>0</v>
      </c>
      <c r="E74" s="211" t="s">
        <v>78</v>
      </c>
      <c r="F74" s="211" t="s">
        <v>2365</v>
      </c>
      <c r="G74" s="211" t="s">
        <v>2366</v>
      </c>
      <c r="H74" s="204" t="s">
        <v>2367</v>
      </c>
      <c r="I74" s="204" t="s">
        <v>2368</v>
      </c>
      <c r="J74" s="187" t="str">
        <f>IF(S74&gt;20,"TRUE","FALSE")</f>
        <v>FALSE</v>
      </c>
      <c r="K74" s="196">
        <v>1</v>
      </c>
      <c r="L74" s="187" t="s">
        <v>245</v>
      </c>
      <c r="M74" s="185" t="s">
        <v>2144</v>
      </c>
      <c r="N74" s="185" t="str">
        <f>VLOOKUP(B74,'HECVAT - Full | Vendor Response'!A:E,3,FALSE)</f>
        <v>Yes</v>
      </c>
      <c r="O74" s="185" t="str">
        <f>IF(LEN(VLOOKUP(B74,'Analyst Report'!$A:$I,7,FALSE))=0,"",VLOOKUP(B74,'Analyst Report'!$A:$I,7,FALSE))</f>
        <v/>
      </c>
      <c r="P74" s="185">
        <f>IF((O74=""),(IF(ISNUMBER(FIND(M74,N74)),1,0)),(IF(ISNUMBER(FIND(M74,O74)),1,0)))</f>
        <v>1</v>
      </c>
      <c r="Q74" s="185">
        <v>20</v>
      </c>
      <c r="R74" s="185">
        <f>IF(LEN(VLOOKUP(B74,'Analyst Report'!$A$30:$I$287,9,FALSE))=0,VLOOKUP(B74,'Analyst Report'!$A$30:$I$287,8,FALSE),VLOOKUP(B74,'Analyst Report'!$A$30:$I$287,9,FALSE))</f>
        <v>20</v>
      </c>
      <c r="S74" s="185">
        <f>(IF((ISNUMBER(R74)),R74,Q74))*K74</f>
        <v>20</v>
      </c>
      <c r="T74" s="185">
        <f>P74*S74</f>
        <v>20</v>
      </c>
      <c r="U74" s="184" t="s">
        <v>78</v>
      </c>
      <c r="V74" s="184" t="s">
        <v>78</v>
      </c>
      <c r="W74" s="184" t="s">
        <v>78</v>
      </c>
      <c r="X74" s="184" t="s">
        <v>78</v>
      </c>
      <c r="Y74" s="184" t="s">
        <v>78</v>
      </c>
      <c r="Z74" s="184" t="s">
        <v>78</v>
      </c>
      <c r="AA74" s="184" t="s">
        <v>78</v>
      </c>
      <c r="AB74" s="184" t="s">
        <v>78</v>
      </c>
    </row>
    <row r="75" spans="1:28" ht="195" x14ac:dyDescent="0.2">
      <c r="A75" s="192">
        <f t="shared" si="3"/>
        <v>58</v>
      </c>
      <c r="B75" s="199" t="s">
        <v>130</v>
      </c>
      <c r="C75" s="199" t="s">
        <v>2369</v>
      </c>
      <c r="D75" s="193">
        <f>VLOOKUP(B75,'HECVAT - Full | Vendor Response'!A$3:D$319,4,TRUE)</f>
        <v>0</v>
      </c>
      <c r="E75" s="211" t="s">
        <v>78</v>
      </c>
      <c r="F75" s="211" t="s">
        <v>2370</v>
      </c>
      <c r="G75" s="211" t="s">
        <v>2371</v>
      </c>
      <c r="H75" s="204" t="s">
        <v>2367</v>
      </c>
      <c r="I75" s="204" t="s">
        <v>2368</v>
      </c>
      <c r="J75" s="187" t="str">
        <f>IF(S75&gt;20,"TRUE","FALSE")</f>
        <v>FALSE</v>
      </c>
      <c r="K75" s="196">
        <v>1</v>
      </c>
      <c r="L75" s="187" t="s">
        <v>245</v>
      </c>
      <c r="M75" s="185" t="s">
        <v>2144</v>
      </c>
      <c r="N75" s="185" t="str">
        <f>VLOOKUP(B75,'HECVAT - Full | Vendor Response'!A:E,3,FALSE)</f>
        <v>Yes</v>
      </c>
      <c r="O75" s="185" t="str">
        <f>IF(LEN(VLOOKUP(B75,'Analyst Report'!$A:$I,7,FALSE))=0,"",VLOOKUP(B75,'Analyst Report'!$A:$I,7,FALSE))</f>
        <v/>
      </c>
      <c r="P75" s="185">
        <f>IF((O75=""),(IF(ISNUMBER(FIND(M75,N75)),1,0)),(IF(ISNUMBER(FIND(M75,O75)),1,0)))</f>
        <v>1</v>
      </c>
      <c r="Q75" s="185">
        <v>20</v>
      </c>
      <c r="R75" s="185">
        <f>IF(LEN(VLOOKUP(B75,'Analyst Report'!$A$30:$I$287,9,FALSE))=0,VLOOKUP(B75,'Analyst Report'!$A$30:$I$287,8,FALSE),VLOOKUP(B75,'Analyst Report'!$A$30:$I$287,9,FALSE))</f>
        <v>20</v>
      </c>
      <c r="S75" s="185">
        <f>(IF((ISNUMBER(R75)),R75,Q75))*K75</f>
        <v>20</v>
      </c>
      <c r="T75" s="185">
        <f>P75*S75</f>
        <v>20</v>
      </c>
      <c r="U75" s="184" t="s">
        <v>78</v>
      </c>
      <c r="V75" s="184" t="s">
        <v>78</v>
      </c>
      <c r="W75" s="184" t="s">
        <v>78</v>
      </c>
      <c r="X75" s="184" t="s">
        <v>78</v>
      </c>
      <c r="Y75" s="184" t="s">
        <v>78</v>
      </c>
      <c r="Z75" s="184" t="s">
        <v>78</v>
      </c>
      <c r="AA75" s="184" t="s">
        <v>78</v>
      </c>
      <c r="AB75" s="184" t="s">
        <v>78</v>
      </c>
    </row>
    <row r="76" spans="1:28" ht="270" x14ac:dyDescent="0.2">
      <c r="A76" s="192">
        <f t="shared" si="3"/>
        <v>59</v>
      </c>
      <c r="B76" s="199" t="s">
        <v>131</v>
      </c>
      <c r="C76" s="199" t="s">
        <v>2372</v>
      </c>
      <c r="D76" s="193">
        <f>VLOOKUP(B76,'HECVAT - Full | Vendor Response'!A$3:D$319,4,TRUE)</f>
        <v>0</v>
      </c>
      <c r="E76" s="211" t="s">
        <v>78</v>
      </c>
      <c r="F76" s="211" t="s">
        <v>2373</v>
      </c>
      <c r="G76" s="211" t="s">
        <v>2374</v>
      </c>
      <c r="H76" s="204" t="s">
        <v>2375</v>
      </c>
      <c r="I76" s="204" t="s">
        <v>2376</v>
      </c>
      <c r="J76" s="187" t="str">
        <f>IF(S76&gt;20,"TRUE","FALSE")</f>
        <v>TRUE</v>
      </c>
      <c r="K76" s="196">
        <v>1</v>
      </c>
      <c r="L76" s="187" t="s">
        <v>245</v>
      </c>
      <c r="M76" s="185" t="s">
        <v>2144</v>
      </c>
      <c r="N76" s="185" t="str">
        <f>VLOOKUP(B76,'HECVAT - Full | Vendor Response'!A:E,3,FALSE)</f>
        <v>Yes</v>
      </c>
      <c r="O76" s="185" t="str">
        <f>IF(LEN(VLOOKUP(B76,'Analyst Report'!$A:$I,7,FALSE))=0,"",VLOOKUP(B76,'Analyst Report'!$A:$I,7,FALSE))</f>
        <v/>
      </c>
      <c r="P76" s="185">
        <f>IF((O76=""),(IF(ISNUMBER(FIND(M76,N76)),1,0)),(IF(ISNUMBER(FIND(M76,O76)),1,0)))</f>
        <v>1</v>
      </c>
      <c r="Q76" s="185">
        <v>25</v>
      </c>
      <c r="R76" s="185">
        <f>IF(LEN(VLOOKUP(B76,'Analyst Report'!$A$30:$I$287,9,FALSE))=0,VLOOKUP(B76,'Analyst Report'!$A$30:$I$287,8,FALSE),VLOOKUP(B76,'Analyst Report'!$A$30:$I$287,9,FALSE))</f>
        <v>25</v>
      </c>
      <c r="S76" s="185">
        <f>(IF((ISNUMBER(R76)),R76,Q76))*K76</f>
        <v>25</v>
      </c>
      <c r="T76" s="185">
        <f>P76*S76</f>
        <v>25</v>
      </c>
      <c r="U76" s="184" t="s">
        <v>78</v>
      </c>
      <c r="V76" s="184" t="s">
        <v>78</v>
      </c>
      <c r="W76" s="184" t="s">
        <v>78</v>
      </c>
      <c r="X76" s="184" t="s">
        <v>78</v>
      </c>
      <c r="Y76" s="184" t="s">
        <v>78</v>
      </c>
      <c r="Z76" s="184" t="s">
        <v>78</v>
      </c>
      <c r="AA76" s="184" t="s">
        <v>78</v>
      </c>
      <c r="AB76" s="184" t="s">
        <v>78</v>
      </c>
    </row>
    <row r="77" spans="1:28" ht="150" x14ac:dyDescent="0.2">
      <c r="A77" s="192">
        <f t="shared" si="3"/>
        <v>60</v>
      </c>
      <c r="B77" s="199" t="s">
        <v>132</v>
      </c>
      <c r="C77" s="199" t="s">
        <v>2377</v>
      </c>
      <c r="D77" s="193">
        <f>VLOOKUP(B77,'HECVAT - Full | Vendor Response'!A$3:D$319,4,TRUE)</f>
        <v>0</v>
      </c>
      <c r="E77" s="211" t="s">
        <v>78</v>
      </c>
      <c r="F77" s="211" t="s">
        <v>2378</v>
      </c>
      <c r="G77" s="211" t="s">
        <v>2379</v>
      </c>
      <c r="H77" s="204" t="s">
        <v>2380</v>
      </c>
      <c r="I77" s="204" t="s">
        <v>2381</v>
      </c>
      <c r="J77" s="187" t="str">
        <f>IF(S77&gt;20,"TRUE","FALSE")</f>
        <v>TRUE</v>
      </c>
      <c r="K77" s="196">
        <v>1</v>
      </c>
      <c r="L77" s="187" t="s">
        <v>245</v>
      </c>
      <c r="M77" s="185" t="s">
        <v>2144</v>
      </c>
      <c r="N77" s="185" t="str">
        <f>VLOOKUP(B77,'HECVAT - Full | Vendor Response'!A:E,3,FALSE)</f>
        <v>Yes</v>
      </c>
      <c r="O77" s="185" t="str">
        <f>IF(LEN(VLOOKUP(B77,'Analyst Report'!$A:$I,7,FALSE))=0,"",VLOOKUP(B77,'Analyst Report'!$A:$I,7,FALSE))</f>
        <v/>
      </c>
      <c r="P77" s="185">
        <f>IF((O77=""),(IF(ISNUMBER(FIND(M77,N77)),1,0)),(IF(ISNUMBER(FIND(M77,O77)),1,0)))</f>
        <v>1</v>
      </c>
      <c r="Q77" s="185">
        <v>25</v>
      </c>
      <c r="R77" s="185">
        <f>IF(LEN(VLOOKUP(B77,'Analyst Report'!$A$30:$I$287,9,FALSE))=0,VLOOKUP(B77,'Analyst Report'!$A$30:$I$287,8,FALSE),VLOOKUP(B77,'Analyst Report'!$A$30:$I$287,9,FALSE))</f>
        <v>25</v>
      </c>
      <c r="S77" s="185">
        <f>(IF((ISNUMBER(R77)),R77,Q77))*K77</f>
        <v>25</v>
      </c>
      <c r="T77" s="185">
        <f>P77*S77</f>
        <v>25</v>
      </c>
      <c r="U77" s="184" t="s">
        <v>78</v>
      </c>
      <c r="V77" s="184" t="s">
        <v>78</v>
      </c>
      <c r="W77" s="184" t="s">
        <v>78</v>
      </c>
      <c r="X77" s="184" t="s">
        <v>78</v>
      </c>
      <c r="Y77" s="184" t="s">
        <v>78</v>
      </c>
      <c r="Z77" s="184" t="s">
        <v>78</v>
      </c>
      <c r="AA77" s="184" t="s">
        <v>78</v>
      </c>
      <c r="AB77" s="184" t="s">
        <v>78</v>
      </c>
    </row>
    <row r="78" spans="1:28" ht="342" x14ac:dyDescent="0.2">
      <c r="A78" s="192">
        <f t="shared" si="3"/>
        <v>61</v>
      </c>
      <c r="B78" s="199" t="s">
        <v>134</v>
      </c>
      <c r="C78" s="193" t="s">
        <v>2382</v>
      </c>
      <c r="D78" s="193" t="str">
        <f>VLOOKUP(B78,'HECVAT - Full | Vendor Response'!A$3:D$319,4,FALSE)</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78" s="186" t="s">
        <v>2383</v>
      </c>
      <c r="F78" s="186" t="s">
        <v>2384</v>
      </c>
      <c r="G78" s="186" t="s">
        <v>2385</v>
      </c>
      <c r="H78" s="198" t="s">
        <v>2386</v>
      </c>
      <c r="I78" s="198" t="s">
        <v>2387</v>
      </c>
      <c r="J78" s="187" t="str">
        <f t="shared" si="4"/>
        <v>TRUE</v>
      </c>
      <c r="K78" s="196">
        <v>1</v>
      </c>
      <c r="L78" s="187" t="s">
        <v>133</v>
      </c>
      <c r="M78" s="185">
        <v>1</v>
      </c>
      <c r="N78" s="185" t="str">
        <f>LEFT(VLOOKUP(B78,'HECVAT - Full | Vendor Response'!A:E,3,FALSE),1)</f>
        <v>1</v>
      </c>
      <c r="O78" s="185" t="str">
        <f>IF(LEN(VLOOKUP(B78,'Analyst Report'!$A:$I,7,FALSE))=0,"",VLOOKUP(B78,'Analyst Report'!$A:$I,7,FALSE))</f>
        <v>1) Yes</v>
      </c>
      <c r="P78" s="185">
        <f t="shared" ref="P78:P140" si="5">IF((O78=""),(IF(ISNUMBER(FIND(M78,N78)),1,0)),(IF(ISNUMBER(FIND(M78,O78)),1,0)))</f>
        <v>1</v>
      </c>
      <c r="Q78" s="185">
        <v>25</v>
      </c>
      <c r="R78" s="185">
        <f>IF(LEN(VLOOKUP(B78,'Analyst Report'!$A$30:$I$287,9,FALSE))=0,VLOOKUP(B78,'Analyst Report'!$A$30:$I$287,8,FALSE),VLOOKUP(B78,'Analyst Report'!$A$30:$I$287,9,FALSE))</f>
        <v>25</v>
      </c>
      <c r="S78" s="185">
        <f t="shared" si="1"/>
        <v>25</v>
      </c>
      <c r="T78" s="185">
        <f t="shared" ref="T78:T140" si="6">P78*S78</f>
        <v>25</v>
      </c>
      <c r="U78" s="184" t="s">
        <v>78</v>
      </c>
      <c r="V78" s="184" t="s">
        <v>78</v>
      </c>
      <c r="W78" s="184" t="s">
        <v>78</v>
      </c>
      <c r="X78" s="184" t="s">
        <v>78</v>
      </c>
      <c r="Y78" s="184" t="s">
        <v>78</v>
      </c>
      <c r="Z78" s="184" t="s">
        <v>78</v>
      </c>
      <c r="AA78" s="184" t="s">
        <v>78</v>
      </c>
      <c r="AB78" s="184" t="s">
        <v>78</v>
      </c>
    </row>
    <row r="79" spans="1:28" ht="150" x14ac:dyDescent="0.2">
      <c r="A79" s="192">
        <f t="shared" si="3"/>
        <v>62</v>
      </c>
      <c r="B79" s="199" t="s">
        <v>135</v>
      </c>
      <c r="C79" s="193" t="s">
        <v>2388</v>
      </c>
      <c r="D79" s="193" t="str">
        <f>VLOOKUP(B79,'HECVAT - Full | Vendor Response'!A$3:D$319,4,FALSE)</f>
        <v>Local authentication can be used for both users and administrators. It can also be used concurrently with any of the supported external identity providers (IdPs).</v>
      </c>
      <c r="E79" s="211" t="s">
        <v>78</v>
      </c>
      <c r="F79" s="211" t="s">
        <v>2389</v>
      </c>
      <c r="G79" s="211" t="s">
        <v>2390</v>
      </c>
      <c r="H79" s="198" t="s">
        <v>2391</v>
      </c>
      <c r="I79" s="198" t="s">
        <v>2392</v>
      </c>
      <c r="J79" s="187" t="str">
        <f t="shared" si="4"/>
        <v>TRUE</v>
      </c>
      <c r="K79" s="196">
        <v>1</v>
      </c>
      <c r="L79" s="187" t="s">
        <v>133</v>
      </c>
      <c r="M79" s="185">
        <v>1</v>
      </c>
      <c r="N79" s="185" t="str">
        <f>LEFT(VLOOKUP(B79,'HECVAT - Full | Vendor Response'!A:E,3,FALSE),1)</f>
        <v>3</v>
      </c>
      <c r="O79" s="185" t="str">
        <f>IF(LEN(VLOOKUP(B79,'Analyst Report'!$A:$I,7,FALSE))=0,"",VLOOKUP(B79,'Analyst Report'!$A:$I,7,FALSE))</f>
        <v>1) Yes</v>
      </c>
      <c r="P79" s="185">
        <f t="shared" si="5"/>
        <v>1</v>
      </c>
      <c r="Q79" s="185">
        <v>25</v>
      </c>
      <c r="R79" s="185">
        <f>IF(LEN(VLOOKUP(B79,'Analyst Report'!$A$30:$I$287,9,FALSE))=0,VLOOKUP(B79,'Analyst Report'!$A$30:$I$287,8,FALSE),VLOOKUP(B79,'Analyst Report'!$A$30:$I$287,9,FALSE))</f>
        <v>25</v>
      </c>
      <c r="S79" s="185">
        <f t="shared" si="1"/>
        <v>25</v>
      </c>
      <c r="T79" s="185">
        <f t="shared" si="6"/>
        <v>25</v>
      </c>
      <c r="U79" s="184" t="s">
        <v>78</v>
      </c>
      <c r="V79" s="184" t="s">
        <v>78</v>
      </c>
      <c r="W79" s="184" t="s">
        <v>78</v>
      </c>
      <c r="X79" s="184" t="s">
        <v>78</v>
      </c>
      <c r="Y79" s="184" t="s">
        <v>78</v>
      </c>
      <c r="Z79" s="184" t="s">
        <v>78</v>
      </c>
      <c r="AA79" s="184" t="s">
        <v>78</v>
      </c>
      <c r="AB79" s="184" t="s">
        <v>78</v>
      </c>
    </row>
    <row r="80" spans="1:28" ht="225" x14ac:dyDescent="0.2">
      <c r="A80" s="192">
        <f t="shared" si="3"/>
        <v>63</v>
      </c>
      <c r="B80" s="199" t="s">
        <v>136</v>
      </c>
      <c r="C80" s="193" t="s">
        <v>2393</v>
      </c>
      <c r="D80" s="193" t="str">
        <f>VLOOKUP(B80,'HECVAT - Full | Vendor Response'!A$3:D$319,4,FALSE)</f>
        <v>Local authentication does not enforce password aging requirements</v>
      </c>
      <c r="E80" s="211" t="s">
        <v>78</v>
      </c>
      <c r="F80" s="211" t="s">
        <v>2394</v>
      </c>
      <c r="G80" s="211" t="s">
        <v>2395</v>
      </c>
      <c r="H80" s="198" t="s">
        <v>2396</v>
      </c>
      <c r="I80" s="198" t="s">
        <v>2397</v>
      </c>
      <c r="J80" s="187" t="str">
        <f t="shared" si="4"/>
        <v>FALSE</v>
      </c>
      <c r="K80" s="196">
        <f>IF(OR(N$79="1",N$79="3"),1,0)</f>
        <v>1</v>
      </c>
      <c r="L80" s="187" t="s">
        <v>133</v>
      </c>
      <c r="M80" s="185" t="s">
        <v>2144</v>
      </c>
      <c r="N80" s="185" t="str">
        <f>VLOOKUP(B80,'HECVAT - Full | Vendor Response'!A:E,3,FALSE)</f>
        <v>No</v>
      </c>
      <c r="O80" s="185" t="str">
        <f>IF(LEN(VLOOKUP(B80,'Analyst Report'!$A:$I,7,FALSE))=0,"",VLOOKUP(B80,'Analyst Report'!$A:$I,7,FALSE))</f>
        <v/>
      </c>
      <c r="P80" s="185">
        <f t="shared" si="5"/>
        <v>0</v>
      </c>
      <c r="Q80" s="185">
        <v>20</v>
      </c>
      <c r="R80" s="185">
        <f>IF(LEN(VLOOKUP(B80,'Analyst Report'!$A$30:$I$287,9,FALSE))=0,VLOOKUP(B80,'Analyst Report'!$A$30:$I$287,8,FALSE),VLOOKUP(B80,'Analyst Report'!$A$30:$I$287,9,FALSE))</f>
        <v>20</v>
      </c>
      <c r="S80" s="185">
        <f t="shared" si="1"/>
        <v>20</v>
      </c>
      <c r="T80" s="185">
        <f t="shared" si="6"/>
        <v>0</v>
      </c>
      <c r="U80" s="184" t="s">
        <v>78</v>
      </c>
      <c r="V80" s="184" t="s">
        <v>78</v>
      </c>
      <c r="W80" s="184" t="s">
        <v>78</v>
      </c>
      <c r="X80" s="184" t="s">
        <v>78</v>
      </c>
      <c r="Y80" s="184" t="s">
        <v>78</v>
      </c>
      <c r="Z80" s="184" t="s">
        <v>78</v>
      </c>
      <c r="AA80" s="184" t="s">
        <v>78</v>
      </c>
      <c r="AB80" s="184" t="s">
        <v>78</v>
      </c>
    </row>
    <row r="81" spans="1:28" ht="120" x14ac:dyDescent="0.2">
      <c r="A81" s="192">
        <f t="shared" si="3"/>
        <v>64</v>
      </c>
      <c r="B81" s="199" t="s">
        <v>137</v>
      </c>
      <c r="C81" s="193" t="s">
        <v>2398</v>
      </c>
      <c r="D81" s="193" t="str">
        <f>VLOOKUP(B81,'HECVAT - Full | Vendor Response'!A$3:D$319,4,FALSE)</f>
        <v>Local authentication does not enforce password complexity requirements</v>
      </c>
      <c r="E81" s="211" t="s">
        <v>78</v>
      </c>
      <c r="F81" s="211" t="s">
        <v>2399</v>
      </c>
      <c r="G81" s="211" t="s">
        <v>2400</v>
      </c>
      <c r="H81" s="198" t="s">
        <v>2401</v>
      </c>
      <c r="I81" s="198" t="s">
        <v>2402</v>
      </c>
      <c r="J81" s="187" t="str">
        <f t="shared" si="4"/>
        <v>TRUE</v>
      </c>
      <c r="K81" s="196">
        <f>IF(OR(N$79="1",N$79="3"),1,0)</f>
        <v>1</v>
      </c>
      <c r="L81" s="187" t="s">
        <v>133</v>
      </c>
      <c r="M81" s="185" t="s">
        <v>2144</v>
      </c>
      <c r="N81" s="185" t="str">
        <f>VLOOKUP(B81,'HECVAT - Full | Vendor Response'!A:E,3,FALSE)</f>
        <v>No</v>
      </c>
      <c r="O81" s="185" t="str">
        <f>IF(LEN(VLOOKUP(B81,'Analyst Report'!$A:$I,7,FALSE))=0,"",VLOOKUP(B81,'Analyst Report'!$A:$I,7,FALSE))</f>
        <v/>
      </c>
      <c r="P81" s="185">
        <f t="shared" si="5"/>
        <v>0</v>
      </c>
      <c r="Q81" s="185">
        <v>40</v>
      </c>
      <c r="R81" s="185">
        <f>IF(LEN(VLOOKUP(B81,'Analyst Report'!$A$30:$I$287,9,FALSE))=0,VLOOKUP(B81,'Analyst Report'!$A$30:$I$287,8,FALSE),VLOOKUP(B81,'Analyst Report'!$A$30:$I$287,9,FALSE))</f>
        <v>40</v>
      </c>
      <c r="S81" s="185">
        <f t="shared" si="1"/>
        <v>40</v>
      </c>
      <c r="T81" s="185">
        <f t="shared" si="6"/>
        <v>0</v>
      </c>
      <c r="U81" s="184" t="s">
        <v>78</v>
      </c>
      <c r="V81" s="184" t="s">
        <v>78</v>
      </c>
      <c r="W81" s="184" t="s">
        <v>78</v>
      </c>
      <c r="X81" s="184" t="s">
        <v>78</v>
      </c>
      <c r="Y81" s="184" t="s">
        <v>78</v>
      </c>
      <c r="Z81" s="184" t="s">
        <v>78</v>
      </c>
      <c r="AA81" s="184" t="s">
        <v>78</v>
      </c>
      <c r="AB81" s="184" t="s">
        <v>78</v>
      </c>
    </row>
    <row r="82" spans="1:28" ht="120" x14ac:dyDescent="0.2">
      <c r="A82" s="192">
        <f t="shared" si="3"/>
        <v>65</v>
      </c>
      <c r="B82" s="199" t="s">
        <v>138</v>
      </c>
      <c r="C82" s="193" t="s">
        <v>2403</v>
      </c>
      <c r="D82" s="193" t="str">
        <f>VLOOKUP(B82,'HECVAT - Full | Vendor Response'!A$3:D$319,4,FALSE)</f>
        <v>Local authentication enforces a minimum character count of 8. Local authentication also prohibits common weak passwords from being used.</v>
      </c>
      <c r="E82" s="211" t="s">
        <v>78</v>
      </c>
      <c r="F82" s="211" t="s">
        <v>78</v>
      </c>
      <c r="G82" s="211" t="s">
        <v>2404</v>
      </c>
      <c r="H82" s="198" t="s">
        <v>2401</v>
      </c>
      <c r="I82" s="198" t="s">
        <v>2405</v>
      </c>
      <c r="J82" s="187" t="str">
        <f t="shared" si="4"/>
        <v>TRUE</v>
      </c>
      <c r="K82" s="196">
        <f>IF(OR(N$79="1",N$79="3"),1,0)</f>
        <v>1</v>
      </c>
      <c r="L82" s="187" t="s">
        <v>133</v>
      </c>
      <c r="M82" s="185" t="s">
        <v>2151</v>
      </c>
      <c r="N82" s="185" t="str">
        <f>VLOOKUP(B82,'HECVAT - Full | Vendor Response'!A:E,3,FALSE)</f>
        <v>Yes</v>
      </c>
      <c r="O82" s="185" t="str">
        <f>IF(LEN(VLOOKUP(B82,'Analyst Report'!$A:$I,7,FALSE))=0,"",VLOOKUP(B82,'Analyst Report'!$A:$I,7,FALSE))</f>
        <v/>
      </c>
      <c r="P82" s="185">
        <f t="shared" si="5"/>
        <v>0</v>
      </c>
      <c r="Q82" s="185">
        <v>40</v>
      </c>
      <c r="R82" s="185">
        <f>IF(LEN(VLOOKUP(B82,'Analyst Report'!$A$30:$I$287,9,FALSE))=0,VLOOKUP(B82,'Analyst Report'!$A$30:$I$287,8,FALSE),VLOOKUP(B82,'Analyst Report'!$A$30:$I$287,9,FALSE))</f>
        <v>40</v>
      </c>
      <c r="S82" s="185">
        <f t="shared" si="1"/>
        <v>40</v>
      </c>
      <c r="T82" s="185">
        <f t="shared" si="6"/>
        <v>0</v>
      </c>
      <c r="U82" s="184" t="s">
        <v>78</v>
      </c>
      <c r="V82" s="184" t="s">
        <v>78</v>
      </c>
      <c r="W82" s="184" t="s">
        <v>78</v>
      </c>
      <c r="X82" s="184" t="s">
        <v>78</v>
      </c>
      <c r="Y82" s="184" t="s">
        <v>78</v>
      </c>
      <c r="Z82" s="184" t="s">
        <v>78</v>
      </c>
      <c r="AA82" s="184" t="s">
        <v>78</v>
      </c>
      <c r="AB82" s="184" t="s">
        <v>78</v>
      </c>
    </row>
    <row r="83" spans="1:28" ht="150" x14ac:dyDescent="0.2">
      <c r="A83" s="192">
        <f t="shared" si="3"/>
        <v>66</v>
      </c>
      <c r="B83" s="199" t="s">
        <v>139</v>
      </c>
      <c r="C83" s="193" t="s">
        <v>2406</v>
      </c>
      <c r="D83" s="193" t="str">
        <f>VLOOKUP(B83,'HECVAT - Full | Vendor Response'!A$3:D$319,4,FALSE)</f>
        <v>Using Canvas' internal authentication, individual users can simply reset their own password. An e-mail is automatically sent to the user, allowing them to reset their password.</v>
      </c>
      <c r="E83" s="211" t="s">
        <v>78</v>
      </c>
      <c r="F83" s="211" t="s">
        <v>2407</v>
      </c>
      <c r="G83" s="211" t="s">
        <v>2408</v>
      </c>
      <c r="H83" s="198" t="s">
        <v>2409</v>
      </c>
      <c r="I83" s="198" t="s">
        <v>2410</v>
      </c>
      <c r="J83" s="187" t="str">
        <f t="shared" si="4"/>
        <v>TRUE</v>
      </c>
      <c r="K83" s="196">
        <f>IF(OR(N$79="1",N$79="3"),1,0)</f>
        <v>1</v>
      </c>
      <c r="L83" s="187" t="s">
        <v>133</v>
      </c>
      <c r="M83" s="185" t="s">
        <v>2144</v>
      </c>
      <c r="N83" s="185" t="str">
        <f>VLOOKUP(B83,'HECVAT - Full | Vendor Response'!A:E,3,FALSE)</f>
        <v>Yes</v>
      </c>
      <c r="O83" s="185" t="str">
        <f>IF(LEN(VLOOKUP(B83,'Analyst Report'!$A:$I,7,FALSE))=0,"",VLOOKUP(B83,'Analyst Report'!$A:$I,7,FALSE))</f>
        <v/>
      </c>
      <c r="P83" s="185">
        <f t="shared" si="5"/>
        <v>1</v>
      </c>
      <c r="Q83" s="185">
        <v>25</v>
      </c>
      <c r="R83" s="185">
        <f>IF(LEN(VLOOKUP(B83,'Analyst Report'!$A$30:$I$287,9,FALSE))=0,VLOOKUP(B83,'Analyst Report'!$A$30:$I$287,8,FALSE),VLOOKUP(B83,'Analyst Report'!$A$30:$I$287,9,FALSE))</f>
        <v>25</v>
      </c>
      <c r="S83" s="185">
        <f t="shared" si="1"/>
        <v>25</v>
      </c>
      <c r="T83" s="185">
        <f t="shared" si="6"/>
        <v>25</v>
      </c>
      <c r="U83" s="184" t="s">
        <v>78</v>
      </c>
      <c r="V83" s="184" t="s">
        <v>78</v>
      </c>
      <c r="W83" s="184" t="s">
        <v>78</v>
      </c>
      <c r="X83" s="184" t="s">
        <v>78</v>
      </c>
      <c r="Y83" s="184" t="s">
        <v>78</v>
      </c>
      <c r="Z83" s="184" t="s">
        <v>78</v>
      </c>
      <c r="AA83" s="184" t="s">
        <v>78</v>
      </c>
      <c r="AB83" s="184" t="s">
        <v>78</v>
      </c>
    </row>
    <row r="84" spans="1:28" ht="180" x14ac:dyDescent="0.2">
      <c r="A84" s="192">
        <f t="shared" si="3"/>
        <v>67</v>
      </c>
      <c r="B84" s="199" t="s">
        <v>140</v>
      </c>
      <c r="C84" s="193" t="s">
        <v>2411</v>
      </c>
      <c r="D84" s="193" t="str">
        <f>VLOOKUP(B84,'HECVAT - Full | Vendor Response'!A$3:D$319,4,FALSE)</f>
        <v>Instructure's InCommon membership may be viewed at: https://incommon.org/community-organization/?id=0015000000m45ZFAAY</v>
      </c>
      <c r="E84" s="186" t="s">
        <v>78</v>
      </c>
      <c r="F84" s="186" t="s">
        <v>2412</v>
      </c>
      <c r="G84" s="186" t="s">
        <v>2413</v>
      </c>
      <c r="H84" s="198" t="s">
        <v>2414</v>
      </c>
      <c r="I84" s="198" t="s">
        <v>2415</v>
      </c>
      <c r="J84" s="187" t="str">
        <f t="shared" si="4"/>
        <v>TRUE</v>
      </c>
      <c r="K84" s="196">
        <f>IF(OR(N$78="1",N$78="3"),1,0)</f>
        <v>1</v>
      </c>
      <c r="L84" s="187" t="s">
        <v>133</v>
      </c>
      <c r="M84" s="185" t="s">
        <v>2144</v>
      </c>
      <c r="N84" s="185" t="str">
        <f>VLOOKUP(B84,'HECVAT - Full | Vendor Response'!A:E,3,FALSE)</f>
        <v>Yes</v>
      </c>
      <c r="O84" s="185" t="str">
        <f>IF(LEN(VLOOKUP(B84,'Analyst Report'!$A:$I,7,FALSE))=0,"",VLOOKUP(B84,'Analyst Report'!$A:$I,7,FALSE))</f>
        <v/>
      </c>
      <c r="P84" s="185">
        <f t="shared" si="5"/>
        <v>1</v>
      </c>
      <c r="Q84" s="185">
        <v>40</v>
      </c>
      <c r="R84" s="185">
        <f>IF(LEN(VLOOKUP(B84,'Analyst Report'!$A$30:$I$287,9,FALSE))=0,VLOOKUP(B84,'Analyst Report'!$A$30:$I$287,8,FALSE),VLOOKUP(B84,'Analyst Report'!$A$30:$I$287,9,FALSE))</f>
        <v>40</v>
      </c>
      <c r="S84" s="185">
        <f t="shared" si="1"/>
        <v>40</v>
      </c>
      <c r="T84" s="185">
        <f t="shared" si="6"/>
        <v>40</v>
      </c>
      <c r="U84" s="184" t="s">
        <v>78</v>
      </c>
      <c r="V84" s="184" t="s">
        <v>78</v>
      </c>
      <c r="W84" s="184" t="s">
        <v>78</v>
      </c>
      <c r="X84" s="184" t="s">
        <v>78</v>
      </c>
      <c r="Y84" s="184" t="s">
        <v>78</v>
      </c>
      <c r="Z84" s="184" t="s">
        <v>78</v>
      </c>
      <c r="AA84" s="184" t="s">
        <v>78</v>
      </c>
      <c r="AB84" s="184" t="s">
        <v>78</v>
      </c>
    </row>
    <row r="85" spans="1:28" ht="409.6" x14ac:dyDescent="0.2">
      <c r="A85" s="192">
        <f t="shared" si="3"/>
        <v>68</v>
      </c>
      <c r="B85" s="199" t="s">
        <v>141</v>
      </c>
      <c r="C85" s="193" t="s">
        <v>2416</v>
      </c>
      <c r="D85" s="193" t="str">
        <f>VLOOKUP(B85,'HECVAT - Full | Vendor Response'!A$3:D$319,4,FALSE)</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85" s="186" t="s">
        <v>78</v>
      </c>
      <c r="F85" s="186" t="s">
        <v>2417</v>
      </c>
      <c r="G85" s="186" t="s">
        <v>2418</v>
      </c>
      <c r="H85" s="198" t="s">
        <v>2386</v>
      </c>
      <c r="I85" s="198" t="s">
        <v>2419</v>
      </c>
      <c r="J85" s="187" t="str">
        <f t="shared" ref="J85:J145" si="7">IF(S85&gt;20,"TRUE","FALSE")</f>
        <v>FALSE</v>
      </c>
      <c r="K85" s="196">
        <v>1</v>
      </c>
      <c r="L85" s="187" t="s">
        <v>133</v>
      </c>
      <c r="M85" s="185" t="s">
        <v>2144</v>
      </c>
      <c r="N85" s="185" t="str">
        <f>VLOOKUP(B85,'HECVAT - Full | Vendor Response'!A:E,3,FALSE)</f>
        <v>Yes</v>
      </c>
      <c r="O85" s="185" t="str">
        <f>IF(LEN(VLOOKUP(B85,'Analyst Report'!$A:$I,7,FALSE))=0,"",VLOOKUP(B85,'Analyst Report'!$A:$I,7,FALSE))</f>
        <v/>
      </c>
      <c r="P85" s="185">
        <f t="shared" si="5"/>
        <v>1</v>
      </c>
      <c r="Q85" s="185">
        <v>20</v>
      </c>
      <c r="R85" s="185">
        <f>IF(LEN(VLOOKUP(B85,'Analyst Report'!$A$30:$I$287,9,FALSE))=0,VLOOKUP(B85,'Analyst Report'!$A$30:$I$287,8,FALSE),VLOOKUP(B85,'Analyst Report'!$A$30:$I$287,9,FALSE))</f>
        <v>20</v>
      </c>
      <c r="S85" s="185">
        <f t="shared" si="1"/>
        <v>20</v>
      </c>
      <c r="T85" s="185">
        <f t="shared" si="6"/>
        <v>20</v>
      </c>
      <c r="U85" s="184" t="s">
        <v>78</v>
      </c>
      <c r="V85" s="184" t="s">
        <v>78</v>
      </c>
      <c r="W85" s="184" t="s">
        <v>78</v>
      </c>
      <c r="X85" s="184" t="s">
        <v>78</v>
      </c>
      <c r="Y85" s="184" t="s">
        <v>78</v>
      </c>
      <c r="Z85" s="184" t="s">
        <v>78</v>
      </c>
      <c r="AA85" s="184" t="s">
        <v>78</v>
      </c>
      <c r="AB85" s="184" t="s">
        <v>78</v>
      </c>
    </row>
    <row r="86" spans="1:28" ht="210" x14ac:dyDescent="0.2">
      <c r="A86" s="192">
        <f t="shared" si="3"/>
        <v>69</v>
      </c>
      <c r="B86" s="199" t="s">
        <v>142</v>
      </c>
      <c r="C86" s="193" t="s">
        <v>2420</v>
      </c>
      <c r="D86" s="193" t="str">
        <f>VLOOKUP(B86,'HECVAT - Full | Vendor Response'!A$3:D$319,4,FALSE)</f>
        <v>See AAAI-08</v>
      </c>
      <c r="E86" s="186" t="s">
        <v>2421</v>
      </c>
      <c r="F86" s="186" t="s">
        <v>2422</v>
      </c>
      <c r="G86" s="186" t="s">
        <v>2423</v>
      </c>
      <c r="H86" s="198" t="s">
        <v>2386</v>
      </c>
      <c r="I86" s="198" t="s">
        <v>2387</v>
      </c>
      <c r="J86" s="187" t="str">
        <f t="shared" si="7"/>
        <v>FALSE</v>
      </c>
      <c r="K86" s="196">
        <f>IF(OR(N$78="1",N$78="3"),1,0)</f>
        <v>1</v>
      </c>
      <c r="L86" s="187" t="s">
        <v>133</v>
      </c>
      <c r="M86" s="185" t="s">
        <v>2144</v>
      </c>
      <c r="N86" s="185" t="str">
        <f>VLOOKUP(B86,'HECVAT - Full | Vendor Response'!A:E,3,FALSE)</f>
        <v>Yes</v>
      </c>
      <c r="O86" s="185" t="str">
        <f>IF(LEN(VLOOKUP(B86,'Analyst Report'!$A:$I,7,FALSE))=0,"",VLOOKUP(B86,'Analyst Report'!$A:$I,7,FALSE))</f>
        <v/>
      </c>
      <c r="P86" s="185">
        <f t="shared" si="5"/>
        <v>1</v>
      </c>
      <c r="Q86" s="185">
        <v>15</v>
      </c>
      <c r="R86" s="185">
        <f>IF(LEN(VLOOKUP(B86,'Analyst Report'!$A$30:$I$287,9,FALSE))=0,VLOOKUP(B86,'Analyst Report'!$A$30:$I$287,8,FALSE),VLOOKUP(B86,'Analyst Report'!$A$30:$I$287,9,FALSE))</f>
        <v>15</v>
      </c>
      <c r="S86" s="185">
        <f t="shared" ref="S86:S150" si="8">(IF((ISNUMBER(R86)),R86,Q86))*K86</f>
        <v>15</v>
      </c>
      <c r="T86" s="185">
        <f t="shared" si="6"/>
        <v>15</v>
      </c>
      <c r="U86" s="184" t="s">
        <v>78</v>
      </c>
      <c r="V86" s="184" t="s">
        <v>78</v>
      </c>
      <c r="W86" s="184" t="s">
        <v>78</v>
      </c>
      <c r="X86" s="184" t="s">
        <v>78</v>
      </c>
      <c r="Y86" s="184" t="s">
        <v>78</v>
      </c>
      <c r="Z86" s="184" t="s">
        <v>78</v>
      </c>
      <c r="AA86" s="184" t="s">
        <v>78</v>
      </c>
      <c r="AB86" s="184" t="s">
        <v>78</v>
      </c>
    </row>
    <row r="87" spans="1:28" ht="165" x14ac:dyDescent="0.2">
      <c r="A87" s="192">
        <f t="shared" ref="A87:A150" si="9">A86+1</f>
        <v>70</v>
      </c>
      <c r="B87" s="199" t="s">
        <v>143</v>
      </c>
      <c r="C87" s="193" t="s">
        <v>2424</v>
      </c>
      <c r="D87" s="193" t="str">
        <f>VLOOKUP(B87,'HECVAT - Full | Vendor Response'!A$3:D$319,4,FALSE)</f>
        <v>Both local and SSO authentication support user_id as a unique identifier separate from a user's email address.</v>
      </c>
      <c r="E87" s="186" t="s">
        <v>78</v>
      </c>
      <c r="F87" s="186" t="s">
        <v>2425</v>
      </c>
      <c r="G87" s="186" t="s">
        <v>78</v>
      </c>
      <c r="H87" s="198" t="s">
        <v>2426</v>
      </c>
      <c r="I87" s="198" t="s">
        <v>2427</v>
      </c>
      <c r="J87" s="187" t="str">
        <f t="shared" si="7"/>
        <v>FALSE</v>
      </c>
      <c r="K87" s="196">
        <v>1</v>
      </c>
      <c r="L87" s="187" t="s">
        <v>133</v>
      </c>
      <c r="M87" s="185" t="s">
        <v>2144</v>
      </c>
      <c r="N87" s="185" t="str">
        <f>VLOOKUP(B87,'HECVAT - Full | Vendor Response'!A:E,3,FALSE)</f>
        <v>Yes</v>
      </c>
      <c r="O87" s="185" t="str">
        <f>IF(LEN(VLOOKUP(B87,'Analyst Report'!$A:$I,7,FALSE))=0,"",VLOOKUP(B87,'Analyst Report'!$A:$I,7,FALSE))</f>
        <v/>
      </c>
      <c r="P87" s="185">
        <f t="shared" si="5"/>
        <v>1</v>
      </c>
      <c r="Q87" s="185">
        <v>15</v>
      </c>
      <c r="R87" s="185">
        <f>IF(LEN(VLOOKUP(B87,'Analyst Report'!$A$30:$I$287,9,FALSE))=0,VLOOKUP(B87,'Analyst Report'!$A$30:$I$287,8,FALSE),VLOOKUP(B87,'Analyst Report'!$A$30:$I$287,9,FALSE))</f>
        <v>15</v>
      </c>
      <c r="S87" s="185">
        <f t="shared" si="8"/>
        <v>15</v>
      </c>
      <c r="T87" s="185">
        <f t="shared" si="6"/>
        <v>15</v>
      </c>
      <c r="U87" s="184" t="s">
        <v>78</v>
      </c>
      <c r="V87" s="184" t="s">
        <v>78</v>
      </c>
      <c r="W87" s="184" t="s">
        <v>78</v>
      </c>
      <c r="X87" s="184" t="s">
        <v>78</v>
      </c>
      <c r="Y87" s="184" t="s">
        <v>78</v>
      </c>
      <c r="Z87" s="184" t="s">
        <v>78</v>
      </c>
      <c r="AA87" s="184" t="s">
        <v>78</v>
      </c>
      <c r="AB87" s="184" t="s">
        <v>78</v>
      </c>
    </row>
    <row r="88" spans="1:28" ht="270" x14ac:dyDescent="0.2">
      <c r="A88" s="192">
        <f t="shared" si="9"/>
        <v>71</v>
      </c>
      <c r="B88" s="199" t="s">
        <v>144</v>
      </c>
      <c r="C88" s="193" t="s">
        <v>2428</v>
      </c>
      <c r="D88" s="193"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6" t="s">
        <v>78</v>
      </c>
      <c r="F88" s="186" t="s">
        <v>2429</v>
      </c>
      <c r="G88" s="186" t="s">
        <v>78</v>
      </c>
      <c r="H88" s="198" t="s">
        <v>2426</v>
      </c>
      <c r="I88" s="198" t="s">
        <v>3164</v>
      </c>
      <c r="J88" s="187" t="str">
        <f t="shared" si="7"/>
        <v>FALSE</v>
      </c>
      <c r="K88" s="196">
        <f>IF(OR(N$78="1",N$78="3"),1,0)</f>
        <v>1</v>
      </c>
      <c r="L88" s="187" t="s">
        <v>133</v>
      </c>
      <c r="M88" s="185" t="s">
        <v>2144</v>
      </c>
      <c r="N88" s="185" t="str">
        <f>VLOOKUP(B88,'HECVAT - Full | Vendor Response'!A:E,3,FALSE)</f>
        <v>Yes</v>
      </c>
      <c r="O88" s="185" t="str">
        <f>IF(LEN(VLOOKUP(B88,'Analyst Report'!$A:$I,7,FALSE))=0,"",VLOOKUP(B88,'Analyst Report'!$A:$I,7,FALSE))</f>
        <v/>
      </c>
      <c r="P88" s="185">
        <f t="shared" si="5"/>
        <v>1</v>
      </c>
      <c r="Q88" s="185">
        <v>20</v>
      </c>
      <c r="R88" s="185">
        <f>IF(LEN(VLOOKUP(B88,'Analyst Report'!$A$30:$I$287,9,FALSE))=0,VLOOKUP(B88,'Analyst Report'!$A$30:$I$287,8,FALSE),VLOOKUP(B88,'Analyst Report'!$A$30:$I$287,9,FALSE))</f>
        <v>20</v>
      </c>
      <c r="S88" s="185">
        <f t="shared" si="8"/>
        <v>20</v>
      </c>
      <c r="T88" s="185">
        <f t="shared" si="6"/>
        <v>20</v>
      </c>
      <c r="U88" s="184" t="s">
        <v>78</v>
      </c>
      <c r="V88" s="184" t="s">
        <v>78</v>
      </c>
      <c r="W88" s="184" t="s">
        <v>78</v>
      </c>
      <c r="X88" s="184" t="s">
        <v>78</v>
      </c>
      <c r="Y88" s="184" t="s">
        <v>78</v>
      </c>
      <c r="Z88" s="184" t="s">
        <v>78</v>
      </c>
      <c r="AA88" s="184" t="s">
        <v>78</v>
      </c>
      <c r="AB88" s="184" t="s">
        <v>78</v>
      </c>
    </row>
    <row r="89" spans="1:28" ht="409.6" x14ac:dyDescent="0.2">
      <c r="A89" s="192">
        <f t="shared" si="9"/>
        <v>72</v>
      </c>
      <c r="B89" s="199" t="s">
        <v>145</v>
      </c>
      <c r="C89" s="193" t="s">
        <v>2430</v>
      </c>
      <c r="D89" s="193" t="str">
        <f>VLOOKUP(B89,'HECVAT - Full | Vendor Response'!A$3:D$319,4,FALSE)</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6" t="s">
        <v>78</v>
      </c>
      <c r="F89" s="186" t="s">
        <v>2431</v>
      </c>
      <c r="G89" s="186" t="s">
        <v>2432</v>
      </c>
      <c r="H89" s="198" t="s">
        <v>2433</v>
      </c>
      <c r="I89" s="198" t="s">
        <v>2434</v>
      </c>
      <c r="J89" s="187" t="str">
        <f t="shared" si="7"/>
        <v>FALSE</v>
      </c>
      <c r="K89" s="196">
        <f>IF(N$78="2",1,0)</f>
        <v>0</v>
      </c>
      <c r="L89" s="187" t="s">
        <v>133</v>
      </c>
      <c r="M89" s="185" t="s">
        <v>2151</v>
      </c>
      <c r="N89" s="185" t="str">
        <f>VLOOKUP(B89,'HECVAT - Full | Vendor Response'!A:E,3,FALSE)</f>
        <v>Yes</v>
      </c>
      <c r="O89" s="185" t="str">
        <f>IF(LEN(VLOOKUP(B89,'Analyst Report'!$A:$I,7,FALSE))=0,"",VLOOKUP(B89,'Analyst Report'!$A:$I,7,FALSE))</f>
        <v>Yes</v>
      </c>
      <c r="P89" s="185">
        <f t="shared" si="5"/>
        <v>0</v>
      </c>
      <c r="Q89" s="185">
        <v>15</v>
      </c>
      <c r="R89" s="185">
        <f>IF(LEN(VLOOKUP(B89,'Analyst Report'!$A$30:$I$287,9,FALSE))=0,VLOOKUP(B89,'Analyst Report'!$A$30:$I$287,8,FALSE),VLOOKUP(B89,'Analyst Report'!$A$30:$I$287,9,FALSE))</f>
        <v>15</v>
      </c>
      <c r="S89" s="185">
        <f t="shared" si="8"/>
        <v>0</v>
      </c>
      <c r="T89" s="185">
        <f t="shared" si="6"/>
        <v>0</v>
      </c>
      <c r="U89" s="184" t="s">
        <v>78</v>
      </c>
      <c r="V89" s="184" t="s">
        <v>78</v>
      </c>
      <c r="W89" s="184" t="s">
        <v>78</v>
      </c>
      <c r="X89" s="184" t="s">
        <v>78</v>
      </c>
      <c r="Y89" s="184" t="s">
        <v>78</v>
      </c>
      <c r="Z89" s="184" t="s">
        <v>78</v>
      </c>
      <c r="AA89" s="184" t="s">
        <v>78</v>
      </c>
      <c r="AB89" s="184" t="s">
        <v>78</v>
      </c>
    </row>
    <row r="90" spans="1:28" ht="92" customHeight="1" x14ac:dyDescent="0.2">
      <c r="A90" s="192">
        <f t="shared" si="9"/>
        <v>73</v>
      </c>
      <c r="B90" s="199" t="s">
        <v>146</v>
      </c>
      <c r="C90" s="193" t="s">
        <v>2435</v>
      </c>
      <c r="D90" s="193" t="str">
        <f>VLOOKUP(B90,'HECVAT - Full | Vendor Response'!A$3:D$319,4,FALSE)</f>
        <v>Local authentication timeouts can be configured from 20 minutes to 24 hours (default). SSO authentication uses the timeout configured in the IdP. Mobile applications timeout after 48 hours.</v>
      </c>
      <c r="E90" s="186" t="s">
        <v>78</v>
      </c>
      <c r="F90" s="186" t="s">
        <v>2436</v>
      </c>
      <c r="G90" s="186" t="s">
        <v>2437</v>
      </c>
      <c r="H90" s="198" t="s">
        <v>2438</v>
      </c>
      <c r="I90" s="198" t="s">
        <v>3200</v>
      </c>
      <c r="J90" s="187" t="str">
        <f t="shared" si="7"/>
        <v>FALSE</v>
      </c>
      <c r="K90" s="196">
        <v>1</v>
      </c>
      <c r="L90" s="187" t="s">
        <v>133</v>
      </c>
      <c r="M90" s="185" t="s">
        <v>2144</v>
      </c>
      <c r="N90" s="185" t="str">
        <f>VLOOKUP(B90,'HECVAT - Full | Vendor Response'!A:E,3,FALSE)</f>
        <v>Yes</v>
      </c>
      <c r="O90" s="185" t="str">
        <f>IF(LEN(VLOOKUP(B90,'Analyst Report'!$A:$I,7,FALSE))=0,"",VLOOKUP(B90,'Analyst Report'!$A:$I,7,FALSE))</f>
        <v/>
      </c>
      <c r="P90" s="185">
        <f t="shared" si="5"/>
        <v>1</v>
      </c>
      <c r="Q90" s="185">
        <v>15</v>
      </c>
      <c r="R90" s="185">
        <f>IF(LEN(VLOOKUP(B90,'Analyst Report'!$A$30:$I$287,9,FALSE))=0,VLOOKUP(B90,'Analyst Report'!$A$30:$I$287,8,FALSE),VLOOKUP(B90,'Analyst Report'!$A$30:$I$287,9,FALSE))</f>
        <v>15</v>
      </c>
      <c r="S90" s="185">
        <f t="shared" si="8"/>
        <v>15</v>
      </c>
      <c r="T90" s="185">
        <f t="shared" si="6"/>
        <v>15</v>
      </c>
      <c r="U90" s="184" t="s">
        <v>78</v>
      </c>
      <c r="V90" s="184" t="s">
        <v>78</v>
      </c>
      <c r="W90" s="184" t="s">
        <v>78</v>
      </c>
      <c r="X90" s="184" t="s">
        <v>78</v>
      </c>
      <c r="Y90" s="184" t="s">
        <v>78</v>
      </c>
      <c r="Z90" s="184" t="s">
        <v>78</v>
      </c>
      <c r="AA90" s="184" t="s">
        <v>78</v>
      </c>
      <c r="AB90" s="184" t="s">
        <v>78</v>
      </c>
    </row>
    <row r="91" spans="1:28" ht="165" x14ac:dyDescent="0.2">
      <c r="A91" s="192">
        <f t="shared" si="9"/>
        <v>74</v>
      </c>
      <c r="B91" s="199" t="s">
        <v>147</v>
      </c>
      <c r="C91" s="203" t="s">
        <v>2439</v>
      </c>
      <c r="D91" s="193">
        <f>VLOOKUP(B91,'HECVAT - Full | Vendor Response'!A$3:D$319,4,FALSE)</f>
        <v>0</v>
      </c>
      <c r="E91" s="211" t="s">
        <v>78</v>
      </c>
      <c r="F91" s="211" t="s">
        <v>78</v>
      </c>
      <c r="G91" s="211" t="s">
        <v>2440</v>
      </c>
      <c r="H91" s="198" t="s">
        <v>2441</v>
      </c>
      <c r="I91" s="198" t="s">
        <v>2442</v>
      </c>
      <c r="J91" s="187" t="str">
        <f t="shared" si="7"/>
        <v>TRUE</v>
      </c>
      <c r="K91" s="196">
        <v>1</v>
      </c>
      <c r="L91" s="187" t="s">
        <v>133</v>
      </c>
      <c r="M91" s="185" t="s">
        <v>2151</v>
      </c>
      <c r="N91" s="185" t="str">
        <f>VLOOKUP(B91,'HECVAT - Full | Vendor Response'!A:E,3,FALSE)</f>
        <v>No</v>
      </c>
      <c r="O91" s="185" t="str">
        <f>IF(LEN(VLOOKUP(B91,'Analyst Report'!$A:$I,7,FALSE))=0,"",VLOOKUP(B91,'Analyst Report'!$A:$I,7,FALSE))</f>
        <v/>
      </c>
      <c r="P91" s="185">
        <f t="shared" si="5"/>
        <v>1</v>
      </c>
      <c r="Q91" s="185">
        <v>25</v>
      </c>
      <c r="R91" s="185">
        <f>IF(LEN(VLOOKUP(B91,'Analyst Report'!$A$30:$I$287,9,FALSE))=0,VLOOKUP(B91,'Analyst Report'!$A$30:$I$287,8,FALSE),VLOOKUP(B91,'Analyst Report'!$A$30:$I$287,9,FALSE))</f>
        <v>25</v>
      </c>
      <c r="S91" s="185">
        <f t="shared" si="8"/>
        <v>25</v>
      </c>
      <c r="T91" s="185">
        <f t="shared" si="6"/>
        <v>25</v>
      </c>
      <c r="U91" s="184" t="s">
        <v>78</v>
      </c>
      <c r="V91" s="184" t="s">
        <v>78</v>
      </c>
      <c r="W91" s="184" t="s">
        <v>78</v>
      </c>
      <c r="X91" s="184" t="s">
        <v>78</v>
      </c>
      <c r="Y91" s="184" t="s">
        <v>78</v>
      </c>
      <c r="Z91" s="184" t="s">
        <v>78</v>
      </c>
      <c r="AA91" s="184" t="s">
        <v>78</v>
      </c>
      <c r="AB91" s="184" t="s">
        <v>78</v>
      </c>
    </row>
    <row r="92" spans="1:28" ht="225" x14ac:dyDescent="0.2">
      <c r="A92" s="192">
        <f t="shared" si="9"/>
        <v>75</v>
      </c>
      <c r="B92" s="199" t="s">
        <v>148</v>
      </c>
      <c r="C92" s="203" t="s">
        <v>2443</v>
      </c>
      <c r="D92" s="193"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1" t="s">
        <v>78</v>
      </c>
      <c r="F92" s="211" t="s">
        <v>78</v>
      </c>
      <c r="G92" s="211" t="s">
        <v>2444</v>
      </c>
      <c r="H92" s="198" t="s">
        <v>2445</v>
      </c>
      <c r="I92" s="198" t="s">
        <v>2446</v>
      </c>
      <c r="J92" s="187" t="str">
        <f t="shared" si="7"/>
        <v>TRUE</v>
      </c>
      <c r="K92" s="196">
        <v>1</v>
      </c>
      <c r="L92" s="187" t="s">
        <v>133</v>
      </c>
      <c r="M92" s="185" t="s">
        <v>2151</v>
      </c>
      <c r="N92" s="185" t="str">
        <f>VLOOKUP(B92,'HECVAT - Full | Vendor Response'!A:E,3,FALSE)</f>
        <v>No</v>
      </c>
      <c r="O92" s="185" t="str">
        <f>IF(LEN(VLOOKUP(B92,'Analyst Report'!$A:$I,7,FALSE))=0,"",VLOOKUP(B92,'Analyst Report'!$A:$I,7,FALSE))</f>
        <v/>
      </c>
      <c r="P92" s="185">
        <f t="shared" si="5"/>
        <v>1</v>
      </c>
      <c r="Q92" s="185">
        <v>25</v>
      </c>
      <c r="R92" s="185">
        <f>IF(LEN(VLOOKUP(B92,'Analyst Report'!$A$30:$I$287,9,FALSE))=0,VLOOKUP(B92,'Analyst Report'!$A$30:$I$287,8,FALSE),VLOOKUP(B92,'Analyst Report'!$A$30:$I$287,9,FALSE))</f>
        <v>25</v>
      </c>
      <c r="S92" s="185">
        <f t="shared" si="8"/>
        <v>25</v>
      </c>
      <c r="T92" s="185">
        <f t="shared" si="6"/>
        <v>25</v>
      </c>
      <c r="U92" s="184" t="s">
        <v>78</v>
      </c>
      <c r="V92" s="184" t="s">
        <v>78</v>
      </c>
      <c r="W92" s="184" t="s">
        <v>78</v>
      </c>
      <c r="X92" s="184" t="s">
        <v>78</v>
      </c>
      <c r="Y92" s="184" t="s">
        <v>78</v>
      </c>
      <c r="Z92" s="184" t="s">
        <v>78</v>
      </c>
      <c r="AA92" s="184" t="s">
        <v>78</v>
      </c>
      <c r="AB92" s="184" t="s">
        <v>78</v>
      </c>
    </row>
    <row r="93" spans="1:28" ht="211" customHeight="1" x14ac:dyDescent="0.2">
      <c r="A93" s="192">
        <f t="shared" si="9"/>
        <v>76</v>
      </c>
      <c r="B93" s="199" t="s">
        <v>149</v>
      </c>
      <c r="C93" s="193" t="s">
        <v>2447</v>
      </c>
      <c r="D93" s="193"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1" t="s">
        <v>78</v>
      </c>
      <c r="F93" s="211" t="s">
        <v>2448</v>
      </c>
      <c r="G93" s="211" t="s">
        <v>2449</v>
      </c>
      <c r="H93" s="198" t="s">
        <v>2450</v>
      </c>
      <c r="I93" s="198" t="s">
        <v>2451</v>
      </c>
      <c r="J93" s="187" t="str">
        <f t="shared" si="7"/>
        <v>FALSE</v>
      </c>
      <c r="K93" s="196">
        <v>1</v>
      </c>
      <c r="L93" s="187" t="s">
        <v>133</v>
      </c>
      <c r="M93" s="185" t="s">
        <v>2144</v>
      </c>
      <c r="N93" s="185" t="str">
        <f>VLOOKUP(B93,'HECVAT - Full | Vendor Response'!A:E,3,FALSE)</f>
        <v>Yes</v>
      </c>
      <c r="O93" s="185" t="str">
        <f>IF(LEN(VLOOKUP(B93,'Analyst Report'!$A:$I,7,FALSE))=0,"",VLOOKUP(B93,'Analyst Report'!$A:$I,7,FALSE))</f>
        <v/>
      </c>
      <c r="P93" s="185">
        <f t="shared" si="5"/>
        <v>1</v>
      </c>
      <c r="Q93" s="185">
        <v>20</v>
      </c>
      <c r="R93" s="185">
        <f>IF(LEN(VLOOKUP(B93,'Analyst Report'!$A$30:$I$287,9,FALSE))=0,VLOOKUP(B93,'Analyst Report'!$A$30:$I$287,8,FALSE),VLOOKUP(B93,'Analyst Report'!$A$30:$I$287,9,FALSE))</f>
        <v>20</v>
      </c>
      <c r="S93" s="185">
        <f t="shared" si="8"/>
        <v>20</v>
      </c>
      <c r="T93" s="185">
        <f t="shared" si="6"/>
        <v>20</v>
      </c>
      <c r="U93" s="184" t="s">
        <v>78</v>
      </c>
      <c r="V93" s="184" t="s">
        <v>78</v>
      </c>
      <c r="W93" s="184" t="s">
        <v>78</v>
      </c>
      <c r="X93" s="184" t="s">
        <v>78</v>
      </c>
      <c r="Y93" s="184" t="s">
        <v>78</v>
      </c>
      <c r="Z93" s="184" t="s">
        <v>78</v>
      </c>
      <c r="AA93" s="184" t="s">
        <v>78</v>
      </c>
      <c r="AB93" s="184" t="s">
        <v>78</v>
      </c>
    </row>
    <row r="94" spans="1:28" ht="342" x14ac:dyDescent="0.2">
      <c r="A94" s="192">
        <f t="shared" si="9"/>
        <v>77</v>
      </c>
      <c r="B94" s="199" t="s">
        <v>150</v>
      </c>
      <c r="C94" s="193" t="s">
        <v>2452</v>
      </c>
      <c r="D94" s="193"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1" t="s">
        <v>78</v>
      </c>
      <c r="F94" s="211" t="s">
        <v>2453</v>
      </c>
      <c r="G94" s="211" t="s">
        <v>78</v>
      </c>
      <c r="H94" s="198" t="s">
        <v>2454</v>
      </c>
      <c r="I94" s="198" t="s">
        <v>2455</v>
      </c>
      <c r="J94" s="187" t="str">
        <f>IF(S94&gt;20,"TRUE","FALSE")</f>
        <v>TRUE</v>
      </c>
      <c r="K94" s="196">
        <v>1</v>
      </c>
      <c r="L94" s="187" t="s">
        <v>133</v>
      </c>
      <c r="M94" s="185" t="s">
        <v>2144</v>
      </c>
      <c r="N94" s="185" t="str">
        <f>VLOOKUP(B94,'HECVAT - Full | Vendor Response'!A:E,3,FALSE)</f>
        <v>Yes</v>
      </c>
      <c r="O94" s="185" t="str">
        <f>IF(LEN(VLOOKUP(B94,'Analyst Report'!$A:$I,7,FALSE))=0,"",VLOOKUP(B94,'Analyst Report'!$A:$I,7,FALSE))</f>
        <v/>
      </c>
      <c r="P94" s="185">
        <f>IF((O94=""),(IF(ISNUMBER(FIND(M94,N94)),1,0)),(IF(ISNUMBER(FIND(M94,O94)),1,0)))</f>
        <v>1</v>
      </c>
      <c r="Q94" s="185">
        <v>25</v>
      </c>
      <c r="R94" s="185">
        <f>IF(LEN(VLOOKUP(B94,'Analyst Report'!$A$30:$I$287,9,FALSE))=0,VLOOKUP(B94,'Analyst Report'!$A$30:$I$287,8,FALSE),VLOOKUP(B94,'Analyst Report'!$A$30:$I$287,9,FALSE))</f>
        <v>25</v>
      </c>
      <c r="S94" s="185">
        <f>(IF((ISNUMBER(R94)),R94,Q94))*K94</f>
        <v>25</v>
      </c>
      <c r="T94" s="185">
        <f>P94*S94</f>
        <v>25</v>
      </c>
      <c r="U94" s="184" t="s">
        <v>78</v>
      </c>
      <c r="V94" s="184" t="s">
        <v>78</v>
      </c>
      <c r="W94" s="184" t="s">
        <v>78</v>
      </c>
      <c r="X94" s="184" t="s">
        <v>78</v>
      </c>
      <c r="Y94" s="184" t="s">
        <v>78</v>
      </c>
      <c r="Z94" s="184" t="s">
        <v>78</v>
      </c>
      <c r="AA94" s="184" t="s">
        <v>78</v>
      </c>
      <c r="AB94" s="184" t="s">
        <v>78</v>
      </c>
    </row>
    <row r="95" spans="1:28" ht="300" x14ac:dyDescent="0.2">
      <c r="A95" s="192">
        <f t="shared" si="9"/>
        <v>78</v>
      </c>
      <c r="B95" s="199" t="s">
        <v>151</v>
      </c>
      <c r="C95" s="193" t="s">
        <v>2456</v>
      </c>
      <c r="D95" s="193">
        <f>VLOOKUP(B95,'HECVAT - Full | Vendor Response'!A$3:D$319,4,FALSE)</f>
        <v>0</v>
      </c>
      <c r="E95" s="211" t="s">
        <v>2457</v>
      </c>
      <c r="F95" s="211" t="s">
        <v>78</v>
      </c>
      <c r="G95" s="211" t="s">
        <v>78</v>
      </c>
      <c r="H95" s="198" t="s">
        <v>2458</v>
      </c>
      <c r="I95" s="198" t="s">
        <v>2455</v>
      </c>
      <c r="J95" s="187"/>
      <c r="K95" s="196">
        <v>1</v>
      </c>
      <c r="L95" s="187" t="s">
        <v>133</v>
      </c>
      <c r="M95" s="185" t="s">
        <v>2144</v>
      </c>
      <c r="N95" s="185"/>
      <c r="O95" s="185" t="str">
        <f>IF(LEN(VLOOKUP(B95,'Analyst Report'!$A:$I,7,FALSE))=0,"",VLOOKUP(B95,'Analyst Report'!$A:$I,7,FALSE))</f>
        <v>Yes</v>
      </c>
      <c r="P95" s="185">
        <f>IF((O95=""),(IF(ISNUMBER(FIND(M95,N95)),1,0)),(IF(ISNUMBER(FIND(M95,O95)),1,0)))</f>
        <v>1</v>
      </c>
      <c r="Q95" s="185">
        <v>25</v>
      </c>
      <c r="R95" s="185">
        <f>IF(LEN(VLOOKUP(B95,'Analyst Report'!$A$30:$I$287,9,FALSE))=0,VLOOKUP(B95,'Analyst Report'!$A$30:$I$287,8,FALSE),VLOOKUP(B95,'Analyst Report'!$A$30:$I$287,9,FALSE))</f>
        <v>25</v>
      </c>
      <c r="S95" s="185">
        <f>(IF((ISNUMBER(R95)),R95,Q95))*K95</f>
        <v>25</v>
      </c>
      <c r="T95" s="185">
        <f>P95*S95</f>
        <v>25</v>
      </c>
      <c r="U95" s="184" t="s">
        <v>78</v>
      </c>
      <c r="V95" s="184" t="s">
        <v>78</v>
      </c>
      <c r="W95" s="184" t="s">
        <v>78</v>
      </c>
      <c r="X95" s="184" t="s">
        <v>78</v>
      </c>
      <c r="Y95" s="184" t="s">
        <v>78</v>
      </c>
      <c r="Z95" s="184" t="s">
        <v>78</v>
      </c>
      <c r="AA95" s="184" t="s">
        <v>78</v>
      </c>
      <c r="AB95" s="184" t="s">
        <v>78</v>
      </c>
    </row>
    <row r="96" spans="1:28" ht="225" x14ac:dyDescent="0.2">
      <c r="A96" s="192">
        <f t="shared" si="9"/>
        <v>79</v>
      </c>
      <c r="B96" s="199" t="s">
        <v>152</v>
      </c>
      <c r="C96" s="193" t="s">
        <v>2459</v>
      </c>
      <c r="D96" s="193">
        <f>VLOOKUP(B96,'HECVAT - Full | Vendor Response'!A$3:D$319,4,FALSE)</f>
        <v>0</v>
      </c>
      <c r="E96" s="211" t="s">
        <v>2460</v>
      </c>
      <c r="F96" s="211" t="s">
        <v>78</v>
      </c>
      <c r="G96" s="211" t="s">
        <v>78</v>
      </c>
      <c r="H96" s="198" t="s">
        <v>2461</v>
      </c>
      <c r="I96" s="198" t="s">
        <v>2462</v>
      </c>
      <c r="J96" s="187"/>
      <c r="K96" s="196">
        <v>1</v>
      </c>
      <c r="L96" s="187" t="s">
        <v>133</v>
      </c>
      <c r="M96" s="185" t="s">
        <v>2144</v>
      </c>
      <c r="N96" s="185"/>
      <c r="O96" s="185" t="str">
        <f>IF(LEN(VLOOKUP(B96,'Analyst Report'!$A:$I,7,FALSE))=0,"",VLOOKUP(B96,'Analyst Report'!$A:$I,7,FALSE))</f>
        <v>Yes</v>
      </c>
      <c r="P96" s="185">
        <f>IF((O96=""),(IF(ISNUMBER(FIND(M96,N96)),1,0)),(IF(ISNUMBER(FIND(M96,O96)),1,0)))</f>
        <v>1</v>
      </c>
      <c r="Q96" s="185">
        <v>25</v>
      </c>
      <c r="R96" s="185">
        <f>IF(LEN(VLOOKUP(B96,'Analyst Report'!$A$30:$I$287,9,FALSE))=0,VLOOKUP(B96,'Analyst Report'!$A$30:$I$287,8,FALSE),VLOOKUP(B96,'Analyst Report'!$A$30:$I$287,9,FALSE))</f>
        <v>25</v>
      </c>
      <c r="S96" s="185">
        <f>(IF((ISNUMBER(R96)),R96,Q96))*K96</f>
        <v>25</v>
      </c>
      <c r="T96" s="185">
        <f>P96*S96</f>
        <v>25</v>
      </c>
      <c r="U96" s="184" t="s">
        <v>78</v>
      </c>
      <c r="V96" s="184" t="s">
        <v>78</v>
      </c>
      <c r="W96" s="184" t="s">
        <v>78</v>
      </c>
      <c r="X96" s="184" t="s">
        <v>78</v>
      </c>
      <c r="Y96" s="184" t="s">
        <v>78</v>
      </c>
      <c r="Z96" s="184" t="s">
        <v>78</v>
      </c>
      <c r="AA96" s="184" t="s">
        <v>78</v>
      </c>
      <c r="AB96" s="184" t="s">
        <v>78</v>
      </c>
    </row>
    <row r="97" spans="1:28" ht="135" x14ac:dyDescent="0.2">
      <c r="A97" s="192">
        <f t="shared" si="9"/>
        <v>80</v>
      </c>
      <c r="B97" s="199" t="s">
        <v>153</v>
      </c>
      <c r="C97" s="193" t="s">
        <v>2463</v>
      </c>
      <c r="D97" s="193" t="str">
        <f>VLOOKUP(B97,'HECVAT - Full | Vendor Response'!A$3:D$319,4,TRUE)</f>
        <v>Instructure's Chief Information Security Officer is responsible for overseeing business continuity in coordination with both the Executive Leadership Team and the Director of Engineering.</v>
      </c>
      <c r="E97" s="211" t="s">
        <v>78</v>
      </c>
      <c r="F97" s="211" t="s">
        <v>2464</v>
      </c>
      <c r="G97" s="186" t="s">
        <v>2465</v>
      </c>
      <c r="H97" s="198" t="s">
        <v>2466</v>
      </c>
      <c r="I97" s="198" t="s">
        <v>2467</v>
      </c>
      <c r="J97" s="187" t="str">
        <f t="shared" si="7"/>
        <v>FALSE</v>
      </c>
      <c r="K97" s="196">
        <v>1</v>
      </c>
      <c r="L97" s="187" t="s">
        <v>2468</v>
      </c>
      <c r="M97" s="185" t="s">
        <v>2144</v>
      </c>
      <c r="N97" s="185" t="str">
        <f>VLOOKUP(B97,'HECVAT - Full | Vendor Response'!A:E,3,FALSE)</f>
        <v>Yes</v>
      </c>
      <c r="O97" s="185" t="str">
        <f>IF(LEN(VLOOKUP(B97,'Analyst Report'!$A:$I,7,FALSE))=0,"",VLOOKUP(B97,'Analyst Report'!$A:$I,7,FALSE))</f>
        <v/>
      </c>
      <c r="P97" s="185">
        <f t="shared" si="5"/>
        <v>1</v>
      </c>
      <c r="Q97" s="185">
        <v>20</v>
      </c>
      <c r="R97" s="185">
        <f>IF(LEN(VLOOKUP(B97,'Analyst Report'!$A$30:$I$287,9,FALSE))=0,VLOOKUP(B97,'Analyst Report'!$A$30:$I$287,8,FALSE),VLOOKUP(B97,'Analyst Report'!$A$30:$I$287,9,FALSE))</f>
        <v>20</v>
      </c>
      <c r="S97" s="185">
        <f t="shared" si="8"/>
        <v>20</v>
      </c>
      <c r="T97" s="185">
        <f t="shared" si="6"/>
        <v>20</v>
      </c>
      <c r="U97" s="184" t="s">
        <v>78</v>
      </c>
      <c r="V97" s="184" t="s">
        <v>78</v>
      </c>
      <c r="W97" s="184" t="s">
        <v>78</v>
      </c>
      <c r="X97" s="184" t="s">
        <v>78</v>
      </c>
      <c r="Y97" s="184" t="s">
        <v>78</v>
      </c>
      <c r="Z97" s="184" t="s">
        <v>78</v>
      </c>
      <c r="AA97" s="184" t="s">
        <v>78</v>
      </c>
      <c r="AB97" s="184" t="s">
        <v>78</v>
      </c>
    </row>
    <row r="98" spans="1:28" ht="409.6" x14ac:dyDescent="0.2">
      <c r="A98" s="192">
        <f t="shared" si="9"/>
        <v>81</v>
      </c>
      <c r="B98" s="199" t="s">
        <v>154</v>
      </c>
      <c r="C98" s="193" t="s">
        <v>2469</v>
      </c>
      <c r="D98" s="193"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1" t="s">
        <v>78</v>
      </c>
      <c r="F98" s="211" t="s">
        <v>2470</v>
      </c>
      <c r="G98" s="211" t="s">
        <v>2471</v>
      </c>
      <c r="H98" s="198" t="s">
        <v>2472</v>
      </c>
      <c r="I98" s="198" t="s">
        <v>2473</v>
      </c>
      <c r="J98" s="187" t="str">
        <f t="shared" si="7"/>
        <v>FALSE</v>
      </c>
      <c r="K98" s="196">
        <v>1</v>
      </c>
      <c r="L98" s="187" t="s">
        <v>2468</v>
      </c>
      <c r="M98" s="185" t="s">
        <v>2144</v>
      </c>
      <c r="N98" s="185" t="str">
        <f>VLOOKUP(B98,'HECVAT - Full | Vendor Response'!A:E,3,FALSE)</f>
        <v>Yes</v>
      </c>
      <c r="O98" s="185" t="str">
        <f>IF(LEN(VLOOKUP(B98,'Analyst Report'!$A:$I,7,FALSE))=0,"",VLOOKUP(B98,'Analyst Report'!$A:$I,7,FALSE))</f>
        <v/>
      </c>
      <c r="P98" s="185">
        <f t="shared" si="5"/>
        <v>1</v>
      </c>
      <c r="Q98" s="185">
        <v>20</v>
      </c>
      <c r="R98" s="185">
        <f>IF(LEN(VLOOKUP(B98,'Analyst Report'!$A$30:$I$287,9,FALSE))=0,VLOOKUP(B98,'Analyst Report'!$A$30:$I$287,8,FALSE),VLOOKUP(B98,'Analyst Report'!$A$30:$I$287,9,FALSE))</f>
        <v>20</v>
      </c>
      <c r="S98" s="185">
        <f t="shared" si="8"/>
        <v>20</v>
      </c>
      <c r="T98" s="185">
        <f t="shared" si="6"/>
        <v>20</v>
      </c>
      <c r="U98" s="184" t="s">
        <v>78</v>
      </c>
      <c r="V98" s="184" t="s">
        <v>78</v>
      </c>
      <c r="W98" s="184" t="s">
        <v>78</v>
      </c>
      <c r="X98" s="184" t="s">
        <v>78</v>
      </c>
      <c r="Y98" s="184" t="s">
        <v>78</v>
      </c>
      <c r="Z98" s="184" t="s">
        <v>78</v>
      </c>
      <c r="AA98" s="184" t="s">
        <v>78</v>
      </c>
      <c r="AB98" s="184" t="s">
        <v>78</v>
      </c>
    </row>
    <row r="99" spans="1:28" ht="409.6" x14ac:dyDescent="0.2">
      <c r="A99" s="192">
        <f t="shared" si="9"/>
        <v>82</v>
      </c>
      <c r="B99" s="199" t="s">
        <v>155</v>
      </c>
      <c r="C99" s="193" t="s">
        <v>2474</v>
      </c>
      <c r="D99" s="193"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will be included with this document.</v>
      </c>
      <c r="E99" s="211" t="s">
        <v>78</v>
      </c>
      <c r="F99" s="211" t="s">
        <v>2475</v>
      </c>
      <c r="G99" s="211" t="s">
        <v>2476</v>
      </c>
      <c r="H99" s="198" t="s">
        <v>2472</v>
      </c>
      <c r="I99" s="198" t="s">
        <v>2473</v>
      </c>
      <c r="J99" s="187" t="str">
        <f t="shared" si="7"/>
        <v>TRUE</v>
      </c>
      <c r="K99" s="196">
        <v>1</v>
      </c>
      <c r="L99" s="187" t="s">
        <v>2468</v>
      </c>
      <c r="M99" s="185" t="s">
        <v>2144</v>
      </c>
      <c r="N99" s="185" t="str">
        <f>VLOOKUP(B99,'HECVAT - Full | Vendor Response'!A:E,3,FALSE)</f>
        <v>Yes</v>
      </c>
      <c r="O99" s="185" t="str">
        <f>IF(LEN(VLOOKUP(B99,'Analyst Report'!$A:$I,7,FALSE))=0,"",VLOOKUP(B99,'Analyst Report'!$A:$I,7,FALSE))</f>
        <v/>
      </c>
      <c r="P99" s="185">
        <f t="shared" si="5"/>
        <v>1</v>
      </c>
      <c r="Q99" s="185">
        <v>25</v>
      </c>
      <c r="R99" s="185">
        <f>IF(LEN(VLOOKUP(B99,'Analyst Report'!$A$30:$I$287,9,FALSE))=0,VLOOKUP(B99,'Analyst Report'!$A$30:$I$287,8,FALSE),VLOOKUP(B99,'Analyst Report'!$A$30:$I$287,9,FALSE))</f>
        <v>25</v>
      </c>
      <c r="S99" s="185">
        <f t="shared" si="8"/>
        <v>25</v>
      </c>
      <c r="T99" s="185">
        <f t="shared" si="6"/>
        <v>25</v>
      </c>
      <c r="U99" s="184" t="s">
        <v>78</v>
      </c>
      <c r="V99" s="184" t="s">
        <v>78</v>
      </c>
      <c r="W99" s="184" t="s">
        <v>78</v>
      </c>
      <c r="X99" s="184" t="s">
        <v>78</v>
      </c>
      <c r="Y99" s="184" t="s">
        <v>78</v>
      </c>
      <c r="Z99" s="184" t="s">
        <v>78</v>
      </c>
      <c r="AA99" s="184" t="s">
        <v>78</v>
      </c>
      <c r="AB99" s="184" t="s">
        <v>78</v>
      </c>
    </row>
    <row r="100" spans="1:28" ht="270" x14ac:dyDescent="0.2">
      <c r="A100" s="192">
        <f t="shared" si="9"/>
        <v>83</v>
      </c>
      <c r="B100" s="199" t="s">
        <v>156</v>
      </c>
      <c r="C100" s="193" t="s">
        <v>2477</v>
      </c>
      <c r="D100" s="193"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1" t="s">
        <v>78</v>
      </c>
      <c r="F100" s="211" t="s">
        <v>2478</v>
      </c>
      <c r="G100" s="211" t="s">
        <v>2479</v>
      </c>
      <c r="H100" s="198" t="s">
        <v>2480</v>
      </c>
      <c r="I100" s="198" t="s">
        <v>2481</v>
      </c>
      <c r="J100" s="187" t="str">
        <f t="shared" si="7"/>
        <v>TRUE</v>
      </c>
      <c r="K100" s="196">
        <v>1</v>
      </c>
      <c r="L100" s="187" t="s">
        <v>2468</v>
      </c>
      <c r="M100" s="185" t="s">
        <v>2144</v>
      </c>
      <c r="N100" s="185" t="str">
        <f>VLOOKUP(B100,'HECVAT - Full | Vendor Response'!A:E,3,FALSE)</f>
        <v>Yes</v>
      </c>
      <c r="O100" s="185" t="str">
        <f>IF(LEN(VLOOKUP(B100,'Analyst Report'!$A:$I,7,FALSE))=0,"",VLOOKUP(B100,'Analyst Report'!$A:$I,7,FALSE))</f>
        <v/>
      </c>
      <c r="P100" s="185">
        <f t="shared" si="5"/>
        <v>1</v>
      </c>
      <c r="Q100" s="185">
        <v>25</v>
      </c>
      <c r="R100" s="185">
        <f>IF(LEN(VLOOKUP(B100,'Analyst Report'!$A$30:$I$287,9,FALSE))=0,VLOOKUP(B100,'Analyst Report'!$A$30:$I$287,8,FALSE),VLOOKUP(B100,'Analyst Report'!$A$30:$I$287,9,FALSE))</f>
        <v>25</v>
      </c>
      <c r="S100" s="185">
        <f t="shared" si="8"/>
        <v>25</v>
      </c>
      <c r="T100" s="185">
        <f t="shared" si="6"/>
        <v>25</v>
      </c>
      <c r="U100" s="184" t="s">
        <v>78</v>
      </c>
      <c r="V100" s="184" t="s">
        <v>78</v>
      </c>
      <c r="W100" s="184" t="s">
        <v>78</v>
      </c>
      <c r="X100" s="184" t="s">
        <v>78</v>
      </c>
      <c r="Y100" s="184" t="s">
        <v>78</v>
      </c>
      <c r="Z100" s="184" t="s">
        <v>78</v>
      </c>
      <c r="AA100" s="184" t="s">
        <v>78</v>
      </c>
      <c r="AB100" s="184" t="s">
        <v>78</v>
      </c>
    </row>
    <row r="101" spans="1:28" ht="210" x14ac:dyDescent="0.2">
      <c r="A101" s="192">
        <f t="shared" si="9"/>
        <v>84</v>
      </c>
      <c r="B101" s="199" t="s">
        <v>157</v>
      </c>
      <c r="C101" s="193" t="s">
        <v>2482</v>
      </c>
      <c r="D101" s="193"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1" t="s">
        <v>78</v>
      </c>
      <c r="F101" s="211" t="s">
        <v>2483</v>
      </c>
      <c r="G101" s="211" t="s">
        <v>2484</v>
      </c>
      <c r="H101" s="198" t="s">
        <v>2485</v>
      </c>
      <c r="I101" s="198" t="s">
        <v>2486</v>
      </c>
      <c r="J101" s="187" t="str">
        <f t="shared" si="7"/>
        <v>FALSE</v>
      </c>
      <c r="K101" s="196">
        <v>1</v>
      </c>
      <c r="L101" s="187" t="s">
        <v>2468</v>
      </c>
      <c r="M101" s="185" t="s">
        <v>2144</v>
      </c>
      <c r="N101" s="185" t="str">
        <f>VLOOKUP(B101,'HECVAT - Full | Vendor Response'!A:E,3,FALSE)</f>
        <v>Yes</v>
      </c>
      <c r="O101" s="185" t="str">
        <f>IF(LEN(VLOOKUP(B101,'Analyst Report'!$A:$I,7,FALSE))=0,"",VLOOKUP(B101,'Analyst Report'!$A:$I,7,FALSE))</f>
        <v/>
      </c>
      <c r="P101" s="185">
        <f t="shared" si="5"/>
        <v>1</v>
      </c>
      <c r="Q101" s="185">
        <v>20</v>
      </c>
      <c r="R101" s="185">
        <f>IF(LEN(VLOOKUP(B101,'Analyst Report'!$A$30:$I$287,9,FALSE))=0,VLOOKUP(B101,'Analyst Report'!$A$30:$I$287,8,FALSE),VLOOKUP(B101,'Analyst Report'!$A$30:$I$287,9,FALSE))</f>
        <v>20</v>
      </c>
      <c r="S101" s="185">
        <f t="shared" si="8"/>
        <v>20</v>
      </c>
      <c r="T101" s="185">
        <f t="shared" si="6"/>
        <v>20</v>
      </c>
      <c r="U101" s="184" t="s">
        <v>78</v>
      </c>
      <c r="V101" s="184" t="s">
        <v>78</v>
      </c>
      <c r="W101" s="184" t="s">
        <v>78</v>
      </c>
      <c r="X101" s="184" t="s">
        <v>78</v>
      </c>
      <c r="Y101" s="184" t="s">
        <v>78</v>
      </c>
      <c r="Z101" s="184" t="s">
        <v>78</v>
      </c>
      <c r="AA101" s="184" t="s">
        <v>78</v>
      </c>
      <c r="AB101" s="184" t="s">
        <v>78</v>
      </c>
    </row>
    <row r="102" spans="1:28" ht="165" x14ac:dyDescent="0.2">
      <c r="A102" s="192">
        <f t="shared" si="9"/>
        <v>85</v>
      </c>
      <c r="B102" s="199" t="s">
        <v>158</v>
      </c>
      <c r="C102" s="193" t="s">
        <v>2487</v>
      </c>
      <c r="D102" s="193" t="str">
        <f>VLOOKUP(B102,'HECVAT - Full | Vendor Response'!A$3:D$319,4,TRUE)</f>
        <v>Instructure engages in crisis training and exercises for office-based staff that include, for example, emergency drills.</v>
      </c>
      <c r="E102" s="211" t="s">
        <v>78</v>
      </c>
      <c r="F102" s="211" t="s">
        <v>2488</v>
      </c>
      <c r="G102" s="211" t="s">
        <v>2489</v>
      </c>
      <c r="H102" s="198" t="s">
        <v>2490</v>
      </c>
      <c r="I102" s="198" t="s">
        <v>2491</v>
      </c>
      <c r="J102" s="187" t="str">
        <f t="shared" si="7"/>
        <v>FALSE</v>
      </c>
      <c r="K102" s="196">
        <v>1</v>
      </c>
      <c r="L102" s="187" t="s">
        <v>2468</v>
      </c>
      <c r="M102" s="185" t="s">
        <v>2144</v>
      </c>
      <c r="N102" s="185" t="str">
        <f>VLOOKUP(B102,'HECVAT - Full | Vendor Response'!A:E,3,FALSE)</f>
        <v>Yes</v>
      </c>
      <c r="O102" s="185" t="str">
        <f>IF(LEN(VLOOKUP(B102,'Analyst Report'!$A:$I,7,FALSE))=0,"",VLOOKUP(B102,'Analyst Report'!$A:$I,7,FALSE))</f>
        <v/>
      </c>
      <c r="P102" s="185">
        <f t="shared" si="5"/>
        <v>1</v>
      </c>
      <c r="Q102" s="185">
        <v>20</v>
      </c>
      <c r="R102" s="185">
        <f>IF(LEN(VLOOKUP(B102,'Analyst Report'!$A$30:$I$287,9,FALSE))=0,VLOOKUP(B102,'Analyst Report'!$A$30:$I$287,8,FALSE),VLOOKUP(B102,'Analyst Report'!$A$30:$I$287,9,FALSE))</f>
        <v>20</v>
      </c>
      <c r="S102" s="185">
        <f t="shared" si="8"/>
        <v>20</v>
      </c>
      <c r="T102" s="185">
        <f t="shared" si="6"/>
        <v>20</v>
      </c>
      <c r="U102" s="184" t="s">
        <v>78</v>
      </c>
      <c r="V102" s="184" t="s">
        <v>78</v>
      </c>
      <c r="W102" s="184" t="s">
        <v>78</v>
      </c>
      <c r="X102" s="184" t="s">
        <v>78</v>
      </c>
      <c r="Y102" s="184" t="s">
        <v>78</v>
      </c>
      <c r="Z102" s="184" t="s">
        <v>78</v>
      </c>
      <c r="AA102" s="184" t="s">
        <v>78</v>
      </c>
      <c r="AB102" s="184" t="s">
        <v>78</v>
      </c>
    </row>
    <row r="103" spans="1:28" ht="409.6" x14ac:dyDescent="0.2">
      <c r="A103" s="192">
        <f t="shared" si="9"/>
        <v>86</v>
      </c>
      <c r="B103" s="199" t="s">
        <v>159</v>
      </c>
      <c r="C103" s="193" t="s">
        <v>2492</v>
      </c>
      <c r="D103" s="193"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1" t="s">
        <v>78</v>
      </c>
      <c r="F103" s="211" t="s">
        <v>2493</v>
      </c>
      <c r="G103" s="211" t="s">
        <v>2494</v>
      </c>
      <c r="H103" s="198" t="s">
        <v>2495</v>
      </c>
      <c r="I103" s="198" t="s">
        <v>2496</v>
      </c>
      <c r="J103" s="187" t="str">
        <f t="shared" si="7"/>
        <v>FALSE</v>
      </c>
      <c r="K103" s="196">
        <v>1</v>
      </c>
      <c r="L103" s="187" t="s">
        <v>2468</v>
      </c>
      <c r="M103" s="185" t="s">
        <v>2144</v>
      </c>
      <c r="N103" s="185" t="str">
        <f>VLOOKUP(B103,'HECVAT - Full | Vendor Response'!A:E,3,FALSE)</f>
        <v>Yes</v>
      </c>
      <c r="O103" s="185" t="str">
        <f>IF(LEN(VLOOKUP(B103,'Analyst Report'!$A:$I,7,FALSE))=0,"",VLOOKUP(B103,'Analyst Report'!$A:$I,7,FALSE))</f>
        <v/>
      </c>
      <c r="P103" s="185">
        <f t="shared" si="5"/>
        <v>1</v>
      </c>
      <c r="Q103" s="185">
        <v>20</v>
      </c>
      <c r="R103" s="185">
        <f>IF(LEN(VLOOKUP(B103,'Analyst Report'!$A$30:$I$287,9,FALSE))=0,VLOOKUP(B103,'Analyst Report'!$A$30:$I$287,8,FALSE),VLOOKUP(B103,'Analyst Report'!$A$30:$I$287,9,FALSE))</f>
        <v>20</v>
      </c>
      <c r="S103" s="185">
        <f t="shared" si="8"/>
        <v>20</v>
      </c>
      <c r="T103" s="185">
        <f t="shared" si="6"/>
        <v>20</v>
      </c>
      <c r="U103" s="184" t="s">
        <v>78</v>
      </c>
      <c r="V103" s="184" t="s">
        <v>78</v>
      </c>
      <c r="W103" s="184" t="s">
        <v>78</v>
      </c>
      <c r="X103" s="184" t="s">
        <v>78</v>
      </c>
      <c r="Y103" s="184" t="s">
        <v>78</v>
      </c>
      <c r="Z103" s="184" t="s">
        <v>78</v>
      </c>
      <c r="AA103" s="184" t="s">
        <v>78</v>
      </c>
      <c r="AB103" s="184" t="s">
        <v>78</v>
      </c>
    </row>
    <row r="104" spans="1:28" ht="180" x14ac:dyDescent="0.2">
      <c r="A104" s="192">
        <f t="shared" si="9"/>
        <v>87</v>
      </c>
      <c r="B104" s="199" t="s">
        <v>160</v>
      </c>
      <c r="C104" s="193" t="s">
        <v>2497</v>
      </c>
      <c r="D104" s="193" t="str">
        <f>VLOOKUP(B104,'HECVAT - Full | Vendor Response'!A$3:D$319,4,TRUE)</f>
        <v>As part of Instructure's annual business continuity tabletop testing, use cases can include events that affect remote employees, Instructure office relocation, and communication procedures.</v>
      </c>
      <c r="E104" s="211" t="s">
        <v>78</v>
      </c>
      <c r="F104" s="211" t="s">
        <v>2498</v>
      </c>
      <c r="G104" s="211" t="s">
        <v>2499</v>
      </c>
      <c r="H104" s="198" t="s">
        <v>2500</v>
      </c>
      <c r="I104" s="198" t="s">
        <v>2481</v>
      </c>
      <c r="J104" s="187" t="str">
        <f t="shared" si="7"/>
        <v>FALSE</v>
      </c>
      <c r="K104" s="196">
        <v>1</v>
      </c>
      <c r="L104" s="187" t="s">
        <v>2468</v>
      </c>
      <c r="M104" s="185" t="s">
        <v>2144</v>
      </c>
      <c r="N104" s="185" t="str">
        <f>VLOOKUP(B104,'HECVAT - Full | Vendor Response'!A:E,3,FALSE)</f>
        <v>Yes</v>
      </c>
      <c r="O104" s="185" t="str">
        <f>IF(LEN(VLOOKUP(B104,'Analyst Report'!$A:$I,7,FALSE))=0,"",VLOOKUP(B104,'Analyst Report'!$A:$I,7,FALSE))</f>
        <v/>
      </c>
      <c r="P104" s="185">
        <f t="shared" si="5"/>
        <v>1</v>
      </c>
      <c r="Q104" s="185">
        <v>20</v>
      </c>
      <c r="R104" s="185">
        <f>IF(LEN(VLOOKUP(B104,'Analyst Report'!$A$30:$I$287,9,FALSE))=0,VLOOKUP(B104,'Analyst Report'!$A$30:$I$287,8,FALSE),VLOOKUP(B104,'Analyst Report'!$A$30:$I$287,9,FALSE))</f>
        <v>20</v>
      </c>
      <c r="S104" s="185">
        <f t="shared" si="8"/>
        <v>20</v>
      </c>
      <c r="T104" s="185">
        <f t="shared" si="6"/>
        <v>20</v>
      </c>
      <c r="U104" s="184" t="s">
        <v>78</v>
      </c>
      <c r="V104" s="184" t="s">
        <v>78</v>
      </c>
      <c r="W104" s="184" t="s">
        <v>78</v>
      </c>
      <c r="X104" s="184" t="s">
        <v>78</v>
      </c>
      <c r="Y104" s="184" t="s">
        <v>78</v>
      </c>
      <c r="Z104" s="184" t="s">
        <v>78</v>
      </c>
      <c r="AA104" s="184" t="s">
        <v>78</v>
      </c>
      <c r="AB104" s="184" t="s">
        <v>78</v>
      </c>
    </row>
    <row r="105" spans="1:28" ht="210" x14ac:dyDescent="0.2">
      <c r="A105" s="192">
        <f t="shared" si="9"/>
        <v>88</v>
      </c>
      <c r="B105" s="199" t="s">
        <v>161</v>
      </c>
      <c r="C105" s="193" t="s">
        <v>2501</v>
      </c>
      <c r="D105" s="193" t="str">
        <f>VLOOKUP(B105,'HECVAT - Full | Vendor Response'!A$3:D$319,4,TRUE)</f>
        <v>Canvas is our flagship product and top priority, with over 7,000 clients worldwide in over 100 different countries. We host over tens of millions users on our platform and, to date, have supported close to 6 million concurrent users on our platform.</v>
      </c>
      <c r="E105" s="211" t="s">
        <v>78</v>
      </c>
      <c r="F105" s="211" t="s">
        <v>2502</v>
      </c>
      <c r="G105" s="211" t="s">
        <v>2503</v>
      </c>
      <c r="H105" s="198" t="s">
        <v>2504</v>
      </c>
      <c r="I105" s="198" t="s">
        <v>2505</v>
      </c>
      <c r="J105" s="187" t="str">
        <f t="shared" si="7"/>
        <v>FALSE</v>
      </c>
      <c r="K105" s="196">
        <f>IF(N104="Yes",1,0)</f>
        <v>1</v>
      </c>
      <c r="L105" s="187" t="s">
        <v>2468</v>
      </c>
      <c r="M105" s="185" t="s">
        <v>2144</v>
      </c>
      <c r="N105" s="185" t="str">
        <f>VLOOKUP(B105,'HECVAT - Full | Vendor Response'!A:E,3,FALSE)</f>
        <v>Yes</v>
      </c>
      <c r="O105" s="185" t="str">
        <f>IF(LEN(VLOOKUP(B105,'Analyst Report'!$A:$I,7,FALSE))=0,"",VLOOKUP(B105,'Analyst Report'!$A:$I,7,FALSE))</f>
        <v/>
      </c>
      <c r="P105" s="185">
        <f t="shared" si="5"/>
        <v>1</v>
      </c>
      <c r="Q105" s="185">
        <v>15</v>
      </c>
      <c r="R105" s="185">
        <f>IF(LEN(VLOOKUP(B105,'Analyst Report'!$A$30:$I$287,9,FALSE))=0,VLOOKUP(B105,'Analyst Report'!$A$30:$I$287,8,FALSE),VLOOKUP(B105,'Analyst Report'!$A$30:$I$287,9,FALSE))</f>
        <v>15</v>
      </c>
      <c r="S105" s="185">
        <f t="shared" si="8"/>
        <v>15</v>
      </c>
      <c r="T105" s="185">
        <f t="shared" si="6"/>
        <v>15</v>
      </c>
      <c r="U105" s="184" t="s">
        <v>78</v>
      </c>
      <c r="V105" s="184" t="s">
        <v>78</v>
      </c>
      <c r="W105" s="184" t="s">
        <v>78</v>
      </c>
      <c r="X105" s="184" t="s">
        <v>78</v>
      </c>
      <c r="Y105" s="184" t="s">
        <v>78</v>
      </c>
      <c r="Z105" s="184" t="s">
        <v>78</v>
      </c>
      <c r="AA105" s="184" t="s">
        <v>78</v>
      </c>
      <c r="AB105" s="184" t="s">
        <v>78</v>
      </c>
    </row>
    <row r="106" spans="1:28" ht="409.6" x14ac:dyDescent="0.2">
      <c r="A106" s="192">
        <f t="shared" si="9"/>
        <v>89</v>
      </c>
      <c r="B106" s="199" t="s">
        <v>162</v>
      </c>
      <c r="C106" s="193" t="s">
        <v>2506</v>
      </c>
      <c r="D106" s="193"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1" t="s">
        <v>78</v>
      </c>
      <c r="F106" s="211" t="s">
        <v>3154</v>
      </c>
      <c r="G106" s="211" t="s">
        <v>2507</v>
      </c>
      <c r="H106" s="198" t="s">
        <v>2508</v>
      </c>
      <c r="I106" s="198" t="s">
        <v>2509</v>
      </c>
      <c r="J106" s="187" t="str">
        <f t="shared" si="7"/>
        <v>TRUE</v>
      </c>
      <c r="K106" s="196">
        <v>1</v>
      </c>
      <c r="L106" s="187" t="s">
        <v>2468</v>
      </c>
      <c r="M106" s="185" t="s">
        <v>2144</v>
      </c>
      <c r="N106" s="185" t="str">
        <f>VLOOKUP(B106,'HECVAT - Full | Vendor Response'!A:E,3,FALSE)</f>
        <v>Yes</v>
      </c>
      <c r="O106" s="185" t="str">
        <f>IF(LEN(VLOOKUP(B106,'Analyst Report'!$A:$I,7,FALSE))=0,"",VLOOKUP(B106,'Analyst Report'!$A:$I,7,FALSE))</f>
        <v/>
      </c>
      <c r="P106" s="185">
        <f t="shared" si="5"/>
        <v>1</v>
      </c>
      <c r="Q106" s="185">
        <v>25</v>
      </c>
      <c r="R106" s="185">
        <f>IF(LEN(VLOOKUP(B106,'Analyst Report'!$A$30:$I$287,9,FALSE))=0,VLOOKUP(B106,'Analyst Report'!$A$30:$I$287,8,FALSE),VLOOKUP(B106,'Analyst Report'!$A$30:$I$287,9,FALSE))</f>
        <v>25</v>
      </c>
      <c r="S106" s="185">
        <f t="shared" si="8"/>
        <v>25</v>
      </c>
      <c r="T106" s="185">
        <f t="shared" si="6"/>
        <v>25</v>
      </c>
      <c r="U106" s="184" t="s">
        <v>78</v>
      </c>
      <c r="V106" s="184" t="s">
        <v>78</v>
      </c>
      <c r="W106" s="184" t="s">
        <v>78</v>
      </c>
      <c r="X106" s="184" t="s">
        <v>78</v>
      </c>
      <c r="Y106" s="184" t="s">
        <v>78</v>
      </c>
      <c r="Z106" s="184" t="s">
        <v>78</v>
      </c>
      <c r="AA106" s="184" t="s">
        <v>78</v>
      </c>
      <c r="AB106" s="184" t="s">
        <v>78</v>
      </c>
    </row>
    <row r="107" spans="1:28" ht="150" x14ac:dyDescent="0.2">
      <c r="A107" s="192">
        <f t="shared" si="9"/>
        <v>90</v>
      </c>
      <c r="B107" s="199" t="s">
        <v>164</v>
      </c>
      <c r="C107" s="193" t="s">
        <v>2510</v>
      </c>
      <c r="D107" s="193"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1" t="s">
        <v>78</v>
      </c>
      <c r="F107" s="211" t="s">
        <v>3155</v>
      </c>
      <c r="G107" s="211" t="s">
        <v>2511</v>
      </c>
      <c r="H107" s="204" t="s">
        <v>2512</v>
      </c>
      <c r="I107" s="204" t="s">
        <v>2513</v>
      </c>
      <c r="J107" s="187" t="str">
        <f t="shared" si="7"/>
        <v>FALSE</v>
      </c>
      <c r="K107" s="196">
        <v>1</v>
      </c>
      <c r="L107" s="187" t="s">
        <v>163</v>
      </c>
      <c r="M107" s="185" t="s">
        <v>2144</v>
      </c>
      <c r="N107" s="185" t="str">
        <f>VLOOKUP(B107,'HECVAT - Full | Vendor Response'!A:E,3,FALSE)</f>
        <v>Yes</v>
      </c>
      <c r="O107" s="185" t="str">
        <f>IF(LEN(VLOOKUP(B107,'Analyst Report'!$A:$I,7,FALSE))=0,"",VLOOKUP(B107,'Analyst Report'!$A:$I,7,FALSE))</f>
        <v/>
      </c>
      <c r="P107" s="185">
        <f t="shared" si="5"/>
        <v>1</v>
      </c>
      <c r="Q107" s="185">
        <v>20</v>
      </c>
      <c r="R107" s="185">
        <f>IF(LEN(VLOOKUP(B107,'Analyst Report'!$A$30:$I$287,9,FALSE))=0,VLOOKUP(B107,'Analyst Report'!$A$30:$I$287,8,FALSE),VLOOKUP(B107,'Analyst Report'!$A$30:$I$287,9,FALSE))</f>
        <v>20</v>
      </c>
      <c r="S107" s="185">
        <f t="shared" si="8"/>
        <v>20</v>
      </c>
      <c r="T107" s="185">
        <f t="shared" si="6"/>
        <v>20</v>
      </c>
      <c r="U107" s="184" t="s">
        <v>78</v>
      </c>
      <c r="V107" s="184" t="s">
        <v>78</v>
      </c>
      <c r="W107" s="184" t="s">
        <v>78</v>
      </c>
      <c r="X107" s="184" t="s">
        <v>78</v>
      </c>
      <c r="Y107" s="184" t="s">
        <v>78</v>
      </c>
      <c r="Z107" s="184" t="s">
        <v>78</v>
      </c>
      <c r="AA107" s="184" t="s">
        <v>78</v>
      </c>
      <c r="AB107" s="184" t="s">
        <v>78</v>
      </c>
    </row>
    <row r="108" spans="1:28" ht="180" x14ac:dyDescent="0.2">
      <c r="A108" s="192">
        <f t="shared" si="9"/>
        <v>91</v>
      </c>
      <c r="B108" s="199" t="s">
        <v>165</v>
      </c>
      <c r="C108" s="193" t="s">
        <v>2514</v>
      </c>
      <c r="D108" s="193"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1" t="s">
        <v>78</v>
      </c>
      <c r="F108" s="211" t="s">
        <v>2515</v>
      </c>
      <c r="G108" s="211" t="s">
        <v>2516</v>
      </c>
      <c r="H108" s="204" t="s">
        <v>3165</v>
      </c>
      <c r="I108" s="200" t="s">
        <v>2473</v>
      </c>
      <c r="J108" s="187" t="str">
        <f t="shared" si="7"/>
        <v>FALSE</v>
      </c>
      <c r="K108" s="196">
        <v>1</v>
      </c>
      <c r="L108" s="187" t="s">
        <v>163</v>
      </c>
      <c r="M108" s="185" t="s">
        <v>2144</v>
      </c>
      <c r="N108" s="185" t="str">
        <f>VLOOKUP(B108,'HECVAT - Full | Vendor Response'!A:E,3,FALSE)</f>
        <v>Yes</v>
      </c>
      <c r="O108" s="185" t="str">
        <f>IF(LEN(VLOOKUP(B108,'Analyst Report'!$A:$I,7,FALSE))=0,"",VLOOKUP(B108,'Analyst Report'!$A:$I,7,FALSE))</f>
        <v/>
      </c>
      <c r="P108" s="185">
        <f t="shared" si="5"/>
        <v>1</v>
      </c>
      <c r="Q108" s="185">
        <v>20</v>
      </c>
      <c r="R108" s="185">
        <f>IF(LEN(VLOOKUP(B108,'Analyst Report'!$A$30:$I$287,9,FALSE))=0,VLOOKUP(B108,'Analyst Report'!$A$30:$I$287,8,FALSE),VLOOKUP(B108,'Analyst Report'!$A$30:$I$287,9,FALSE))</f>
        <v>20</v>
      </c>
      <c r="S108" s="185">
        <f t="shared" si="8"/>
        <v>20</v>
      </c>
      <c r="T108" s="185">
        <f t="shared" si="6"/>
        <v>20</v>
      </c>
      <c r="U108" s="184" t="s">
        <v>78</v>
      </c>
      <c r="V108" s="184" t="s">
        <v>78</v>
      </c>
      <c r="W108" s="184" t="s">
        <v>78</v>
      </c>
      <c r="X108" s="184" t="s">
        <v>78</v>
      </c>
      <c r="Y108" s="184" t="s">
        <v>78</v>
      </c>
      <c r="Z108" s="184" t="s">
        <v>78</v>
      </c>
      <c r="AA108" s="184" t="s">
        <v>78</v>
      </c>
      <c r="AB108" s="184" t="s">
        <v>78</v>
      </c>
    </row>
    <row r="109" spans="1:28" ht="328" x14ac:dyDescent="0.2">
      <c r="A109" s="192">
        <f t="shared" si="9"/>
        <v>92</v>
      </c>
      <c r="B109" s="199" t="s">
        <v>166</v>
      </c>
      <c r="C109" s="193" t="s">
        <v>2517</v>
      </c>
      <c r="D109" s="193" t="str">
        <f>VLOOKUP(B109,'HECVAT - Full | Vendor Response'!A$3:D$319,4,TRUE)</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09" s="211" t="s">
        <v>78</v>
      </c>
      <c r="F109" s="211" t="s">
        <v>2518</v>
      </c>
      <c r="G109" s="211" t="s">
        <v>2519</v>
      </c>
      <c r="H109" s="200" t="s">
        <v>2520</v>
      </c>
      <c r="I109" s="200" t="s">
        <v>2473</v>
      </c>
      <c r="J109" s="187" t="str">
        <f t="shared" si="7"/>
        <v>TRUE</v>
      </c>
      <c r="K109" s="196">
        <v>1</v>
      </c>
      <c r="L109" s="187" t="s">
        <v>163</v>
      </c>
      <c r="M109" s="185" t="s">
        <v>2144</v>
      </c>
      <c r="N109" s="185" t="str">
        <f>VLOOKUP(B109,'HECVAT - Full | Vendor Response'!A:E,3,FALSE)</f>
        <v>Yes</v>
      </c>
      <c r="O109" s="185" t="str">
        <f>IF(LEN(VLOOKUP(B109,'Analyst Report'!$A:$I,7,FALSE))=0,"",VLOOKUP(B109,'Analyst Report'!$A:$I,7,FALSE))</f>
        <v/>
      </c>
      <c r="P109" s="185">
        <f t="shared" si="5"/>
        <v>1</v>
      </c>
      <c r="Q109" s="185">
        <v>25</v>
      </c>
      <c r="R109" s="185">
        <f>IF(LEN(VLOOKUP(B109,'Analyst Report'!$A$30:$I$287,9,FALSE))=0,VLOOKUP(B109,'Analyst Report'!$A$30:$I$287,8,FALSE),VLOOKUP(B109,'Analyst Report'!$A$30:$I$287,9,FALSE))</f>
        <v>25</v>
      </c>
      <c r="S109" s="185">
        <f t="shared" si="8"/>
        <v>25</v>
      </c>
      <c r="T109" s="185">
        <f t="shared" si="6"/>
        <v>25</v>
      </c>
      <c r="U109" s="184" t="s">
        <v>78</v>
      </c>
      <c r="V109" s="184" t="s">
        <v>78</v>
      </c>
      <c r="W109" s="184" t="s">
        <v>78</v>
      </c>
      <c r="X109" s="184" t="s">
        <v>78</v>
      </c>
      <c r="Y109" s="184" t="s">
        <v>78</v>
      </c>
      <c r="Z109" s="184" t="s">
        <v>78</v>
      </c>
      <c r="AA109" s="184" t="s">
        <v>78</v>
      </c>
      <c r="AB109" s="184" t="s">
        <v>78</v>
      </c>
    </row>
    <row r="110" spans="1:28" ht="409.6" x14ac:dyDescent="0.2">
      <c r="A110" s="192">
        <f t="shared" si="9"/>
        <v>93</v>
      </c>
      <c r="B110" s="199" t="s">
        <v>167</v>
      </c>
      <c r="C110" s="193" t="s">
        <v>2521</v>
      </c>
      <c r="D110" s="193"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1" t="s">
        <v>78</v>
      </c>
      <c r="F110" s="211" t="s">
        <v>2522</v>
      </c>
      <c r="G110" s="211" t="s">
        <v>2523</v>
      </c>
      <c r="H110" s="204" t="s">
        <v>2524</v>
      </c>
      <c r="I110" s="204" t="s">
        <v>2525</v>
      </c>
      <c r="J110" s="187" t="str">
        <f t="shared" si="7"/>
        <v>FALSE</v>
      </c>
      <c r="K110" s="196">
        <v>1</v>
      </c>
      <c r="L110" s="187" t="s">
        <v>163</v>
      </c>
      <c r="M110" s="185" t="s">
        <v>2144</v>
      </c>
      <c r="N110" s="185" t="str">
        <f>VLOOKUP(B110,'HECVAT - Full | Vendor Response'!A:E,3,FALSE)</f>
        <v>Yes</v>
      </c>
      <c r="O110" s="185" t="str">
        <f>IF(LEN(VLOOKUP(B110,'Analyst Report'!$A:$I,7,FALSE))=0,"",VLOOKUP(B110,'Analyst Report'!$A:$I,7,FALSE))</f>
        <v/>
      </c>
      <c r="P110" s="185">
        <f t="shared" si="5"/>
        <v>1</v>
      </c>
      <c r="Q110" s="185">
        <v>10</v>
      </c>
      <c r="R110" s="185">
        <f>IF(LEN(VLOOKUP(B110,'Analyst Report'!$A$30:$I$287,9,FALSE))=0,VLOOKUP(B110,'Analyst Report'!$A$30:$I$287,8,FALSE),VLOOKUP(B110,'Analyst Report'!$A$30:$I$287,9,FALSE))</f>
        <v>10</v>
      </c>
      <c r="S110" s="185">
        <f t="shared" si="8"/>
        <v>10</v>
      </c>
      <c r="T110" s="185">
        <f t="shared" si="6"/>
        <v>10</v>
      </c>
      <c r="U110" s="184" t="s">
        <v>78</v>
      </c>
      <c r="V110" s="184" t="s">
        <v>78</v>
      </c>
      <c r="W110" s="184" t="s">
        <v>78</v>
      </c>
      <c r="X110" s="184" t="s">
        <v>78</v>
      </c>
      <c r="Y110" s="184" t="s">
        <v>78</v>
      </c>
      <c r="Z110" s="184" t="s">
        <v>78</v>
      </c>
      <c r="AA110" s="184" t="s">
        <v>78</v>
      </c>
      <c r="AB110" s="184" t="s">
        <v>78</v>
      </c>
    </row>
    <row r="111" spans="1:28" ht="135" x14ac:dyDescent="0.2">
      <c r="A111" s="192">
        <f t="shared" si="9"/>
        <v>94</v>
      </c>
      <c r="B111" s="199" t="s">
        <v>168</v>
      </c>
      <c r="C111" s="193" t="s">
        <v>2526</v>
      </c>
      <c r="D111" s="193" t="str">
        <f>VLOOKUP(B111,'HECVAT - Full | Vendor Response'!A$3:D$319,4,TRUE)</f>
        <v>Canvas is a Software as a Service, and as such, all clients are on the same version.</v>
      </c>
      <c r="E111" s="211" t="s">
        <v>2527</v>
      </c>
      <c r="F111" s="211" t="s">
        <v>3156</v>
      </c>
      <c r="G111" s="211" t="s">
        <v>3158</v>
      </c>
      <c r="H111" s="204" t="s">
        <v>2528</v>
      </c>
      <c r="I111" s="204" t="s">
        <v>2529</v>
      </c>
      <c r="J111" s="187" t="str">
        <f t="shared" si="7"/>
        <v>FALSE</v>
      </c>
      <c r="K111" s="196">
        <v>1</v>
      </c>
      <c r="L111" s="187" t="s">
        <v>163</v>
      </c>
      <c r="M111" s="185" t="s">
        <v>2144</v>
      </c>
      <c r="N111" s="185" t="str">
        <f>VLOOKUP(B111,'HECVAT - Full | Vendor Response'!A:E,3,FALSE)</f>
        <v>Yes</v>
      </c>
      <c r="O111" s="185" t="str">
        <f>IF(LEN(VLOOKUP(B111,'Analyst Report'!$A:$I,7,FALSE))=0,"",VLOOKUP(B111,'Analyst Report'!$A:$I,7,FALSE))</f>
        <v/>
      </c>
      <c r="P111" s="185">
        <f t="shared" si="5"/>
        <v>1</v>
      </c>
      <c r="Q111" s="185">
        <v>15</v>
      </c>
      <c r="R111" s="185">
        <f>IF(LEN(VLOOKUP(B111,'Analyst Report'!$A$30:$I$287,9,FALSE))=0,VLOOKUP(B111,'Analyst Report'!$A$30:$I$287,8,FALSE),VLOOKUP(B111,'Analyst Report'!$A$30:$I$287,9,FALSE))</f>
        <v>15</v>
      </c>
      <c r="S111" s="185">
        <f t="shared" si="8"/>
        <v>15</v>
      </c>
      <c r="T111" s="185">
        <f t="shared" si="6"/>
        <v>15</v>
      </c>
      <c r="U111" s="184" t="s">
        <v>78</v>
      </c>
      <c r="V111" s="184" t="s">
        <v>78</v>
      </c>
      <c r="W111" s="184" t="s">
        <v>78</v>
      </c>
      <c r="X111" s="184" t="s">
        <v>78</v>
      </c>
      <c r="Y111" s="184" t="s">
        <v>78</v>
      </c>
      <c r="Z111" s="184" t="s">
        <v>78</v>
      </c>
      <c r="AA111" s="184" t="s">
        <v>78</v>
      </c>
      <c r="AB111" s="184" t="s">
        <v>78</v>
      </c>
    </row>
    <row r="112" spans="1:28" ht="240" x14ac:dyDescent="0.2">
      <c r="A112" s="192">
        <f t="shared" si="9"/>
        <v>95</v>
      </c>
      <c r="B112" s="199" t="s">
        <v>169</v>
      </c>
      <c r="C112" s="193" t="s">
        <v>2530</v>
      </c>
      <c r="D112" s="193"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1" t="s">
        <v>2531</v>
      </c>
      <c r="F112" s="211" t="s">
        <v>3159</v>
      </c>
      <c r="G112" s="211" t="s">
        <v>3157</v>
      </c>
      <c r="H112" s="204" t="s">
        <v>2532</v>
      </c>
      <c r="I112" s="204" t="s">
        <v>2533</v>
      </c>
      <c r="J112" s="187" t="str">
        <f t="shared" si="7"/>
        <v>TRUE</v>
      </c>
      <c r="K112" s="196">
        <v>1</v>
      </c>
      <c r="L112" s="187" t="s">
        <v>163</v>
      </c>
      <c r="M112" s="185" t="s">
        <v>2144</v>
      </c>
      <c r="N112" s="185" t="str">
        <f>VLOOKUP(B112,'HECVAT - Full | Vendor Response'!A:E,3,FALSE)</f>
        <v>Yes</v>
      </c>
      <c r="O112" s="185" t="str">
        <f>IF(LEN(VLOOKUP(B112,'Analyst Report'!$A:$I,7,FALSE))=0,"",VLOOKUP(B112,'Analyst Report'!$A:$I,7,FALSE))</f>
        <v/>
      </c>
      <c r="P112" s="185">
        <f t="shared" si="5"/>
        <v>1</v>
      </c>
      <c r="Q112" s="185">
        <v>25</v>
      </c>
      <c r="R112" s="185">
        <f>IF(LEN(VLOOKUP(B112,'Analyst Report'!$A$30:$I$287,9,FALSE))=0,VLOOKUP(B112,'Analyst Report'!$A$30:$I$287,8,FALSE),VLOOKUP(B112,'Analyst Report'!$A$30:$I$287,9,FALSE))</f>
        <v>25</v>
      </c>
      <c r="S112" s="185">
        <f t="shared" si="8"/>
        <v>25</v>
      </c>
      <c r="T112" s="185">
        <f t="shared" si="6"/>
        <v>25</v>
      </c>
      <c r="U112" s="184" t="s">
        <v>78</v>
      </c>
      <c r="V112" s="184" t="s">
        <v>78</v>
      </c>
      <c r="W112" s="184" t="s">
        <v>78</v>
      </c>
      <c r="X112" s="184" t="s">
        <v>78</v>
      </c>
      <c r="Y112" s="184" t="s">
        <v>78</v>
      </c>
      <c r="Z112" s="184" t="s">
        <v>78</v>
      </c>
      <c r="AA112" s="184" t="s">
        <v>78</v>
      </c>
      <c r="AB112" s="184" t="s">
        <v>78</v>
      </c>
    </row>
    <row r="113" spans="1:28" ht="409.6" x14ac:dyDescent="0.2">
      <c r="A113" s="192">
        <f t="shared" si="9"/>
        <v>96</v>
      </c>
      <c r="B113" s="199" t="s">
        <v>170</v>
      </c>
      <c r="C113" s="193" t="s">
        <v>2534</v>
      </c>
      <c r="D113" s="193"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1" t="s">
        <v>78</v>
      </c>
      <c r="F113" s="211" t="s">
        <v>2535</v>
      </c>
      <c r="G113" s="211" t="s">
        <v>2536</v>
      </c>
      <c r="H113" s="204" t="s">
        <v>2537</v>
      </c>
      <c r="I113" s="204" t="s">
        <v>2538</v>
      </c>
      <c r="J113" s="187" t="str">
        <f t="shared" si="7"/>
        <v>FALSE</v>
      </c>
      <c r="K113" s="196">
        <v>1</v>
      </c>
      <c r="L113" s="187" t="s">
        <v>163</v>
      </c>
      <c r="M113" s="185" t="s">
        <v>2144</v>
      </c>
      <c r="N113" s="185" t="str">
        <f>VLOOKUP(B113,'HECVAT - Full | Vendor Response'!A:E,3,FALSE)</f>
        <v>Yes</v>
      </c>
      <c r="O113" s="185" t="str">
        <f>IF(LEN(VLOOKUP(B113,'Analyst Report'!$A:$I,7,FALSE))=0,"",VLOOKUP(B113,'Analyst Report'!$A:$I,7,FALSE))</f>
        <v/>
      </c>
      <c r="P113" s="185">
        <f t="shared" si="5"/>
        <v>1</v>
      </c>
      <c r="Q113" s="185">
        <v>15</v>
      </c>
      <c r="R113" s="185">
        <f>IF(LEN(VLOOKUP(B113,'Analyst Report'!$A$30:$I$287,9,FALSE))=0,VLOOKUP(B113,'Analyst Report'!$A$30:$I$287,8,FALSE),VLOOKUP(B113,'Analyst Report'!$A$30:$I$287,9,FALSE))</f>
        <v>15</v>
      </c>
      <c r="S113" s="185">
        <f t="shared" si="8"/>
        <v>15</v>
      </c>
      <c r="T113" s="185">
        <f t="shared" si="6"/>
        <v>15</v>
      </c>
      <c r="U113" s="184" t="s">
        <v>78</v>
      </c>
      <c r="V113" s="184" t="s">
        <v>78</v>
      </c>
      <c r="W113" s="184" t="s">
        <v>78</v>
      </c>
      <c r="X113" s="184" t="s">
        <v>78</v>
      </c>
      <c r="Y113" s="184" t="s">
        <v>78</v>
      </c>
      <c r="Z113" s="184" t="s">
        <v>78</v>
      </c>
      <c r="AA113" s="184" t="s">
        <v>78</v>
      </c>
      <c r="AB113" s="184" t="s">
        <v>78</v>
      </c>
    </row>
    <row r="114" spans="1:28" ht="409.6" x14ac:dyDescent="0.2">
      <c r="A114" s="192">
        <f t="shared" si="9"/>
        <v>97</v>
      </c>
      <c r="B114" s="199" t="s">
        <v>171</v>
      </c>
      <c r="C114" s="193" t="s">
        <v>2539</v>
      </c>
      <c r="D114" s="193" t="str">
        <f>VLOOKUP(B114,'HECVAT - Full | Vendor Response'!A$3:D$319,4,TRUE)</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1" t="s">
        <v>78</v>
      </c>
      <c r="F114" s="211" t="s">
        <v>2540</v>
      </c>
      <c r="G114" s="211" t="s">
        <v>2541</v>
      </c>
      <c r="H114" s="204" t="s">
        <v>2542</v>
      </c>
      <c r="I114" s="204" t="s">
        <v>2543</v>
      </c>
      <c r="J114" s="187" t="str">
        <f t="shared" si="7"/>
        <v>FALSE</v>
      </c>
      <c r="K114" s="196">
        <v>1</v>
      </c>
      <c r="L114" s="187" t="s">
        <v>163</v>
      </c>
      <c r="M114" s="185" t="s">
        <v>2144</v>
      </c>
      <c r="N114" s="185" t="str">
        <f>VLOOKUP(B114,'HECVAT - Full | Vendor Response'!A:E,3,FALSE)</f>
        <v>Yes</v>
      </c>
      <c r="O114" s="185" t="str">
        <f>IF(LEN(VLOOKUP(B114,'Analyst Report'!$A:$I,7,FALSE))=0,"",VLOOKUP(B114,'Analyst Report'!$A:$I,7,FALSE))</f>
        <v/>
      </c>
      <c r="P114" s="185">
        <f t="shared" si="5"/>
        <v>1</v>
      </c>
      <c r="Q114" s="185">
        <v>15</v>
      </c>
      <c r="R114" s="185">
        <f>IF(LEN(VLOOKUP(B114,'Analyst Report'!$A$30:$I$287,9,FALSE))=0,VLOOKUP(B114,'Analyst Report'!$A$30:$I$287,8,FALSE),VLOOKUP(B114,'Analyst Report'!$A$30:$I$287,9,FALSE))</f>
        <v>15</v>
      </c>
      <c r="S114" s="185">
        <f t="shared" si="8"/>
        <v>15</v>
      </c>
      <c r="T114" s="185">
        <f t="shared" si="6"/>
        <v>15</v>
      </c>
      <c r="U114" s="184" t="s">
        <v>78</v>
      </c>
      <c r="V114" s="184" t="s">
        <v>78</v>
      </c>
      <c r="W114" s="184" t="s">
        <v>78</v>
      </c>
      <c r="X114" s="184" t="s">
        <v>78</v>
      </c>
      <c r="Y114" s="184" t="s">
        <v>78</v>
      </c>
      <c r="Z114" s="184" t="s">
        <v>78</v>
      </c>
      <c r="AA114" s="184" t="s">
        <v>78</v>
      </c>
      <c r="AB114" s="184" t="s">
        <v>78</v>
      </c>
    </row>
    <row r="115" spans="1:28" ht="409.6" x14ac:dyDescent="0.2">
      <c r="A115" s="192">
        <f t="shared" si="9"/>
        <v>98</v>
      </c>
      <c r="B115" s="199" t="s">
        <v>172</v>
      </c>
      <c r="C115" s="193" t="s">
        <v>2544</v>
      </c>
      <c r="D115" s="193"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1" t="s">
        <v>78</v>
      </c>
      <c r="F115" s="211" t="s">
        <v>78</v>
      </c>
      <c r="G115" s="211" t="s">
        <v>2545</v>
      </c>
      <c r="H115" s="204" t="s">
        <v>2546</v>
      </c>
      <c r="I115" s="204" t="s">
        <v>2547</v>
      </c>
      <c r="J115" s="187" t="str">
        <f t="shared" si="7"/>
        <v>FALSE</v>
      </c>
      <c r="K115" s="196">
        <v>1</v>
      </c>
      <c r="L115" s="187" t="s">
        <v>163</v>
      </c>
      <c r="M115" s="185" t="s">
        <v>2144</v>
      </c>
      <c r="N115" s="185" t="str">
        <f>VLOOKUP(B115,'HECVAT - Full | Vendor Response'!A:E,3,FALSE)</f>
        <v>No</v>
      </c>
      <c r="O115" s="185" t="str">
        <f>IF(LEN(VLOOKUP(B115,'Analyst Report'!$A:$I,7,FALSE))=0,"",VLOOKUP(B115,'Analyst Report'!$A:$I,7,FALSE))</f>
        <v/>
      </c>
      <c r="P115" s="185">
        <f t="shared" si="5"/>
        <v>0</v>
      </c>
      <c r="Q115" s="185">
        <v>15</v>
      </c>
      <c r="R115" s="185">
        <f>IF(LEN(VLOOKUP(B115,'Analyst Report'!$A$30:$I$287,9,FALSE))=0,VLOOKUP(B115,'Analyst Report'!$A$30:$I$287,8,FALSE),VLOOKUP(B115,'Analyst Report'!$A$30:$I$287,9,FALSE))</f>
        <v>15</v>
      </c>
      <c r="S115" s="185">
        <f t="shared" si="8"/>
        <v>15</v>
      </c>
      <c r="T115" s="185">
        <f t="shared" si="6"/>
        <v>0</v>
      </c>
      <c r="U115" s="184" t="s">
        <v>78</v>
      </c>
      <c r="V115" s="184" t="s">
        <v>78</v>
      </c>
      <c r="W115" s="184" t="s">
        <v>78</v>
      </c>
      <c r="X115" s="184" t="s">
        <v>78</v>
      </c>
      <c r="Y115" s="184" t="s">
        <v>78</v>
      </c>
      <c r="Z115" s="184" t="s">
        <v>78</v>
      </c>
      <c r="AA115" s="184" t="s">
        <v>78</v>
      </c>
      <c r="AB115" s="184" t="s">
        <v>78</v>
      </c>
    </row>
    <row r="116" spans="1:28" ht="398" x14ac:dyDescent="0.2">
      <c r="A116" s="192">
        <f t="shared" si="9"/>
        <v>99</v>
      </c>
      <c r="B116" s="199" t="s">
        <v>173</v>
      </c>
      <c r="C116" s="193" t="s">
        <v>2548</v>
      </c>
      <c r="D116" s="193"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16" s="211" t="s">
        <v>78</v>
      </c>
      <c r="F116" s="211" t="s">
        <v>2549</v>
      </c>
      <c r="G116" s="211" t="s">
        <v>2550</v>
      </c>
      <c r="H116" s="204" t="s">
        <v>2551</v>
      </c>
      <c r="I116" s="204" t="s">
        <v>2552</v>
      </c>
      <c r="J116" s="187" t="str">
        <f t="shared" si="7"/>
        <v>FALSE</v>
      </c>
      <c r="K116" s="196">
        <v>1</v>
      </c>
      <c r="L116" s="187" t="s">
        <v>163</v>
      </c>
      <c r="M116" s="185" t="s">
        <v>2144</v>
      </c>
      <c r="N116" s="185" t="str">
        <f>VLOOKUP(B116,'HECVAT - Full | Vendor Response'!A:E,3,FALSE)</f>
        <v>Yes</v>
      </c>
      <c r="O116" s="185" t="str">
        <f>IF(LEN(VLOOKUP(B116,'Analyst Report'!$A:$I,7,FALSE))=0,"",VLOOKUP(B116,'Analyst Report'!$A:$I,7,FALSE))</f>
        <v/>
      </c>
      <c r="P116" s="185">
        <f t="shared" si="5"/>
        <v>1</v>
      </c>
      <c r="Q116" s="185">
        <v>20</v>
      </c>
      <c r="R116" s="185">
        <f>IF(LEN(VLOOKUP(B116,'Analyst Report'!$A$30:$I$287,9,FALSE))=0,VLOOKUP(B116,'Analyst Report'!$A$30:$I$287,8,FALSE),VLOOKUP(B116,'Analyst Report'!$A$30:$I$287,9,FALSE))</f>
        <v>20</v>
      </c>
      <c r="S116" s="185">
        <f t="shared" si="8"/>
        <v>20</v>
      </c>
      <c r="T116" s="185">
        <f t="shared" si="6"/>
        <v>20</v>
      </c>
      <c r="U116" s="184" t="s">
        <v>78</v>
      </c>
      <c r="V116" s="184" t="s">
        <v>78</v>
      </c>
      <c r="W116" s="184" t="s">
        <v>78</v>
      </c>
      <c r="X116" s="184" t="s">
        <v>78</v>
      </c>
      <c r="Y116" s="184" t="s">
        <v>78</v>
      </c>
      <c r="Z116" s="184" t="s">
        <v>78</v>
      </c>
      <c r="AA116" s="184" t="s">
        <v>78</v>
      </c>
      <c r="AB116" s="184" t="s">
        <v>78</v>
      </c>
    </row>
    <row r="117" spans="1:28" ht="409.6" x14ac:dyDescent="0.2">
      <c r="A117" s="192">
        <f t="shared" si="9"/>
        <v>100</v>
      </c>
      <c r="B117" s="199" t="s">
        <v>174</v>
      </c>
      <c r="C117" s="193" t="s">
        <v>2553</v>
      </c>
      <c r="D117" s="193"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88" t="s">
        <v>78</v>
      </c>
      <c r="F117" s="188" t="s">
        <v>2554</v>
      </c>
      <c r="G117" s="188" t="s">
        <v>2555</v>
      </c>
      <c r="H117" s="200" t="s">
        <v>2556</v>
      </c>
      <c r="I117" s="200" t="s">
        <v>2557</v>
      </c>
      <c r="J117" s="187" t="str">
        <f t="shared" si="7"/>
        <v>FALSE</v>
      </c>
      <c r="K117" s="196">
        <v>1</v>
      </c>
      <c r="L117" s="187" t="s">
        <v>163</v>
      </c>
      <c r="M117" s="185" t="s">
        <v>2144</v>
      </c>
      <c r="N117" s="185" t="str">
        <f>VLOOKUP(B117,'HECVAT - Full | Vendor Response'!A:E,3,FALSE)</f>
        <v>Yes</v>
      </c>
      <c r="O117" s="185" t="str">
        <f>IF(LEN(VLOOKUP(B117,'Analyst Report'!$A:$I,7,FALSE))=0,"",VLOOKUP(B117,'Analyst Report'!$A:$I,7,FALSE))</f>
        <v/>
      </c>
      <c r="P117" s="185">
        <f t="shared" si="5"/>
        <v>1</v>
      </c>
      <c r="Q117" s="185">
        <v>20</v>
      </c>
      <c r="R117" s="185">
        <f>IF(LEN(VLOOKUP(B117,'Analyst Report'!$A$30:$I$287,9,FALSE))=0,VLOOKUP(B117,'Analyst Report'!$A$30:$I$287,8,FALSE),VLOOKUP(B117,'Analyst Report'!$A$30:$I$287,9,FALSE))</f>
        <v>20</v>
      </c>
      <c r="S117" s="185">
        <f t="shared" si="8"/>
        <v>20</v>
      </c>
      <c r="T117" s="185">
        <f t="shared" si="6"/>
        <v>20</v>
      </c>
      <c r="U117" s="184" t="s">
        <v>78</v>
      </c>
      <c r="V117" s="184" t="s">
        <v>78</v>
      </c>
      <c r="W117" s="184" t="s">
        <v>78</v>
      </c>
      <c r="X117" s="184" t="s">
        <v>78</v>
      </c>
      <c r="Y117" s="184" t="s">
        <v>78</v>
      </c>
      <c r="Z117" s="184" t="s">
        <v>78</v>
      </c>
      <c r="AA117" s="184" t="s">
        <v>78</v>
      </c>
      <c r="AB117" s="184" t="s">
        <v>78</v>
      </c>
    </row>
    <row r="118" spans="1:28" ht="210" x14ac:dyDescent="0.2">
      <c r="A118" s="192">
        <f t="shared" si="9"/>
        <v>101</v>
      </c>
      <c r="B118" s="199" t="s">
        <v>175</v>
      </c>
      <c r="C118" s="193" t="s">
        <v>2558</v>
      </c>
      <c r="D118" s="193"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1" t="s">
        <v>78</v>
      </c>
      <c r="F118" s="211" t="s">
        <v>2559</v>
      </c>
      <c r="G118" s="211" t="s">
        <v>2560</v>
      </c>
      <c r="H118" s="204" t="s">
        <v>2561</v>
      </c>
      <c r="I118" s="204" t="s">
        <v>2513</v>
      </c>
      <c r="J118" s="187" t="str">
        <f t="shared" si="7"/>
        <v>FALSE</v>
      </c>
      <c r="K118" s="196">
        <v>1</v>
      </c>
      <c r="L118" s="187" t="s">
        <v>163</v>
      </c>
      <c r="M118" s="185" t="s">
        <v>2144</v>
      </c>
      <c r="N118" s="185" t="str">
        <f>VLOOKUP(B118,'HECVAT - Full | Vendor Response'!A:E,3,FALSE)</f>
        <v>Yes</v>
      </c>
      <c r="O118" s="185" t="str">
        <f>IF(LEN(VLOOKUP(B118,'Analyst Report'!$A:$I,7,FALSE))=0,"",VLOOKUP(B118,'Analyst Report'!$A:$I,7,FALSE))</f>
        <v/>
      </c>
      <c r="P118" s="185">
        <f t="shared" si="5"/>
        <v>1</v>
      </c>
      <c r="Q118" s="185">
        <v>15</v>
      </c>
      <c r="R118" s="185">
        <f>IF(LEN(VLOOKUP(B118,'Analyst Report'!$A$30:$I$287,9,FALSE))=0,VLOOKUP(B118,'Analyst Report'!$A$30:$I$287,8,FALSE),VLOOKUP(B118,'Analyst Report'!$A$30:$I$287,9,FALSE))</f>
        <v>15</v>
      </c>
      <c r="S118" s="185">
        <f t="shared" si="8"/>
        <v>15</v>
      </c>
      <c r="T118" s="185">
        <f t="shared" si="6"/>
        <v>15</v>
      </c>
      <c r="U118" s="184" t="s">
        <v>78</v>
      </c>
      <c r="V118" s="184" t="s">
        <v>78</v>
      </c>
      <c r="W118" s="184" t="s">
        <v>78</v>
      </c>
      <c r="X118" s="184" t="s">
        <v>78</v>
      </c>
      <c r="Y118" s="184" t="s">
        <v>78</v>
      </c>
      <c r="Z118" s="184" t="s">
        <v>78</v>
      </c>
      <c r="AA118" s="184" t="s">
        <v>78</v>
      </c>
      <c r="AB118" s="184" t="s">
        <v>78</v>
      </c>
    </row>
    <row r="119" spans="1:28" ht="180" x14ac:dyDescent="0.2">
      <c r="A119" s="192">
        <f t="shared" si="9"/>
        <v>102</v>
      </c>
      <c r="B119" s="199" t="s">
        <v>176</v>
      </c>
      <c r="C119" s="193" t="s">
        <v>2562</v>
      </c>
      <c r="D119" s="193"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1" t="s">
        <v>78</v>
      </c>
      <c r="F119" s="211" t="s">
        <v>2563</v>
      </c>
      <c r="G119" s="211" t="s">
        <v>2564</v>
      </c>
      <c r="H119" s="204" t="s">
        <v>2565</v>
      </c>
      <c r="I119" s="204" t="s">
        <v>2566</v>
      </c>
      <c r="J119" s="187" t="str">
        <f t="shared" si="7"/>
        <v>FALSE</v>
      </c>
      <c r="K119" s="196">
        <v>1</v>
      </c>
      <c r="L119" s="187" t="s">
        <v>163</v>
      </c>
      <c r="M119" s="185" t="s">
        <v>2144</v>
      </c>
      <c r="N119" s="185" t="str">
        <f>VLOOKUP(B119,'HECVAT - Full | Vendor Response'!A:E,3,FALSE)</f>
        <v>Yes</v>
      </c>
      <c r="O119" s="185" t="str">
        <f>IF(LEN(VLOOKUP(B119,'Analyst Report'!$A:$I,7,FALSE))=0,"",VLOOKUP(B119,'Analyst Report'!$A:$I,7,FALSE))</f>
        <v/>
      </c>
      <c r="P119" s="185">
        <f t="shared" si="5"/>
        <v>1</v>
      </c>
      <c r="Q119" s="185">
        <v>15</v>
      </c>
      <c r="R119" s="185">
        <f>IF(LEN(VLOOKUP(B119,'Analyst Report'!$A$30:$I$287,9,FALSE))=0,VLOOKUP(B119,'Analyst Report'!$A$30:$I$287,8,FALSE),VLOOKUP(B119,'Analyst Report'!$A$30:$I$287,9,FALSE))</f>
        <v>15</v>
      </c>
      <c r="S119" s="185">
        <f t="shared" si="8"/>
        <v>15</v>
      </c>
      <c r="T119" s="185">
        <f t="shared" si="6"/>
        <v>15</v>
      </c>
      <c r="U119" s="184" t="s">
        <v>78</v>
      </c>
      <c r="V119" s="184" t="s">
        <v>78</v>
      </c>
      <c r="W119" s="184" t="s">
        <v>78</v>
      </c>
      <c r="X119" s="184" t="s">
        <v>78</v>
      </c>
      <c r="Y119" s="184" t="s">
        <v>78</v>
      </c>
      <c r="Z119" s="184" t="s">
        <v>78</v>
      </c>
      <c r="AA119" s="184" t="s">
        <v>78</v>
      </c>
      <c r="AB119" s="184" t="s">
        <v>78</v>
      </c>
    </row>
    <row r="120" spans="1:28" ht="270" x14ac:dyDescent="0.2">
      <c r="A120" s="192">
        <f t="shared" si="9"/>
        <v>103</v>
      </c>
      <c r="B120" s="193" t="s">
        <v>177</v>
      </c>
      <c r="C120" s="193" t="s">
        <v>2567</v>
      </c>
      <c r="D120" s="193" t="str">
        <f>VLOOKUP(B120,'HECVAT - Full | Vendor Response'!A$3:D$319,4,TRUE)</f>
        <v>Instructure deploys a configuration management system which monitors for file drift or skew and will replace a skewed file with a gold copy on a regular basis.</v>
      </c>
      <c r="E120" s="186" t="s">
        <v>78</v>
      </c>
      <c r="F120" s="186" t="s">
        <v>2568</v>
      </c>
      <c r="G120" s="186" t="s">
        <v>2569</v>
      </c>
      <c r="H120" s="198" t="s">
        <v>2570</v>
      </c>
      <c r="I120" s="198" t="s">
        <v>2571</v>
      </c>
      <c r="J120" s="187" t="str">
        <f>IF(S120&gt;20,"TRUE","FALSE")</f>
        <v>TRUE</v>
      </c>
      <c r="K120" s="196">
        <v>1</v>
      </c>
      <c r="L120" s="187" t="s">
        <v>163</v>
      </c>
      <c r="M120" s="185" t="s">
        <v>2144</v>
      </c>
      <c r="N120" s="185" t="str">
        <f>VLOOKUP(B120,'HECVAT - Full | Vendor Response'!A:E,3,FALSE)</f>
        <v>Yes</v>
      </c>
      <c r="O120" s="185" t="str">
        <f>IF(LEN(VLOOKUP(B120,'Analyst Report'!$A:$I,7,FALSE))=0,"",VLOOKUP(B120,'Analyst Report'!$A:$I,7,FALSE))</f>
        <v/>
      </c>
      <c r="P120" s="185">
        <f>IF((O120=""),(IF(ISNUMBER(FIND(M120,N120)),1,0)),(IF(ISNUMBER(FIND(M120,O120)),1,0)))</f>
        <v>1</v>
      </c>
      <c r="Q120" s="185">
        <v>25</v>
      </c>
      <c r="R120" s="185">
        <f>IF(LEN(VLOOKUP(B120,'Analyst Report'!$A$30:$I$287,9,FALSE))=0,VLOOKUP(B120,'Analyst Report'!$A$30:$I$287,8,FALSE),VLOOKUP(B120,'Analyst Report'!$A$30:$I$287,9,FALSE))</f>
        <v>25</v>
      </c>
      <c r="S120" s="185">
        <f t="shared" si="8"/>
        <v>25</v>
      </c>
      <c r="T120" s="185">
        <f>P120*S120</f>
        <v>25</v>
      </c>
      <c r="U120" s="184" t="s">
        <v>78</v>
      </c>
      <c r="V120" s="184" t="s">
        <v>78</v>
      </c>
      <c r="W120" s="184" t="s">
        <v>78</v>
      </c>
      <c r="X120" s="184" t="s">
        <v>78</v>
      </c>
      <c r="Y120" s="184" t="s">
        <v>78</v>
      </c>
      <c r="Z120" s="184" t="s">
        <v>78</v>
      </c>
      <c r="AA120" s="184" t="s">
        <v>78</v>
      </c>
      <c r="AB120" s="184" t="s">
        <v>78</v>
      </c>
    </row>
    <row r="121" spans="1:28" ht="225" x14ac:dyDescent="0.2">
      <c r="A121" s="192">
        <f t="shared" si="9"/>
        <v>104</v>
      </c>
      <c r="B121" s="193" t="s">
        <v>178</v>
      </c>
      <c r="C121" s="193" t="s">
        <v>2572</v>
      </c>
      <c r="D121" s="193"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6" t="s">
        <v>78</v>
      </c>
      <c r="F121" s="186" t="s">
        <v>2573</v>
      </c>
      <c r="G121" s="186" t="s">
        <v>2574</v>
      </c>
      <c r="H121" s="198" t="s">
        <v>2287</v>
      </c>
      <c r="I121" s="198" t="s">
        <v>2288</v>
      </c>
      <c r="J121" s="187" t="str">
        <f>IF(S121&gt;20,"TRUE","FALSE")</f>
        <v>FALSE</v>
      </c>
      <c r="K121" s="196">
        <v>1</v>
      </c>
      <c r="L121" s="187" t="s">
        <v>2575</v>
      </c>
      <c r="M121" s="185" t="s">
        <v>2144</v>
      </c>
      <c r="N121" s="185" t="str">
        <f>VLOOKUP(B121,'HECVAT - Full | Vendor Response'!A:E,3,FALSE)</f>
        <v>Yes</v>
      </c>
      <c r="O121" s="185" t="str">
        <f>IF(LEN(VLOOKUP(B121,'Analyst Report'!$A:$I,7,FALSE))=0,"",VLOOKUP(B121,'Analyst Report'!$A:$I,7,FALSE))</f>
        <v/>
      </c>
      <c r="P121" s="185">
        <f>IF((O121=""),(IF(ISNUMBER(FIND(M121,N121)),1,0)),(IF(ISNUMBER(FIND(M121,O121)),1,0)))</f>
        <v>1</v>
      </c>
      <c r="Q121" s="185">
        <v>15</v>
      </c>
      <c r="R121" s="185">
        <f>IF(LEN(VLOOKUP(B121,'Analyst Report'!$A$30:$I$287,9,FALSE))=0,VLOOKUP(B121,'Analyst Report'!$A$30:$I$287,8,FALSE),VLOOKUP(B121,'Analyst Report'!$A$30:$I$287,9,FALSE))</f>
        <v>15</v>
      </c>
      <c r="S121" s="185">
        <f t="shared" si="8"/>
        <v>15</v>
      </c>
      <c r="T121" s="185">
        <f>P121*S121</f>
        <v>15</v>
      </c>
      <c r="U121" s="184" t="s">
        <v>78</v>
      </c>
      <c r="V121" s="184" t="s">
        <v>78</v>
      </c>
      <c r="W121" s="184" t="s">
        <v>78</v>
      </c>
      <c r="X121" s="184" t="s">
        <v>78</v>
      </c>
      <c r="Y121" s="184" t="s">
        <v>78</v>
      </c>
      <c r="Z121" s="184" t="s">
        <v>78</v>
      </c>
      <c r="AA121" s="184" t="s">
        <v>78</v>
      </c>
      <c r="AB121" s="184" t="s">
        <v>78</v>
      </c>
    </row>
    <row r="122" spans="1:28" ht="409.6" x14ac:dyDescent="0.2">
      <c r="A122" s="192">
        <f t="shared" si="9"/>
        <v>105</v>
      </c>
      <c r="B122" s="193" t="s">
        <v>180</v>
      </c>
      <c r="C122" s="193" t="s">
        <v>2576</v>
      </c>
      <c r="D122" s="193" t="str">
        <f>VLOOKUP(B122,'HECVAT - Full | Vendor Response'!A$3:D$319,4,TRUE)</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1" t="s">
        <v>78</v>
      </c>
      <c r="F122" s="188" t="s">
        <v>2577</v>
      </c>
      <c r="G122" s="188" t="s">
        <v>2578</v>
      </c>
      <c r="H122" s="200" t="s">
        <v>2579</v>
      </c>
      <c r="I122" s="204" t="s">
        <v>3178</v>
      </c>
      <c r="J122" s="187" t="str">
        <f t="shared" si="7"/>
        <v>FALSE</v>
      </c>
      <c r="K122" s="196">
        <v>1</v>
      </c>
      <c r="L122" s="187" t="s">
        <v>179</v>
      </c>
      <c r="M122" s="185" t="s">
        <v>2144</v>
      </c>
      <c r="N122" s="185" t="str">
        <f>VLOOKUP(B122,'HECVAT - Full | Vendor Response'!A:E,3,FALSE)</f>
        <v>No</v>
      </c>
      <c r="O122" s="185" t="str">
        <f>IF(LEN(VLOOKUP(B122,'Analyst Report'!$A:$I,7,FALSE))=0,"",VLOOKUP(B122,'Analyst Report'!$A:$I,7,FALSE))</f>
        <v/>
      </c>
      <c r="P122" s="185">
        <f t="shared" si="5"/>
        <v>0</v>
      </c>
      <c r="Q122" s="185">
        <v>15</v>
      </c>
      <c r="R122" s="185">
        <f>IF(LEN(VLOOKUP(B122,'Analyst Report'!$A$30:$I$287,9,FALSE))=0,VLOOKUP(B122,'Analyst Report'!$A$30:$I$287,8,FALSE),VLOOKUP(B122,'Analyst Report'!$A$30:$I$287,9,FALSE))</f>
        <v>15</v>
      </c>
      <c r="S122" s="185">
        <f t="shared" si="8"/>
        <v>15</v>
      </c>
      <c r="T122" s="185">
        <f t="shared" si="6"/>
        <v>0</v>
      </c>
      <c r="U122" s="184" t="s">
        <v>78</v>
      </c>
      <c r="V122" s="184" t="s">
        <v>78</v>
      </c>
      <c r="W122" s="184" t="s">
        <v>78</v>
      </c>
      <c r="X122" s="184" t="s">
        <v>78</v>
      </c>
      <c r="Y122" s="184" t="s">
        <v>78</v>
      </c>
      <c r="Z122" s="184" t="s">
        <v>78</v>
      </c>
      <c r="AA122" s="184" t="s">
        <v>78</v>
      </c>
      <c r="AB122" s="184" t="s">
        <v>78</v>
      </c>
    </row>
    <row r="123" spans="1:28" ht="165" x14ac:dyDescent="0.2">
      <c r="A123" s="192">
        <f t="shared" si="9"/>
        <v>106</v>
      </c>
      <c r="B123" s="193" t="s">
        <v>181</v>
      </c>
      <c r="C123" s="193" t="s">
        <v>2580</v>
      </c>
      <c r="D123" s="193" t="str">
        <f>VLOOKUP(B123,'HECVAT - Full | Vendor Response'!A$3:D$319,4,TRUE)</f>
        <v>Customer data is not stored on devices configured with non-RFC 1918/4193 (publicly routable) IP addresses.</v>
      </c>
      <c r="E123" s="211" t="s">
        <v>78</v>
      </c>
      <c r="F123" s="211" t="s">
        <v>78</v>
      </c>
      <c r="G123" s="211" t="s">
        <v>2581</v>
      </c>
      <c r="H123" s="204" t="s">
        <v>2582</v>
      </c>
      <c r="I123" s="204" t="s">
        <v>2583</v>
      </c>
      <c r="J123" s="187" t="str">
        <f t="shared" si="7"/>
        <v>TRUE</v>
      </c>
      <c r="K123" s="196">
        <v>1</v>
      </c>
      <c r="L123" s="187" t="s">
        <v>179</v>
      </c>
      <c r="M123" s="185" t="s">
        <v>2151</v>
      </c>
      <c r="N123" s="185" t="str">
        <f>VLOOKUP(B123,'HECVAT - Full | Vendor Response'!A:E,3,FALSE)</f>
        <v>No</v>
      </c>
      <c r="O123" s="185" t="str">
        <f>IF(LEN(VLOOKUP(B123,'Analyst Report'!$A:$I,7,FALSE))=0,"",VLOOKUP(B123,'Analyst Report'!$A:$I,7,FALSE))</f>
        <v/>
      </c>
      <c r="P123" s="185">
        <f t="shared" si="5"/>
        <v>1</v>
      </c>
      <c r="Q123" s="185">
        <v>25</v>
      </c>
      <c r="R123" s="185">
        <f>IF(LEN(VLOOKUP(B123,'Analyst Report'!$A$30:$I$287,9,FALSE))=0,VLOOKUP(B123,'Analyst Report'!$A$30:$I$287,8,FALSE),VLOOKUP(B123,'Analyst Report'!$A$30:$I$287,9,FALSE))</f>
        <v>25</v>
      </c>
      <c r="S123" s="185">
        <f t="shared" si="8"/>
        <v>25</v>
      </c>
      <c r="T123" s="185">
        <f t="shared" si="6"/>
        <v>25</v>
      </c>
      <c r="U123" s="184" t="s">
        <v>78</v>
      </c>
      <c r="V123" s="184" t="s">
        <v>78</v>
      </c>
      <c r="W123" s="184" t="s">
        <v>78</v>
      </c>
      <c r="X123" s="184" t="s">
        <v>78</v>
      </c>
      <c r="Y123" s="184" t="s">
        <v>78</v>
      </c>
      <c r="Z123" s="184" t="s">
        <v>78</v>
      </c>
      <c r="AA123" s="184" t="s">
        <v>78</v>
      </c>
      <c r="AB123" s="184" t="s">
        <v>78</v>
      </c>
    </row>
    <row r="124" spans="1:28" ht="285" x14ac:dyDescent="0.2">
      <c r="A124" s="192">
        <f t="shared" si="9"/>
        <v>107</v>
      </c>
      <c r="B124" s="193" t="s">
        <v>182</v>
      </c>
      <c r="C124" s="193" t="s">
        <v>2584</v>
      </c>
      <c r="D124" s="193"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88" t="s">
        <v>78</v>
      </c>
      <c r="F124" s="188" t="s">
        <v>2585</v>
      </c>
      <c r="G124" s="188" t="s">
        <v>2586</v>
      </c>
      <c r="H124" s="200" t="s">
        <v>2587</v>
      </c>
      <c r="I124" s="200" t="s">
        <v>2588</v>
      </c>
      <c r="J124" s="187" t="str">
        <f t="shared" si="7"/>
        <v>TRUE</v>
      </c>
      <c r="K124" s="196">
        <v>1</v>
      </c>
      <c r="L124" s="187" t="s">
        <v>179</v>
      </c>
      <c r="M124" s="185" t="s">
        <v>2144</v>
      </c>
      <c r="N124" s="185" t="str">
        <f>VLOOKUP(B124,'HECVAT - Full | Vendor Response'!A:E,3,FALSE)</f>
        <v>Yes</v>
      </c>
      <c r="O124" s="185" t="str">
        <f>IF(LEN(VLOOKUP(B124,'Analyst Report'!$A:$I,7,FALSE))=0,"",VLOOKUP(B124,'Analyst Report'!$A:$I,7,FALSE))</f>
        <v/>
      </c>
      <c r="P124" s="185">
        <f t="shared" si="5"/>
        <v>1</v>
      </c>
      <c r="Q124" s="185">
        <v>40</v>
      </c>
      <c r="R124" s="185">
        <f>IF(LEN(VLOOKUP(B124,'Analyst Report'!$A$30:$I$287,9,FALSE))=0,VLOOKUP(B124,'Analyst Report'!$A$30:$I$287,8,FALSE),VLOOKUP(B124,'Analyst Report'!$A$30:$I$287,9,FALSE))</f>
        <v>40</v>
      </c>
      <c r="S124" s="185">
        <f t="shared" si="8"/>
        <v>40</v>
      </c>
      <c r="T124" s="185">
        <f t="shared" si="6"/>
        <v>40</v>
      </c>
      <c r="U124" s="184" t="s">
        <v>78</v>
      </c>
      <c r="V124" s="184" t="s">
        <v>78</v>
      </c>
      <c r="W124" s="184" t="s">
        <v>78</v>
      </c>
      <c r="X124" s="184" t="s">
        <v>78</v>
      </c>
      <c r="Y124" s="184" t="s">
        <v>78</v>
      </c>
      <c r="Z124" s="184" t="s">
        <v>78</v>
      </c>
      <c r="AA124" s="184" t="s">
        <v>78</v>
      </c>
      <c r="AB124" s="184" t="s">
        <v>78</v>
      </c>
    </row>
    <row r="125" spans="1:28" ht="135" x14ac:dyDescent="0.2">
      <c r="A125" s="192">
        <f t="shared" si="9"/>
        <v>108</v>
      </c>
      <c r="B125" s="193" t="s">
        <v>183</v>
      </c>
      <c r="C125" s="193" t="s">
        <v>2589</v>
      </c>
      <c r="D125" s="193" t="str">
        <f>VLOOKUP(B125,'HECVAT - Full | Vendor Response'!A$3:D$319,4,TRUE)</f>
        <v>All data is stored at rest within encrypted volumes using AES 256.</v>
      </c>
      <c r="E125" s="188" t="s">
        <v>78</v>
      </c>
      <c r="F125" s="188" t="s">
        <v>2590</v>
      </c>
      <c r="G125" s="188" t="s">
        <v>2591</v>
      </c>
      <c r="H125" s="200" t="s">
        <v>2592</v>
      </c>
      <c r="I125" s="200" t="s">
        <v>2593</v>
      </c>
      <c r="J125" s="187" t="str">
        <f t="shared" si="7"/>
        <v>TRUE</v>
      </c>
      <c r="K125" s="196">
        <v>1</v>
      </c>
      <c r="L125" s="187" t="s">
        <v>179</v>
      </c>
      <c r="M125" s="185" t="s">
        <v>2144</v>
      </c>
      <c r="N125" s="185" t="str">
        <f>VLOOKUP(B125,'HECVAT - Full | Vendor Response'!A:E,3,FALSE)</f>
        <v>Yes</v>
      </c>
      <c r="O125" s="185" t="str">
        <f>IF(LEN(VLOOKUP(B125,'Analyst Report'!$A:$I,7,FALSE))=0,"",VLOOKUP(B125,'Analyst Report'!$A:$I,7,FALSE))</f>
        <v/>
      </c>
      <c r="P125" s="185">
        <f t="shared" si="5"/>
        <v>1</v>
      </c>
      <c r="Q125" s="185">
        <v>25</v>
      </c>
      <c r="R125" s="185">
        <f>IF(LEN(VLOOKUP(B125,'Analyst Report'!$A$30:$I$287,9,FALSE))=0,VLOOKUP(B125,'Analyst Report'!$A$30:$I$287,8,FALSE),VLOOKUP(B125,'Analyst Report'!$A$30:$I$287,9,FALSE))</f>
        <v>25</v>
      </c>
      <c r="S125" s="185">
        <f t="shared" si="8"/>
        <v>25</v>
      </c>
      <c r="T125" s="185">
        <f t="shared" si="6"/>
        <v>25</v>
      </c>
      <c r="U125" s="184" t="s">
        <v>78</v>
      </c>
      <c r="V125" s="184" t="s">
        <v>78</v>
      </c>
      <c r="W125" s="184" t="s">
        <v>78</v>
      </c>
      <c r="X125" s="184" t="s">
        <v>78</v>
      </c>
      <c r="Y125" s="184" t="s">
        <v>78</v>
      </c>
      <c r="Z125" s="184" t="s">
        <v>78</v>
      </c>
      <c r="AA125" s="184" t="s">
        <v>78</v>
      </c>
      <c r="AB125" s="184" t="s">
        <v>78</v>
      </c>
    </row>
    <row r="126" spans="1:28" ht="195" x14ac:dyDescent="0.2">
      <c r="A126" s="192">
        <f t="shared" si="9"/>
        <v>109</v>
      </c>
      <c r="B126" s="193" t="s">
        <v>184</v>
      </c>
      <c r="C126" s="193" t="s">
        <v>3160</v>
      </c>
      <c r="D126" s="193"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1" t="s">
        <v>78</v>
      </c>
      <c r="F126" s="188" t="s">
        <v>3161</v>
      </c>
      <c r="G126" s="211" t="s">
        <v>3162</v>
      </c>
      <c r="H126" s="204" t="s">
        <v>2594</v>
      </c>
      <c r="I126" s="204" t="s">
        <v>2595</v>
      </c>
      <c r="J126" s="187" t="str">
        <f t="shared" si="7"/>
        <v>TRUE</v>
      </c>
      <c r="K126" s="196">
        <v>1</v>
      </c>
      <c r="L126" s="187" t="s">
        <v>179</v>
      </c>
      <c r="M126" s="185" t="s">
        <v>2144</v>
      </c>
      <c r="N126" s="185" t="str">
        <f>VLOOKUP(B126,'HECVAT - Full | Vendor Response'!A:E,3,FALSE)</f>
        <v>Yes</v>
      </c>
      <c r="O126" s="185" t="str">
        <f>IF(LEN(VLOOKUP(B126,'Analyst Report'!$A:$I,7,FALSE))=0,"",VLOOKUP(B126,'Analyst Report'!$A:$I,7,FALSE))</f>
        <v/>
      </c>
      <c r="P126" s="185">
        <f t="shared" si="5"/>
        <v>1</v>
      </c>
      <c r="Q126" s="185">
        <v>25</v>
      </c>
      <c r="R126" s="185">
        <f>IF(LEN(VLOOKUP(B126,'Analyst Report'!$A$30:$I$287,9,FALSE))=0,VLOOKUP(B126,'Analyst Report'!$A$30:$I$287,8,FALSE),VLOOKUP(B126,'Analyst Report'!$A$30:$I$287,9,FALSE))</f>
        <v>25</v>
      </c>
      <c r="S126" s="185">
        <f t="shared" si="8"/>
        <v>25</v>
      </c>
      <c r="T126" s="185">
        <f t="shared" si="6"/>
        <v>25</v>
      </c>
      <c r="U126" s="184" t="s">
        <v>78</v>
      </c>
      <c r="V126" s="184" t="s">
        <v>78</v>
      </c>
      <c r="W126" s="184" t="s">
        <v>78</v>
      </c>
      <c r="X126" s="184" t="s">
        <v>78</v>
      </c>
      <c r="Y126" s="184" t="s">
        <v>78</v>
      </c>
      <c r="Z126" s="184" t="s">
        <v>78</v>
      </c>
      <c r="AA126" s="184" t="s">
        <v>78</v>
      </c>
      <c r="AB126" s="184" t="s">
        <v>78</v>
      </c>
    </row>
    <row r="127" spans="1:28" ht="409.6" x14ac:dyDescent="0.2">
      <c r="A127" s="192">
        <f t="shared" si="9"/>
        <v>110</v>
      </c>
      <c r="B127" s="193" t="s">
        <v>185</v>
      </c>
      <c r="C127" s="193" t="s">
        <v>2596</v>
      </c>
      <c r="D127" s="193" t="str">
        <f>VLOOKUP(B127,'HECVAT - Full | Vendor Response'!A$3:D$319,4,TRUE)</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1" t="s">
        <v>78</v>
      </c>
      <c r="F127" s="188" t="s">
        <v>2597</v>
      </c>
      <c r="G127" s="211" t="s">
        <v>2598</v>
      </c>
      <c r="H127" s="204" t="s">
        <v>2599</v>
      </c>
      <c r="I127" s="204" t="s">
        <v>2600</v>
      </c>
      <c r="J127" s="187" t="str">
        <f t="shared" si="7"/>
        <v>FALSE</v>
      </c>
      <c r="K127" s="196">
        <v>1</v>
      </c>
      <c r="L127" s="187" t="s">
        <v>179</v>
      </c>
      <c r="M127" s="185" t="s">
        <v>2144</v>
      </c>
      <c r="N127" s="185" t="str">
        <f>VLOOKUP(B127,'HECVAT - Full | Vendor Response'!A:E,3,FALSE)</f>
        <v>Yes</v>
      </c>
      <c r="O127" s="185" t="str">
        <f>IF(LEN(VLOOKUP(B127,'Analyst Report'!$A:$I,7,FALSE))=0,"",VLOOKUP(B127,'Analyst Report'!$A:$I,7,FALSE))</f>
        <v/>
      </c>
      <c r="P127" s="185">
        <f t="shared" si="5"/>
        <v>1</v>
      </c>
      <c r="Q127" s="185">
        <v>20</v>
      </c>
      <c r="R127" s="185">
        <f>IF(LEN(VLOOKUP(B127,'Analyst Report'!$A$30:$I$287,9,FALSE))=0,VLOOKUP(B127,'Analyst Report'!$A$30:$I$287,8,FALSE),VLOOKUP(B127,'Analyst Report'!$A$30:$I$287,9,FALSE))</f>
        <v>20</v>
      </c>
      <c r="S127" s="185">
        <f t="shared" si="8"/>
        <v>20</v>
      </c>
      <c r="T127" s="185">
        <f t="shared" si="6"/>
        <v>20</v>
      </c>
      <c r="U127" s="184" t="s">
        <v>78</v>
      </c>
      <c r="V127" s="184" t="s">
        <v>78</v>
      </c>
      <c r="W127" s="184" t="s">
        <v>78</v>
      </c>
      <c r="X127" s="184" t="s">
        <v>78</v>
      </c>
      <c r="Y127" s="184" t="s">
        <v>78</v>
      </c>
      <c r="Z127" s="184" t="s">
        <v>78</v>
      </c>
      <c r="AA127" s="184" t="s">
        <v>78</v>
      </c>
      <c r="AB127" s="184" t="s">
        <v>78</v>
      </c>
    </row>
    <row r="128" spans="1:28" ht="180" x14ac:dyDescent="0.2">
      <c r="A128" s="192">
        <f t="shared" si="9"/>
        <v>111</v>
      </c>
      <c r="B128" s="193" t="s">
        <v>186</v>
      </c>
      <c r="C128" s="193" t="s">
        <v>2601</v>
      </c>
      <c r="D128" s="193" t="str">
        <f>VLOOKUP(B128,'HECVAT - Full | Vendor Response'!A$3:D$319,4,TRUE)</f>
        <v>Per Instructure's standard Terms and Conditions, all data is available for 90 days following expiration or termination of the contract.</v>
      </c>
      <c r="E128" s="211" t="s">
        <v>78</v>
      </c>
      <c r="F128" s="188" t="s">
        <v>2602</v>
      </c>
      <c r="G128" s="211" t="s">
        <v>2603</v>
      </c>
      <c r="H128" s="204" t="s">
        <v>2599</v>
      </c>
      <c r="I128" s="204" t="s">
        <v>2600</v>
      </c>
      <c r="J128" s="187" t="str">
        <f t="shared" si="7"/>
        <v>TRUE</v>
      </c>
      <c r="K128" s="196">
        <v>1</v>
      </c>
      <c r="L128" s="187" t="s">
        <v>179</v>
      </c>
      <c r="M128" s="185" t="s">
        <v>2144</v>
      </c>
      <c r="N128" s="185" t="str">
        <f>VLOOKUP(B128,'HECVAT - Full | Vendor Response'!A:E,3,FALSE)</f>
        <v>Yes</v>
      </c>
      <c r="O128" s="185" t="str">
        <f>IF(LEN(VLOOKUP(B128,'Analyst Report'!$A:$I,7,FALSE))=0,"",VLOOKUP(B128,'Analyst Report'!$A:$I,7,FALSE))</f>
        <v/>
      </c>
      <c r="P128" s="185">
        <f t="shared" si="5"/>
        <v>1</v>
      </c>
      <c r="Q128" s="185">
        <v>25</v>
      </c>
      <c r="R128" s="185">
        <f>IF(LEN(VLOOKUP(B128,'Analyst Report'!$A$30:$I$287,9,FALSE))=0,VLOOKUP(B128,'Analyst Report'!$A$30:$I$287,8,FALSE),VLOOKUP(B128,'Analyst Report'!$A$30:$I$287,9,FALSE))</f>
        <v>25</v>
      </c>
      <c r="S128" s="185">
        <f t="shared" si="8"/>
        <v>25</v>
      </c>
      <c r="T128" s="185">
        <f t="shared" si="6"/>
        <v>25</v>
      </c>
      <c r="U128" s="184" t="s">
        <v>78</v>
      </c>
      <c r="V128" s="184" t="s">
        <v>78</v>
      </c>
      <c r="W128" s="184" t="s">
        <v>78</v>
      </c>
      <c r="X128" s="184" t="s">
        <v>78</v>
      </c>
      <c r="Y128" s="184" t="s">
        <v>78</v>
      </c>
      <c r="Z128" s="184" t="s">
        <v>78</v>
      </c>
      <c r="AA128" s="184" t="s">
        <v>78</v>
      </c>
      <c r="AB128" s="184" t="s">
        <v>78</v>
      </c>
    </row>
    <row r="129" spans="1:28" ht="342" x14ac:dyDescent="0.2">
      <c r="A129" s="192">
        <f t="shared" si="9"/>
        <v>112</v>
      </c>
      <c r="B129" s="193" t="s">
        <v>187</v>
      </c>
      <c r="C129" s="193" t="s">
        <v>2604</v>
      </c>
      <c r="D129" s="193"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88" t="s">
        <v>78</v>
      </c>
      <c r="F129" s="188" t="s">
        <v>2605</v>
      </c>
      <c r="G129" s="188" t="s">
        <v>2606</v>
      </c>
      <c r="H129" s="200" t="s">
        <v>2607</v>
      </c>
      <c r="I129" s="200" t="s">
        <v>2600</v>
      </c>
      <c r="J129" s="187" t="str">
        <f t="shared" si="7"/>
        <v>FALSE</v>
      </c>
      <c r="K129" s="196">
        <v>1</v>
      </c>
      <c r="L129" s="187" t="s">
        <v>179</v>
      </c>
      <c r="M129" s="185" t="s">
        <v>2144</v>
      </c>
      <c r="N129" s="185" t="str">
        <f>VLOOKUP(B129,'HECVAT - Full | Vendor Response'!A:E,3,FALSE)</f>
        <v>Yes</v>
      </c>
      <c r="O129" s="185" t="str">
        <f>IF(LEN(VLOOKUP(B129,'Analyst Report'!$A:$I,7,FALSE))=0,"",VLOOKUP(B129,'Analyst Report'!$A:$I,7,FALSE))</f>
        <v/>
      </c>
      <c r="P129" s="185">
        <f t="shared" si="5"/>
        <v>1</v>
      </c>
      <c r="Q129" s="185">
        <v>20</v>
      </c>
      <c r="R129" s="185">
        <f>IF(LEN(VLOOKUP(B129,'Analyst Report'!$A$30:$I$287,9,FALSE))=0,VLOOKUP(B129,'Analyst Report'!$A$30:$I$287,8,FALSE),VLOOKUP(B129,'Analyst Report'!$A$30:$I$287,9,FALSE))</f>
        <v>20</v>
      </c>
      <c r="S129" s="185">
        <f t="shared" si="8"/>
        <v>20</v>
      </c>
      <c r="T129" s="185">
        <f t="shared" si="6"/>
        <v>20</v>
      </c>
      <c r="U129" s="184" t="s">
        <v>78</v>
      </c>
      <c r="V129" s="184" t="s">
        <v>78</v>
      </c>
      <c r="W129" s="184" t="s">
        <v>78</v>
      </c>
      <c r="X129" s="184" t="s">
        <v>78</v>
      </c>
      <c r="Y129" s="184" t="s">
        <v>78</v>
      </c>
      <c r="Z129" s="184" t="s">
        <v>78</v>
      </c>
      <c r="AA129" s="184" t="s">
        <v>78</v>
      </c>
      <c r="AB129" s="184" t="s">
        <v>78</v>
      </c>
    </row>
    <row r="130" spans="1:28" ht="356" x14ac:dyDescent="0.2">
      <c r="A130" s="192">
        <f t="shared" si="9"/>
        <v>113</v>
      </c>
      <c r="B130" s="193" t="s">
        <v>188</v>
      </c>
      <c r="C130" s="193" t="s">
        <v>2608</v>
      </c>
      <c r="D130" s="193" t="str">
        <f>VLOOKUP(B130,'HECVAT - Full | Vendor Response'!A$3:D$319,4,TRUE)</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30" s="211" t="s">
        <v>78</v>
      </c>
      <c r="F130" s="211" t="s">
        <v>2609</v>
      </c>
      <c r="G130" s="211" t="s">
        <v>2610</v>
      </c>
      <c r="H130" s="204" t="s">
        <v>2611</v>
      </c>
      <c r="I130" s="204" t="s">
        <v>2612</v>
      </c>
      <c r="J130" s="187" t="str">
        <f t="shared" si="7"/>
        <v>FALSE</v>
      </c>
      <c r="K130" s="196">
        <v>1</v>
      </c>
      <c r="L130" s="187" t="s">
        <v>179</v>
      </c>
      <c r="M130" s="185" t="s">
        <v>2144</v>
      </c>
      <c r="N130" s="185" t="str">
        <f>VLOOKUP(B130,'HECVAT - Full | Vendor Response'!A:E,3,FALSE)</f>
        <v>Yes</v>
      </c>
      <c r="O130" s="185" t="str">
        <f>IF(LEN(VLOOKUP(B130,'Analyst Report'!$A:$I,7,FALSE))=0,"",VLOOKUP(B130,'Analyst Report'!$A:$I,7,FALSE))</f>
        <v/>
      </c>
      <c r="P130" s="185">
        <f t="shared" si="5"/>
        <v>1</v>
      </c>
      <c r="Q130" s="185">
        <v>15</v>
      </c>
      <c r="R130" s="185">
        <f>IF(LEN(VLOOKUP(B130,'Analyst Report'!$A$30:$I$287,9,FALSE))=0,VLOOKUP(B130,'Analyst Report'!$A$30:$I$287,8,FALSE),VLOOKUP(B130,'Analyst Report'!$A$30:$I$287,9,FALSE))</f>
        <v>15</v>
      </c>
      <c r="S130" s="185">
        <f t="shared" si="8"/>
        <v>15</v>
      </c>
      <c r="T130" s="185">
        <f t="shared" si="6"/>
        <v>15</v>
      </c>
      <c r="U130" s="184" t="s">
        <v>78</v>
      </c>
      <c r="V130" s="184" t="s">
        <v>78</v>
      </c>
      <c r="W130" s="184" t="s">
        <v>78</v>
      </c>
      <c r="X130" s="184" t="s">
        <v>78</v>
      </c>
      <c r="Y130" s="184" t="s">
        <v>78</v>
      </c>
      <c r="Z130" s="184" t="s">
        <v>78</v>
      </c>
      <c r="AA130" s="184" t="s">
        <v>78</v>
      </c>
      <c r="AB130" s="184" t="s">
        <v>78</v>
      </c>
    </row>
    <row r="131" spans="1:28" ht="370" x14ac:dyDescent="0.2">
      <c r="A131" s="192">
        <f t="shared" si="9"/>
        <v>114</v>
      </c>
      <c r="B131" s="193" t="s">
        <v>189</v>
      </c>
      <c r="C131" s="193" t="s">
        <v>2613</v>
      </c>
      <c r="D131" s="193"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1" t="s">
        <v>78</v>
      </c>
      <c r="F131" s="211" t="s">
        <v>2614</v>
      </c>
      <c r="G131" s="211" t="s">
        <v>2615</v>
      </c>
      <c r="H131" s="204" t="s">
        <v>2616</v>
      </c>
      <c r="I131" s="204" t="s">
        <v>2612</v>
      </c>
      <c r="J131" s="187" t="str">
        <f t="shared" si="7"/>
        <v>TRUE</v>
      </c>
      <c r="K131" s="196">
        <v>1</v>
      </c>
      <c r="L131" s="187" t="s">
        <v>179</v>
      </c>
      <c r="M131" s="185" t="s">
        <v>2144</v>
      </c>
      <c r="N131" s="185" t="str">
        <f>VLOOKUP(B131,'HECVAT - Full | Vendor Response'!A:E,3,FALSE)</f>
        <v>Yes</v>
      </c>
      <c r="O131" s="185" t="str">
        <f>IF(LEN(VLOOKUP(B131,'Analyst Report'!$A:$I,7,FALSE))=0,"",VLOOKUP(B131,'Analyst Report'!$A:$I,7,FALSE))</f>
        <v/>
      </c>
      <c r="P131" s="185">
        <f t="shared" si="5"/>
        <v>1</v>
      </c>
      <c r="Q131" s="185">
        <v>25</v>
      </c>
      <c r="R131" s="185">
        <f>IF(LEN(VLOOKUP(B131,'Analyst Report'!$A$30:$I$287,9,FALSE))=0,VLOOKUP(B131,'Analyst Report'!$A$30:$I$287,8,FALSE),VLOOKUP(B131,'Analyst Report'!$A$30:$I$287,9,FALSE))</f>
        <v>25</v>
      </c>
      <c r="S131" s="185">
        <f t="shared" si="8"/>
        <v>25</v>
      </c>
      <c r="T131" s="185">
        <f t="shared" si="6"/>
        <v>25</v>
      </c>
      <c r="U131" s="184" t="s">
        <v>78</v>
      </c>
      <c r="V131" s="184" t="s">
        <v>78</v>
      </c>
      <c r="W131" s="184" t="s">
        <v>78</v>
      </c>
      <c r="X131" s="184" t="s">
        <v>78</v>
      </c>
      <c r="Y131" s="184" t="s">
        <v>78</v>
      </c>
      <c r="Z131" s="184" t="s">
        <v>78</v>
      </c>
      <c r="AA131" s="184" t="s">
        <v>78</v>
      </c>
      <c r="AB131" s="184" t="s">
        <v>78</v>
      </c>
    </row>
    <row r="132" spans="1:28" ht="370" x14ac:dyDescent="0.2">
      <c r="A132" s="192">
        <f t="shared" si="9"/>
        <v>115</v>
      </c>
      <c r="B132" s="193" t="s">
        <v>190</v>
      </c>
      <c r="C132" s="193" t="s">
        <v>2617</v>
      </c>
      <c r="D132" s="193"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1" t="s">
        <v>78</v>
      </c>
      <c r="F132" s="211" t="s">
        <v>2618</v>
      </c>
      <c r="G132" s="211" t="s">
        <v>2619</v>
      </c>
      <c r="H132" s="204" t="s">
        <v>2616</v>
      </c>
      <c r="I132" s="204" t="s">
        <v>2612</v>
      </c>
      <c r="J132" s="187" t="str">
        <f t="shared" si="7"/>
        <v>FALSE</v>
      </c>
      <c r="K132" s="196">
        <v>1</v>
      </c>
      <c r="L132" s="187" t="s">
        <v>179</v>
      </c>
      <c r="M132" s="185" t="s">
        <v>2144</v>
      </c>
      <c r="N132" s="185" t="str">
        <f>VLOOKUP(B132,'HECVAT - Full | Vendor Response'!A:E,3,FALSE)</f>
        <v>Yes</v>
      </c>
      <c r="O132" s="185" t="str">
        <f>IF(LEN(VLOOKUP(B132,'Analyst Report'!$A:$I,7,FALSE))=0,"",VLOOKUP(B132,'Analyst Report'!$A:$I,7,FALSE))</f>
        <v/>
      </c>
      <c r="P132" s="185">
        <f t="shared" si="5"/>
        <v>1</v>
      </c>
      <c r="Q132" s="185">
        <v>15</v>
      </c>
      <c r="R132" s="185">
        <f>IF(LEN(VLOOKUP(B132,'Analyst Report'!$A$30:$I$287,9,FALSE))=0,VLOOKUP(B132,'Analyst Report'!$A$30:$I$287,8,FALSE),VLOOKUP(B132,'Analyst Report'!$A$30:$I$287,9,FALSE))</f>
        <v>15</v>
      </c>
      <c r="S132" s="185">
        <f t="shared" si="8"/>
        <v>15</v>
      </c>
      <c r="T132" s="185">
        <f t="shared" si="6"/>
        <v>15</v>
      </c>
      <c r="U132" s="184" t="s">
        <v>78</v>
      </c>
      <c r="V132" s="184" t="s">
        <v>78</v>
      </c>
      <c r="W132" s="184" t="s">
        <v>78</v>
      </c>
      <c r="X132" s="184" t="s">
        <v>78</v>
      </c>
      <c r="Y132" s="184" t="s">
        <v>78</v>
      </c>
      <c r="Z132" s="184" t="s">
        <v>78</v>
      </c>
      <c r="AA132" s="184" t="s">
        <v>78</v>
      </c>
      <c r="AB132" s="184" t="s">
        <v>78</v>
      </c>
    </row>
    <row r="133" spans="1:28" ht="285" x14ac:dyDescent="0.2">
      <c r="A133" s="192">
        <f t="shared" si="9"/>
        <v>116</v>
      </c>
      <c r="B133" s="193" t="s">
        <v>191</v>
      </c>
      <c r="C133" s="193" t="s">
        <v>2620</v>
      </c>
      <c r="D133" s="193"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88" t="s">
        <v>2621</v>
      </c>
      <c r="F133" s="188" t="s">
        <v>2622</v>
      </c>
      <c r="G133" s="188" t="s">
        <v>2623</v>
      </c>
      <c r="H133" s="200" t="s">
        <v>2624</v>
      </c>
      <c r="I133" s="200" t="s">
        <v>2625</v>
      </c>
      <c r="J133" s="187" t="str">
        <f t="shared" si="7"/>
        <v>FALSE</v>
      </c>
      <c r="K133" s="196">
        <f>IF(N132="Yes",1,0)</f>
        <v>1</v>
      </c>
      <c r="L133" s="187" t="s">
        <v>179</v>
      </c>
      <c r="M133" s="185" t="s">
        <v>2144</v>
      </c>
      <c r="N133" s="185" t="str">
        <f>VLOOKUP(B133,'HECVAT - Full | Vendor Response'!A:E,3,FALSE)</f>
        <v>Yes</v>
      </c>
      <c r="O133" s="185" t="str">
        <f>IF(LEN(VLOOKUP(B133,'Analyst Report'!$A:$I,7,FALSE))=0,"",VLOOKUP(B133,'Analyst Report'!$A:$I,7,FALSE))</f>
        <v/>
      </c>
      <c r="P133" s="185">
        <f t="shared" si="5"/>
        <v>1</v>
      </c>
      <c r="Q133" s="185">
        <v>15</v>
      </c>
      <c r="R133" s="185">
        <f>IF(LEN(VLOOKUP(B133,'Analyst Report'!$A$30:$I$287,9,FALSE))=0,VLOOKUP(B133,'Analyst Report'!$A$30:$I$287,8,FALSE),VLOOKUP(B133,'Analyst Report'!$A$30:$I$287,9,FALSE))</f>
        <v>15</v>
      </c>
      <c r="S133" s="185">
        <f t="shared" si="8"/>
        <v>15</v>
      </c>
      <c r="T133" s="185">
        <f t="shared" si="6"/>
        <v>15</v>
      </c>
      <c r="U133" s="184" t="s">
        <v>78</v>
      </c>
      <c r="V133" s="184" t="s">
        <v>78</v>
      </c>
      <c r="W133" s="184" t="s">
        <v>78</v>
      </c>
      <c r="X133" s="184" t="s">
        <v>78</v>
      </c>
      <c r="Y133" s="184" t="s">
        <v>78</v>
      </c>
      <c r="Z133" s="184" t="s">
        <v>78</v>
      </c>
      <c r="AA133" s="184" t="s">
        <v>78</v>
      </c>
      <c r="AB133" s="184" t="s">
        <v>78</v>
      </c>
    </row>
    <row r="134" spans="1:28" ht="409.6" x14ac:dyDescent="0.2">
      <c r="A134" s="192">
        <f t="shared" si="9"/>
        <v>117</v>
      </c>
      <c r="B134" s="193" t="s">
        <v>192</v>
      </c>
      <c r="C134" s="193" t="s">
        <v>2626</v>
      </c>
      <c r="D134" s="193"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1" t="s">
        <v>78</v>
      </c>
      <c r="F134" s="211" t="s">
        <v>2627</v>
      </c>
      <c r="G134" s="211" t="s">
        <v>2628</v>
      </c>
      <c r="H134" s="204" t="s">
        <v>2629</v>
      </c>
      <c r="I134" s="204" t="s">
        <v>2630</v>
      </c>
      <c r="J134" s="187" t="str">
        <f t="shared" si="7"/>
        <v>FALSE</v>
      </c>
      <c r="K134" s="196">
        <v>1</v>
      </c>
      <c r="L134" s="187" t="s">
        <v>179</v>
      </c>
      <c r="M134" s="185" t="s">
        <v>2144</v>
      </c>
      <c r="N134" s="185" t="str">
        <f>VLOOKUP(B134,'HECVAT - Full | Vendor Response'!A:E,3,FALSE)</f>
        <v>Yes</v>
      </c>
      <c r="O134" s="185" t="str">
        <f>IF(LEN(VLOOKUP(B134,'Analyst Report'!$A:$I,7,FALSE))=0,"",VLOOKUP(B134,'Analyst Report'!$A:$I,7,FALSE))</f>
        <v/>
      </c>
      <c r="P134" s="185">
        <f t="shared" si="5"/>
        <v>1</v>
      </c>
      <c r="Q134" s="185">
        <v>20</v>
      </c>
      <c r="R134" s="185">
        <f>IF(LEN(VLOOKUP(B134,'Analyst Report'!$A$30:$I$287,9,FALSE))=0,VLOOKUP(B134,'Analyst Report'!$A$30:$I$287,8,FALSE),VLOOKUP(B134,'Analyst Report'!$A$30:$I$287,9,FALSE))</f>
        <v>20</v>
      </c>
      <c r="S134" s="185">
        <f t="shared" si="8"/>
        <v>20</v>
      </c>
      <c r="T134" s="185">
        <f t="shared" si="6"/>
        <v>20</v>
      </c>
      <c r="U134" s="184" t="s">
        <v>78</v>
      </c>
      <c r="V134" s="184" t="s">
        <v>78</v>
      </c>
      <c r="W134" s="184" t="s">
        <v>78</v>
      </c>
      <c r="X134" s="184" t="s">
        <v>78</v>
      </c>
      <c r="Y134" s="184" t="s">
        <v>78</v>
      </c>
      <c r="Z134" s="184" t="s">
        <v>78</v>
      </c>
      <c r="AA134" s="184" t="s">
        <v>78</v>
      </c>
      <c r="AB134" s="184" t="s">
        <v>78</v>
      </c>
    </row>
    <row r="135" spans="1:28" ht="195" x14ac:dyDescent="0.2">
      <c r="A135" s="192">
        <f t="shared" si="9"/>
        <v>118</v>
      </c>
      <c r="B135" s="193" t="s">
        <v>193</v>
      </c>
      <c r="C135" s="193" t="s">
        <v>2631</v>
      </c>
      <c r="D135" s="193" t="str">
        <f>VLOOKUP(B135,'HECVAT - Full | Vendor Response'!A$3:D$319,4,TRUE)</f>
        <v>Digitally moved off-site recovery backups are immutable, encrypted using the AES-GCM 256-bit algorithm, and stored within a highly secured location.</v>
      </c>
      <c r="E135" s="211" t="s">
        <v>78</v>
      </c>
      <c r="F135" s="211" t="s">
        <v>2632</v>
      </c>
      <c r="G135" s="211" t="s">
        <v>2633</v>
      </c>
      <c r="H135" s="204" t="s">
        <v>2634</v>
      </c>
      <c r="I135" s="204" t="s">
        <v>2635</v>
      </c>
      <c r="J135" s="187" t="str">
        <f t="shared" si="7"/>
        <v>FALSE</v>
      </c>
      <c r="K135" s="196">
        <v>1</v>
      </c>
      <c r="L135" s="187" t="s">
        <v>179</v>
      </c>
      <c r="M135" s="185" t="s">
        <v>2144</v>
      </c>
      <c r="N135" s="185" t="str">
        <f>VLOOKUP(B135,'HECVAT - Full | Vendor Response'!A:E,3,FALSE)</f>
        <v>Yes</v>
      </c>
      <c r="O135" s="185" t="str">
        <f>IF(LEN(VLOOKUP(B135,'Analyst Report'!$A:$I,7,FALSE))=0,"",VLOOKUP(B135,'Analyst Report'!$A:$I,7,FALSE))</f>
        <v/>
      </c>
      <c r="P135" s="185">
        <f t="shared" si="5"/>
        <v>1</v>
      </c>
      <c r="Q135" s="185">
        <v>20</v>
      </c>
      <c r="R135" s="185">
        <f>IF(LEN(VLOOKUP(B135,'Analyst Report'!$A$30:$I$287,9,FALSE))=0,VLOOKUP(B135,'Analyst Report'!$A$30:$I$287,8,FALSE),VLOOKUP(B135,'Analyst Report'!$A$30:$I$287,9,FALSE))</f>
        <v>20</v>
      </c>
      <c r="S135" s="185">
        <f t="shared" si="8"/>
        <v>20</v>
      </c>
      <c r="T135" s="185">
        <f t="shared" si="6"/>
        <v>20</v>
      </c>
      <c r="U135" s="184" t="s">
        <v>78</v>
      </c>
      <c r="V135" s="184" t="s">
        <v>78</v>
      </c>
      <c r="W135" s="184" t="s">
        <v>78</v>
      </c>
      <c r="X135" s="184" t="s">
        <v>78</v>
      </c>
      <c r="Y135" s="184" t="s">
        <v>78</v>
      </c>
      <c r="Z135" s="184" t="s">
        <v>78</v>
      </c>
      <c r="AA135" s="184" t="s">
        <v>78</v>
      </c>
      <c r="AB135" s="184" t="s">
        <v>78</v>
      </c>
    </row>
    <row r="136" spans="1:28" ht="150" x14ac:dyDescent="0.2">
      <c r="A136" s="192">
        <f t="shared" si="9"/>
        <v>119</v>
      </c>
      <c r="B136" s="193" t="s">
        <v>194</v>
      </c>
      <c r="C136" s="193" t="s">
        <v>2636</v>
      </c>
      <c r="D136" s="193">
        <f>VLOOKUP(B136,'HECVAT - Full | Vendor Response'!A$3:D$319,4,TRUE)</f>
        <v>0</v>
      </c>
      <c r="E136" s="211" t="s">
        <v>78</v>
      </c>
      <c r="F136" s="211" t="s">
        <v>2637</v>
      </c>
      <c r="G136" s="211" t="s">
        <v>2638</v>
      </c>
      <c r="H136" s="204" t="s">
        <v>2639</v>
      </c>
      <c r="I136" s="204" t="s">
        <v>2640</v>
      </c>
      <c r="J136" s="187" t="str">
        <f t="shared" si="7"/>
        <v>FALSE</v>
      </c>
      <c r="K136" s="196"/>
      <c r="L136" s="187"/>
      <c r="M136" s="185" t="s">
        <v>2144</v>
      </c>
      <c r="N136" s="185" t="str">
        <f>VLOOKUP(B136,'HECVAT - Full | Vendor Response'!A:E,3,FALSE)</f>
        <v>No</v>
      </c>
      <c r="O136" s="185" t="str">
        <f>IF(LEN(VLOOKUP(B136,'Analyst Report'!$A:$I,7,FALSE))=0,"",VLOOKUP(B136,'Analyst Report'!$A:$I,7,FALSE))</f>
        <v/>
      </c>
      <c r="P136" s="185">
        <f t="shared" si="5"/>
        <v>0</v>
      </c>
      <c r="Q136" s="185">
        <v>20</v>
      </c>
      <c r="R136" s="185">
        <f>IF(LEN(VLOOKUP(B136,'Analyst Report'!$A$30:$I$287,9,FALSE))=0,VLOOKUP(B136,'Analyst Report'!$A$30:$I$287,8,FALSE),VLOOKUP(B136,'Analyst Report'!$A$30:$I$287,9,FALSE))</f>
        <v>20</v>
      </c>
      <c r="S136" s="185">
        <f t="shared" si="8"/>
        <v>0</v>
      </c>
      <c r="T136" s="185">
        <f t="shared" si="6"/>
        <v>0</v>
      </c>
      <c r="U136" s="184" t="s">
        <v>78</v>
      </c>
      <c r="V136" s="184" t="s">
        <v>78</v>
      </c>
      <c r="W136" s="184" t="s">
        <v>78</v>
      </c>
      <c r="X136" s="184" t="s">
        <v>78</v>
      </c>
      <c r="Y136" s="184" t="s">
        <v>78</v>
      </c>
      <c r="Z136" s="184" t="s">
        <v>78</v>
      </c>
      <c r="AA136" s="184" t="s">
        <v>78</v>
      </c>
      <c r="AB136" s="184" t="s">
        <v>78</v>
      </c>
    </row>
    <row r="137" spans="1:28" ht="195" x14ac:dyDescent="0.2">
      <c r="A137" s="192">
        <f t="shared" si="9"/>
        <v>120</v>
      </c>
      <c r="B137" s="193" t="s">
        <v>195</v>
      </c>
      <c r="C137" s="193" t="s">
        <v>2641</v>
      </c>
      <c r="D137" s="193">
        <f>VLOOKUP(B137,'HECVAT - Full | Vendor Response'!A$3:D$319,4,TRUE)</f>
        <v>0</v>
      </c>
      <c r="E137" s="211" t="s">
        <v>78</v>
      </c>
      <c r="F137" s="211" t="s">
        <v>78</v>
      </c>
      <c r="G137" s="211" t="s">
        <v>2642</v>
      </c>
      <c r="H137" s="204" t="s">
        <v>2643</v>
      </c>
      <c r="I137" s="204" t="s">
        <v>2644</v>
      </c>
      <c r="J137" s="187" t="str">
        <f t="shared" si="7"/>
        <v>TRUE</v>
      </c>
      <c r="K137" s="196">
        <v>1</v>
      </c>
      <c r="L137" s="187" t="s">
        <v>179</v>
      </c>
      <c r="M137" s="185" t="s">
        <v>2151</v>
      </c>
      <c r="N137" s="185" t="s">
        <v>2218</v>
      </c>
      <c r="O137" s="185" t="str">
        <f>IF(LEN(VLOOKUP(B137,'Analyst Report'!$A:$I,7,FALSE))=0,"",VLOOKUP(B137,'Analyst Report'!$A:$I,7,FALSE))</f>
        <v/>
      </c>
      <c r="P137" s="185">
        <f t="shared" si="5"/>
        <v>0</v>
      </c>
      <c r="Q137" s="185">
        <v>25</v>
      </c>
      <c r="R137" s="185">
        <f>IF(LEN(VLOOKUP(B137,'Analyst Report'!$A$30:$I$287,9,FALSE))=0,VLOOKUP(B137,'Analyst Report'!$A$30:$I$287,8,FALSE),VLOOKUP(B137,'Analyst Report'!$A$30:$I$287,9,FALSE))</f>
        <v>25</v>
      </c>
      <c r="S137" s="185">
        <f t="shared" si="8"/>
        <v>25</v>
      </c>
      <c r="T137" s="185">
        <f t="shared" si="6"/>
        <v>0</v>
      </c>
      <c r="U137" s="184" t="s">
        <v>78</v>
      </c>
      <c r="V137" s="184" t="s">
        <v>78</v>
      </c>
      <c r="W137" s="184" t="s">
        <v>78</v>
      </c>
      <c r="X137" s="184" t="s">
        <v>78</v>
      </c>
      <c r="Y137" s="184" t="s">
        <v>78</v>
      </c>
      <c r="Z137" s="184" t="s">
        <v>78</v>
      </c>
      <c r="AA137" s="184" t="s">
        <v>78</v>
      </c>
      <c r="AB137" s="184" t="s">
        <v>78</v>
      </c>
    </row>
    <row r="138" spans="1:28" ht="150" x14ac:dyDescent="0.2">
      <c r="A138" s="192">
        <f t="shared" si="9"/>
        <v>121</v>
      </c>
      <c r="B138" s="193" t="s">
        <v>196</v>
      </c>
      <c r="C138" s="193" t="s">
        <v>2645</v>
      </c>
      <c r="D138" s="193" t="str">
        <f>VLOOKUP(B138,'HECVAT - Full | Vendor Response'!A$3:D$319,4,TRUE)</f>
        <v>Digital off-site recovery backups are immutable, encrypted using the AES-GCM 256-bit algorithm, and stored within a highly secured location.</v>
      </c>
      <c r="E138" s="211" t="s">
        <v>78</v>
      </c>
      <c r="F138" s="211" t="s">
        <v>2646</v>
      </c>
      <c r="G138" s="211" t="s">
        <v>2647</v>
      </c>
      <c r="H138" s="204" t="s">
        <v>2648</v>
      </c>
      <c r="I138" s="204" t="s">
        <v>2649</v>
      </c>
      <c r="J138" s="187" t="str">
        <f t="shared" si="7"/>
        <v>FALSE</v>
      </c>
      <c r="K138" s="196">
        <v>1</v>
      </c>
      <c r="L138" s="187" t="s">
        <v>179</v>
      </c>
      <c r="M138" s="185" t="s">
        <v>2144</v>
      </c>
      <c r="N138" s="185" t="str">
        <f>VLOOKUP(B138,'HECVAT - Full | Vendor Response'!A:E,3,FALSE)</f>
        <v>Yes</v>
      </c>
      <c r="O138" s="185" t="str">
        <f>IF(LEN(VLOOKUP(B138,'Analyst Report'!$A:$I,7,FALSE))=0,"",VLOOKUP(B138,'Analyst Report'!$A:$I,7,FALSE))</f>
        <v/>
      </c>
      <c r="P138" s="185">
        <f t="shared" si="5"/>
        <v>1</v>
      </c>
      <c r="Q138" s="185">
        <v>15</v>
      </c>
      <c r="R138" s="185">
        <f>IF(LEN(VLOOKUP(B138,'Analyst Report'!$A$30:$I$287,9,FALSE))=0,VLOOKUP(B138,'Analyst Report'!$A$30:$I$287,8,FALSE),VLOOKUP(B138,'Analyst Report'!$A$30:$I$287,9,FALSE))</f>
        <v>15</v>
      </c>
      <c r="S138" s="185">
        <f t="shared" si="8"/>
        <v>15</v>
      </c>
      <c r="T138" s="185">
        <f t="shared" si="6"/>
        <v>15</v>
      </c>
      <c r="U138" s="184" t="s">
        <v>78</v>
      </c>
      <c r="V138" s="184" t="s">
        <v>78</v>
      </c>
      <c r="W138" s="184" t="s">
        <v>78</v>
      </c>
      <c r="X138" s="184" t="s">
        <v>78</v>
      </c>
      <c r="Y138" s="184" t="s">
        <v>78</v>
      </c>
      <c r="Z138" s="184" t="s">
        <v>78</v>
      </c>
      <c r="AA138" s="184" t="s">
        <v>78</v>
      </c>
      <c r="AB138" s="184" t="s">
        <v>78</v>
      </c>
    </row>
    <row r="139" spans="1:28" ht="328" x14ac:dyDescent="0.2">
      <c r="A139" s="192">
        <f t="shared" si="9"/>
        <v>122</v>
      </c>
      <c r="B139" s="193" t="s">
        <v>197</v>
      </c>
      <c r="C139" s="193" t="s">
        <v>2650</v>
      </c>
      <c r="D139" s="193"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1" t="s">
        <v>78</v>
      </c>
      <c r="F139" s="211" t="s">
        <v>2651</v>
      </c>
      <c r="G139" s="211" t="s">
        <v>2651</v>
      </c>
      <c r="H139" s="204" t="s">
        <v>2652</v>
      </c>
      <c r="I139" s="204" t="s">
        <v>2653</v>
      </c>
      <c r="J139" s="187" t="str">
        <f t="shared" si="7"/>
        <v>FALSE</v>
      </c>
      <c r="K139" s="196">
        <v>1</v>
      </c>
      <c r="L139" s="187" t="s">
        <v>179</v>
      </c>
      <c r="M139" s="185" t="s">
        <v>2144</v>
      </c>
      <c r="N139" s="185" t="str">
        <f>VLOOKUP(B139,'HECVAT - Full | Vendor Response'!A:E,3,FALSE)</f>
        <v>Yes</v>
      </c>
      <c r="O139" s="185" t="str">
        <f>IF(LEN(VLOOKUP(B139,'Analyst Report'!$A:$I,7,FALSE))=0,"",VLOOKUP(B139,'Analyst Report'!$A:$I,7,FALSE))</f>
        <v/>
      </c>
      <c r="P139" s="185">
        <f t="shared" si="5"/>
        <v>1</v>
      </c>
      <c r="Q139" s="185">
        <v>10</v>
      </c>
      <c r="R139" s="185">
        <f>IF(LEN(VLOOKUP(B139,'Analyst Report'!$A$30:$I$287,9,FALSE))=0,VLOOKUP(B139,'Analyst Report'!$A$30:$I$287,8,FALSE),VLOOKUP(B139,'Analyst Report'!$A$30:$I$287,9,FALSE))</f>
        <v>10</v>
      </c>
      <c r="S139" s="185">
        <f t="shared" si="8"/>
        <v>10</v>
      </c>
      <c r="T139" s="185">
        <f t="shared" si="6"/>
        <v>10</v>
      </c>
      <c r="U139" s="184" t="s">
        <v>78</v>
      </c>
      <c r="V139" s="184" t="s">
        <v>78</v>
      </c>
      <c r="W139" s="184" t="s">
        <v>78</v>
      </c>
      <c r="X139" s="184" t="s">
        <v>78</v>
      </c>
      <c r="Y139" s="184" t="s">
        <v>78</v>
      </c>
      <c r="Z139" s="184" t="s">
        <v>78</v>
      </c>
      <c r="AA139" s="184" t="s">
        <v>78</v>
      </c>
      <c r="AB139" s="184" t="s">
        <v>78</v>
      </c>
    </row>
    <row r="140" spans="1:28" ht="356" x14ac:dyDescent="0.2">
      <c r="A140" s="192">
        <f t="shared" si="9"/>
        <v>123</v>
      </c>
      <c r="B140" s="193" t="s">
        <v>198</v>
      </c>
      <c r="C140" s="193" t="s">
        <v>2654</v>
      </c>
      <c r="D140" s="193"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88" t="s">
        <v>78</v>
      </c>
      <c r="F140" s="188" t="s">
        <v>2655</v>
      </c>
      <c r="G140" s="188" t="s">
        <v>2656</v>
      </c>
      <c r="H140" s="200" t="s">
        <v>2657</v>
      </c>
      <c r="I140" s="200" t="s">
        <v>2658</v>
      </c>
      <c r="J140" s="187" t="str">
        <f t="shared" si="7"/>
        <v>FALSE</v>
      </c>
      <c r="K140" s="196">
        <v>1</v>
      </c>
      <c r="L140" s="187" t="s">
        <v>179</v>
      </c>
      <c r="M140" s="185" t="s">
        <v>2144</v>
      </c>
      <c r="N140" s="185" t="str">
        <f>VLOOKUP(B140,'HECVAT - Full | Vendor Response'!A:E,3,FALSE)</f>
        <v>Yes</v>
      </c>
      <c r="O140" s="185" t="str">
        <f>IF(LEN(VLOOKUP(B140,'Analyst Report'!$A:$I,7,FALSE))=0,"",VLOOKUP(B140,'Analyst Report'!$A:$I,7,FALSE))</f>
        <v/>
      </c>
      <c r="P140" s="185">
        <f t="shared" si="5"/>
        <v>1</v>
      </c>
      <c r="Q140" s="185">
        <v>20</v>
      </c>
      <c r="R140" s="185">
        <f>IF(LEN(VLOOKUP(B140,'Analyst Report'!$A$30:$I$287,9,FALSE))=0,VLOOKUP(B140,'Analyst Report'!$A$30:$I$287,8,FALSE),VLOOKUP(B140,'Analyst Report'!$A$30:$I$287,9,FALSE))</f>
        <v>20</v>
      </c>
      <c r="S140" s="185">
        <f t="shared" si="8"/>
        <v>20</v>
      </c>
      <c r="T140" s="185">
        <f t="shared" si="6"/>
        <v>20</v>
      </c>
      <c r="U140" s="184" t="s">
        <v>78</v>
      </c>
      <c r="V140" s="184" t="s">
        <v>78</v>
      </c>
      <c r="W140" s="184" t="s">
        <v>78</v>
      </c>
      <c r="X140" s="184" t="s">
        <v>78</v>
      </c>
      <c r="Y140" s="184" t="s">
        <v>78</v>
      </c>
      <c r="Z140" s="184" t="s">
        <v>78</v>
      </c>
      <c r="AA140" s="184" t="s">
        <v>78</v>
      </c>
      <c r="AB140" s="184" t="s">
        <v>78</v>
      </c>
    </row>
    <row r="141" spans="1:28" ht="195" x14ac:dyDescent="0.2">
      <c r="A141" s="192">
        <f t="shared" si="9"/>
        <v>124</v>
      </c>
      <c r="B141" s="193" t="s">
        <v>199</v>
      </c>
      <c r="C141" s="193" t="s">
        <v>2659</v>
      </c>
      <c r="D141" s="193"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1" t="s">
        <v>78</v>
      </c>
      <c r="F141" s="211" t="s">
        <v>2660</v>
      </c>
      <c r="G141" s="211"/>
      <c r="H141" s="204" t="s">
        <v>2661</v>
      </c>
      <c r="I141" s="204" t="s">
        <v>2662</v>
      </c>
      <c r="J141" s="187" t="str">
        <f t="shared" si="7"/>
        <v>FALSE</v>
      </c>
      <c r="K141" s="196"/>
      <c r="L141" s="187"/>
      <c r="M141" s="185" t="s">
        <v>2144</v>
      </c>
      <c r="N141" s="185" t="str">
        <f>VLOOKUP(B141,'HECVAT - Full | Vendor Response'!A:E,3,FALSE)</f>
        <v>Yes</v>
      </c>
      <c r="O141" s="185" t="str">
        <f>IF(LEN(VLOOKUP(B141,'Analyst Report'!$A:$I,7,FALSE))=0,"",VLOOKUP(B141,'Analyst Report'!$A:$I,7,FALSE))</f>
        <v/>
      </c>
      <c r="P141" s="185">
        <f t="shared" ref="P141:P184" si="10">IF((O141=""),(IF(ISNUMBER(FIND(M141,N141)),1,0)),(IF(ISNUMBER(FIND(M141,O141)),1,0)))</f>
        <v>1</v>
      </c>
      <c r="Q141" s="185">
        <v>20</v>
      </c>
      <c r="R141" s="185">
        <f>IF(LEN(VLOOKUP(B141,'Analyst Report'!$A$30:$I$287,9,FALSE))=0,VLOOKUP(B141,'Analyst Report'!$A$30:$I$287,8,FALSE),VLOOKUP(B141,'Analyst Report'!$A$30:$I$287,9,FALSE))</f>
        <v>20</v>
      </c>
      <c r="S141" s="185">
        <f t="shared" si="8"/>
        <v>0</v>
      </c>
      <c r="T141" s="185">
        <f t="shared" ref="T141:T184" si="11">P141*S141</f>
        <v>0</v>
      </c>
      <c r="U141" s="184" t="s">
        <v>78</v>
      </c>
      <c r="V141" s="184" t="s">
        <v>78</v>
      </c>
      <c r="W141" s="184" t="s">
        <v>78</v>
      </c>
      <c r="X141" s="184" t="s">
        <v>78</v>
      </c>
      <c r="Y141" s="184" t="s">
        <v>78</v>
      </c>
      <c r="Z141" s="184" t="s">
        <v>78</v>
      </c>
      <c r="AA141" s="184" t="s">
        <v>78</v>
      </c>
      <c r="AB141" s="184" t="s">
        <v>78</v>
      </c>
    </row>
    <row r="142" spans="1:28" ht="225" x14ac:dyDescent="0.2">
      <c r="A142" s="192">
        <f t="shared" si="9"/>
        <v>125</v>
      </c>
      <c r="B142" s="193" t="s">
        <v>200</v>
      </c>
      <c r="C142" s="193" t="s">
        <v>2663</v>
      </c>
      <c r="D142" s="193"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1" t="s">
        <v>78</v>
      </c>
      <c r="F142" s="211" t="s">
        <v>2664</v>
      </c>
      <c r="G142" s="211" t="s">
        <v>2665</v>
      </c>
      <c r="H142" s="204" t="s">
        <v>2661</v>
      </c>
      <c r="I142" s="204" t="s">
        <v>2658</v>
      </c>
      <c r="J142" s="187" t="str">
        <f t="shared" si="7"/>
        <v>TRUE</v>
      </c>
      <c r="K142" s="196">
        <v>1</v>
      </c>
      <c r="L142" s="187" t="s">
        <v>179</v>
      </c>
      <c r="M142" s="185" t="s">
        <v>2144</v>
      </c>
      <c r="N142" s="185" t="str">
        <f>VLOOKUP(B142,'HECVAT - Full | Vendor Response'!A:E,3,FALSE)</f>
        <v>Yes</v>
      </c>
      <c r="O142" s="185" t="str">
        <f>IF(LEN(VLOOKUP(B142,'Analyst Report'!$A:$I,7,FALSE))=0,"",VLOOKUP(B142,'Analyst Report'!$A:$I,7,FALSE))</f>
        <v/>
      </c>
      <c r="P142" s="185">
        <f t="shared" si="10"/>
        <v>1</v>
      </c>
      <c r="Q142" s="185">
        <v>25</v>
      </c>
      <c r="R142" s="185">
        <f>IF(LEN(VLOOKUP(B142,'Analyst Report'!$A$30:$I$287,9,FALSE))=0,VLOOKUP(B142,'Analyst Report'!$A$30:$I$287,8,FALSE),VLOOKUP(B142,'Analyst Report'!$A$30:$I$287,9,FALSE))</f>
        <v>25</v>
      </c>
      <c r="S142" s="185">
        <f t="shared" si="8"/>
        <v>25</v>
      </c>
      <c r="T142" s="185">
        <f t="shared" si="11"/>
        <v>25</v>
      </c>
      <c r="U142" s="184" t="s">
        <v>78</v>
      </c>
      <c r="V142" s="184" t="s">
        <v>78</v>
      </c>
      <c r="W142" s="184" t="s">
        <v>78</v>
      </c>
      <c r="X142" s="184" t="s">
        <v>78</v>
      </c>
      <c r="Y142" s="184" t="s">
        <v>78</v>
      </c>
      <c r="Z142" s="184" t="s">
        <v>78</v>
      </c>
      <c r="AA142" s="184" t="s">
        <v>78</v>
      </c>
      <c r="AB142" s="184" t="s">
        <v>78</v>
      </c>
    </row>
    <row r="143" spans="1:28" ht="328" x14ac:dyDescent="0.2">
      <c r="A143" s="192">
        <f t="shared" si="9"/>
        <v>126</v>
      </c>
      <c r="B143" s="193" t="s">
        <v>201</v>
      </c>
      <c r="C143" s="193" t="s">
        <v>2666</v>
      </c>
      <c r="D143" s="193"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1" t="s">
        <v>78</v>
      </c>
      <c r="F143" s="211" t="s">
        <v>2667</v>
      </c>
      <c r="G143" s="211" t="s">
        <v>2668</v>
      </c>
      <c r="H143" s="204" t="s">
        <v>2669</v>
      </c>
      <c r="I143" s="204" t="s">
        <v>2670</v>
      </c>
      <c r="J143" s="187" t="str">
        <f t="shared" si="7"/>
        <v>FALSE</v>
      </c>
      <c r="K143" s="196">
        <v>1</v>
      </c>
      <c r="L143" s="187" t="s">
        <v>179</v>
      </c>
      <c r="M143" s="185" t="s">
        <v>2144</v>
      </c>
      <c r="N143" s="185" t="str">
        <f>VLOOKUP(B143,'HECVAT - Full | Vendor Response'!A:E,3,FALSE)</f>
        <v>Yes</v>
      </c>
      <c r="O143" s="185" t="str">
        <f>IF(LEN(VLOOKUP(B143,'Analyst Report'!$A:$I,7,FALSE))=0,"",VLOOKUP(B143,'Analyst Report'!$A:$I,7,FALSE))</f>
        <v/>
      </c>
      <c r="P143" s="185">
        <f t="shared" si="10"/>
        <v>1</v>
      </c>
      <c r="Q143" s="185">
        <v>15</v>
      </c>
      <c r="R143" s="185">
        <f>IF(LEN(VLOOKUP(B143,'Analyst Report'!$A$30:$I$287,9,FALSE))=0,VLOOKUP(B143,'Analyst Report'!$A$30:$I$287,8,FALSE),VLOOKUP(B143,'Analyst Report'!$A$30:$I$287,9,FALSE))</f>
        <v>15</v>
      </c>
      <c r="S143" s="185">
        <f t="shared" si="8"/>
        <v>15</v>
      </c>
      <c r="T143" s="185">
        <f t="shared" si="11"/>
        <v>15</v>
      </c>
      <c r="U143" s="184" t="s">
        <v>78</v>
      </c>
      <c r="V143" s="184" t="s">
        <v>78</v>
      </c>
      <c r="W143" s="184" t="s">
        <v>78</v>
      </c>
      <c r="X143" s="184" t="s">
        <v>78</v>
      </c>
      <c r="Y143" s="184" t="s">
        <v>78</v>
      </c>
      <c r="Z143" s="184" t="s">
        <v>78</v>
      </c>
      <c r="AA143" s="184" t="s">
        <v>78</v>
      </c>
      <c r="AB143" s="184" t="s">
        <v>78</v>
      </c>
    </row>
    <row r="144" spans="1:28" ht="409.6" x14ac:dyDescent="0.2">
      <c r="A144" s="192">
        <f t="shared" si="9"/>
        <v>127</v>
      </c>
      <c r="B144" s="193" t="s">
        <v>202</v>
      </c>
      <c r="C144" s="193" t="s">
        <v>2671</v>
      </c>
      <c r="D144" s="193"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88" t="s">
        <v>78</v>
      </c>
      <c r="F144" s="188"/>
      <c r="G144" s="188" t="s">
        <v>2672</v>
      </c>
      <c r="H144" s="200" t="s">
        <v>2673</v>
      </c>
      <c r="I144" s="200" t="s">
        <v>2674</v>
      </c>
      <c r="J144" s="187" t="str">
        <f t="shared" si="7"/>
        <v>FALSE</v>
      </c>
      <c r="K144" s="196">
        <v>1</v>
      </c>
      <c r="L144" s="187" t="s">
        <v>179</v>
      </c>
      <c r="M144" s="185" t="s">
        <v>2144</v>
      </c>
      <c r="N144" s="185" t="str">
        <f>VLOOKUP(B144,'HECVAT - Full | Vendor Response'!A:E,3,FALSE)</f>
        <v>Yes</v>
      </c>
      <c r="O144" s="185" t="str">
        <f>IF(LEN(VLOOKUP(B144,'Analyst Report'!$A:$I,7,FALSE))=0,"",VLOOKUP(B144,'Analyst Report'!$A:$I,7,FALSE))</f>
        <v/>
      </c>
      <c r="P144" s="185">
        <f t="shared" si="10"/>
        <v>1</v>
      </c>
      <c r="Q144" s="185">
        <v>20</v>
      </c>
      <c r="R144" s="185">
        <f>IF(LEN(VLOOKUP(B144,'Analyst Report'!$A$30:$I$287,9,FALSE))=0,VLOOKUP(B144,'Analyst Report'!$A$30:$I$287,8,FALSE),VLOOKUP(B144,'Analyst Report'!$A$30:$I$287,9,FALSE))</f>
        <v>20</v>
      </c>
      <c r="S144" s="185">
        <f t="shared" si="8"/>
        <v>20</v>
      </c>
      <c r="T144" s="185">
        <f t="shared" si="11"/>
        <v>20</v>
      </c>
      <c r="U144" s="184" t="s">
        <v>78</v>
      </c>
      <c r="V144" s="184" t="s">
        <v>78</v>
      </c>
      <c r="W144" s="184" t="s">
        <v>78</v>
      </c>
      <c r="X144" s="184" t="s">
        <v>78</v>
      </c>
      <c r="Y144" s="184" t="s">
        <v>78</v>
      </c>
      <c r="Z144" s="184" t="s">
        <v>78</v>
      </c>
      <c r="AA144" s="184" t="s">
        <v>78</v>
      </c>
      <c r="AB144" s="184" t="s">
        <v>78</v>
      </c>
    </row>
    <row r="145" spans="1:28" ht="255" x14ac:dyDescent="0.2">
      <c r="A145" s="192">
        <f t="shared" si="9"/>
        <v>128</v>
      </c>
      <c r="B145" s="193" t="s">
        <v>203</v>
      </c>
      <c r="C145" s="193" t="s">
        <v>2675</v>
      </c>
      <c r="D145" s="193"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1" t="s">
        <v>78</v>
      </c>
      <c r="F145" s="211"/>
      <c r="G145" s="211" t="s">
        <v>2676</v>
      </c>
      <c r="H145" s="204" t="s">
        <v>2677</v>
      </c>
      <c r="I145" s="212" t="s">
        <v>2678</v>
      </c>
      <c r="J145" s="187" t="str">
        <f t="shared" si="7"/>
        <v>FALSE</v>
      </c>
      <c r="K145" s="196">
        <v>1</v>
      </c>
      <c r="L145" s="187" t="s">
        <v>179</v>
      </c>
      <c r="M145" s="185" t="s">
        <v>2144</v>
      </c>
      <c r="N145" s="185" t="str">
        <f>VLOOKUP(B145,'HECVAT - Full | Vendor Response'!A:E,3,FALSE)</f>
        <v>Yes</v>
      </c>
      <c r="O145" s="185" t="str">
        <f>IF(LEN(VLOOKUP(B145,'Analyst Report'!$A:$I,7,FALSE))=0,"",VLOOKUP(B145,'Analyst Report'!$A:$I,7,FALSE))</f>
        <v/>
      </c>
      <c r="P145" s="185">
        <f t="shared" si="10"/>
        <v>1</v>
      </c>
      <c r="Q145" s="185">
        <v>20</v>
      </c>
      <c r="R145" s="185">
        <f>IF(LEN(VLOOKUP(B145,'Analyst Report'!$A$30:$I$287,9,FALSE))=0,VLOOKUP(B145,'Analyst Report'!$A$30:$I$287,8,FALSE),VLOOKUP(B145,'Analyst Report'!$A$30:$I$287,9,FALSE))</f>
        <v>20</v>
      </c>
      <c r="S145" s="185">
        <f t="shared" si="8"/>
        <v>20</v>
      </c>
      <c r="T145" s="185">
        <f t="shared" si="11"/>
        <v>20</v>
      </c>
      <c r="U145" s="184" t="s">
        <v>78</v>
      </c>
      <c r="V145" s="184" t="s">
        <v>78</v>
      </c>
      <c r="W145" s="184" t="s">
        <v>78</v>
      </c>
      <c r="X145" s="184" t="s">
        <v>78</v>
      </c>
      <c r="Y145" s="184" t="s">
        <v>78</v>
      </c>
      <c r="Z145" s="184" t="s">
        <v>78</v>
      </c>
      <c r="AA145" s="184" t="s">
        <v>78</v>
      </c>
      <c r="AB145" s="184" t="s">
        <v>78</v>
      </c>
    </row>
    <row r="146" spans="1:28" ht="409" customHeight="1" x14ac:dyDescent="0.2">
      <c r="A146" s="192">
        <f t="shared" si="9"/>
        <v>129</v>
      </c>
      <c r="B146" s="193" t="s">
        <v>205</v>
      </c>
      <c r="C146" s="193" t="s">
        <v>2679</v>
      </c>
      <c r="D146" s="193">
        <f>VLOOKUP(B146,'HECVAT - Full | Vendor Response'!A$3:D$319,4,TRUE)</f>
        <v>0</v>
      </c>
      <c r="E146" s="186" t="s">
        <v>78</v>
      </c>
      <c r="F146" s="186"/>
      <c r="G146" s="186" t="s">
        <v>2680</v>
      </c>
      <c r="H146" s="198" t="s">
        <v>2681</v>
      </c>
      <c r="I146" s="221" t="s">
        <v>2682</v>
      </c>
      <c r="J146" s="187" t="str">
        <f t="shared" ref="J146:J184" si="12">IF(S146&gt;20,"TRUE","FALSE")</f>
        <v>FALSE</v>
      </c>
      <c r="K146" s="196">
        <f>IF(OR(N$24="2",N$24="3",N$24="7"),1,0)</f>
        <v>0</v>
      </c>
      <c r="L146" s="187" t="s">
        <v>204</v>
      </c>
      <c r="M146" s="185" t="s">
        <v>2144</v>
      </c>
      <c r="N146" s="185">
        <f>VLOOKUP(B146,'HECVAT - Full | Vendor Response'!A:E,3,FALSE)</f>
        <v>0</v>
      </c>
      <c r="O146" s="185" t="str">
        <f>IF(LEN(VLOOKUP(B146,'Analyst Report'!$A:$I,7,FALSE))=0,"",VLOOKUP(B146,'Analyst Report'!$A:$I,7,FALSE))</f>
        <v/>
      </c>
      <c r="P146" s="185">
        <f t="shared" si="10"/>
        <v>0</v>
      </c>
      <c r="Q146" s="185">
        <v>20</v>
      </c>
      <c r="R146" s="185">
        <f>IF(LEN(VLOOKUP(B146,'Analyst Report'!$A$30:$I$287,9,FALSE))=0,VLOOKUP(B146,'Analyst Report'!$A$30:$I$287,8,FALSE),VLOOKUP(B146,'Analyst Report'!$A$30:$I$287,9,FALSE))</f>
        <v>20</v>
      </c>
      <c r="S146" s="185">
        <f t="shared" si="8"/>
        <v>0</v>
      </c>
      <c r="T146" s="185">
        <f t="shared" si="11"/>
        <v>0</v>
      </c>
      <c r="U146" s="184" t="s">
        <v>78</v>
      </c>
      <c r="V146" s="184" t="s">
        <v>78</v>
      </c>
      <c r="W146" s="184" t="s">
        <v>78</v>
      </c>
      <c r="X146" s="184" t="s">
        <v>78</v>
      </c>
      <c r="Y146" s="184" t="s">
        <v>78</v>
      </c>
      <c r="Z146" s="184" t="s">
        <v>78</v>
      </c>
      <c r="AA146" s="184" t="s">
        <v>78</v>
      </c>
      <c r="AB146" s="184" t="s">
        <v>78</v>
      </c>
    </row>
    <row r="147" spans="1:28" ht="384" x14ac:dyDescent="0.2">
      <c r="A147" s="192">
        <f t="shared" si="9"/>
        <v>130</v>
      </c>
      <c r="B147" s="193" t="s">
        <v>206</v>
      </c>
      <c r="C147" s="193" t="s">
        <v>2683</v>
      </c>
      <c r="D147" s="193" t="str">
        <f>VLOOKUP(B147,'HECVAT - Full | Vendor Response'!A$3:D$319,4,TRUE)</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47" s="188" t="s">
        <v>2684</v>
      </c>
      <c r="F147" s="188" t="s">
        <v>2685</v>
      </c>
      <c r="G147" s="211"/>
      <c r="H147" s="200" t="s">
        <v>2686</v>
      </c>
      <c r="I147" s="200" t="s">
        <v>2687</v>
      </c>
      <c r="J147" s="187" t="str">
        <f t="shared" si="12"/>
        <v>FALSE</v>
      </c>
      <c r="K147" s="196">
        <v>1</v>
      </c>
      <c r="L147" s="187" t="s">
        <v>204</v>
      </c>
      <c r="M147" s="185" t="s">
        <v>2144</v>
      </c>
      <c r="N147" s="185" t="str">
        <f>VLOOKUP(B147,'HECVAT - Full | Vendor Response'!A:E,3,FALSE)</f>
        <v>Yes</v>
      </c>
      <c r="O147" s="185" t="str">
        <f>IF(LEN(VLOOKUP(B147,'Analyst Report'!$A:$I,7,FALSE))=0,"",VLOOKUP(B147,'Analyst Report'!$A:$I,7,FALSE))</f>
        <v/>
      </c>
      <c r="P147" s="185">
        <f t="shared" si="10"/>
        <v>1</v>
      </c>
      <c r="Q147" s="185">
        <v>20</v>
      </c>
      <c r="R147" s="185">
        <f>IF(LEN(VLOOKUP(B147,'Analyst Report'!$A$30:$I$287,9,FALSE))=0,VLOOKUP(B147,'Analyst Report'!$A$30:$I$287,8,FALSE),VLOOKUP(B147,'Analyst Report'!$A$30:$I$287,9,FALSE))</f>
        <v>20</v>
      </c>
      <c r="S147" s="185">
        <f t="shared" si="8"/>
        <v>20</v>
      </c>
      <c r="T147" s="185">
        <f t="shared" si="11"/>
        <v>20</v>
      </c>
      <c r="U147" s="184" t="s">
        <v>78</v>
      </c>
      <c r="V147" s="184" t="s">
        <v>78</v>
      </c>
      <c r="W147" s="184" t="s">
        <v>78</v>
      </c>
      <c r="X147" s="184" t="s">
        <v>78</v>
      </c>
      <c r="Y147" s="184" t="s">
        <v>78</v>
      </c>
      <c r="Z147" s="184" t="s">
        <v>78</v>
      </c>
      <c r="AA147" s="184" t="s">
        <v>78</v>
      </c>
      <c r="AB147" s="184" t="s">
        <v>78</v>
      </c>
    </row>
    <row r="148" spans="1:28" ht="165" x14ac:dyDescent="0.2">
      <c r="A148" s="192">
        <f t="shared" si="9"/>
        <v>131</v>
      </c>
      <c r="B148" s="193" t="s">
        <v>207</v>
      </c>
      <c r="C148" s="193" t="s">
        <v>2688</v>
      </c>
      <c r="D148" s="193">
        <f>VLOOKUP(B148,'HECVAT - Full | Vendor Response'!A$3:D$319,4,TRUE)</f>
        <v>0</v>
      </c>
      <c r="E148" s="186" t="s">
        <v>78</v>
      </c>
      <c r="F148" s="186" t="s">
        <v>2689</v>
      </c>
      <c r="G148" s="186" t="s">
        <v>2690</v>
      </c>
      <c r="H148" s="198" t="s">
        <v>2691</v>
      </c>
      <c r="I148" s="198" t="s">
        <v>2692</v>
      </c>
      <c r="J148" s="187" t="str">
        <f t="shared" si="12"/>
        <v>FALSE</v>
      </c>
      <c r="K148" s="196">
        <f>IF(OR(N$24="1",N$24="2"),1,0)</f>
        <v>0</v>
      </c>
      <c r="L148" s="187" t="s">
        <v>204</v>
      </c>
      <c r="M148" s="185" t="s">
        <v>2144</v>
      </c>
      <c r="N148" s="185">
        <f>VLOOKUP(B148,'HECVAT - Full | Vendor Response'!A:E,3,FALSE)</f>
        <v>0</v>
      </c>
      <c r="O148" s="185" t="str">
        <f>IF(LEN(VLOOKUP(B148,'Analyst Report'!$A:$I,7,FALSE))=0,"",VLOOKUP(B148,'Analyst Report'!$A:$I,7,FALSE))</f>
        <v/>
      </c>
      <c r="P148" s="185">
        <f t="shared" si="10"/>
        <v>0</v>
      </c>
      <c r="Q148" s="185">
        <v>20</v>
      </c>
      <c r="R148" s="185">
        <f>IF(LEN(VLOOKUP(B148,'Analyst Report'!$A$30:$I$287,9,FALSE))=0,VLOOKUP(B148,'Analyst Report'!$A$30:$I$287,8,FALSE),VLOOKUP(B148,'Analyst Report'!$A$30:$I$287,9,FALSE))</f>
        <v>20</v>
      </c>
      <c r="S148" s="185">
        <f t="shared" si="8"/>
        <v>0</v>
      </c>
      <c r="T148" s="185">
        <f t="shared" si="11"/>
        <v>0</v>
      </c>
      <c r="U148" s="184" t="s">
        <v>78</v>
      </c>
      <c r="V148" s="184" t="s">
        <v>78</v>
      </c>
      <c r="W148" s="184" t="s">
        <v>78</v>
      </c>
      <c r="X148" s="184" t="s">
        <v>78</v>
      </c>
      <c r="Y148" s="184" t="s">
        <v>78</v>
      </c>
      <c r="Z148" s="184" t="s">
        <v>78</v>
      </c>
      <c r="AA148" s="184" t="s">
        <v>78</v>
      </c>
      <c r="AB148" s="184" t="s">
        <v>78</v>
      </c>
    </row>
    <row r="149" spans="1:28" ht="210" x14ac:dyDescent="0.2">
      <c r="A149" s="192">
        <f t="shared" si="9"/>
        <v>132</v>
      </c>
      <c r="B149" s="193" t="s">
        <v>208</v>
      </c>
      <c r="C149" s="193" t="s">
        <v>2693</v>
      </c>
      <c r="D149" s="193">
        <f>VLOOKUP(B149,'HECVAT - Full | Vendor Response'!A$3:D$319,4,TRUE)</f>
        <v>0</v>
      </c>
      <c r="E149" s="186" t="s">
        <v>78</v>
      </c>
      <c r="F149" s="186" t="s">
        <v>2694</v>
      </c>
      <c r="G149" s="186" t="s">
        <v>2695</v>
      </c>
      <c r="H149" s="198" t="s">
        <v>2696</v>
      </c>
      <c r="I149" s="198" t="s">
        <v>2697</v>
      </c>
      <c r="J149" s="187" t="str">
        <f t="shared" si="12"/>
        <v>FALSE</v>
      </c>
      <c r="K149" s="196">
        <f>IF(OR(N$24="1",N$24="2"),1,0)</f>
        <v>0</v>
      </c>
      <c r="L149" s="187" t="s">
        <v>204</v>
      </c>
      <c r="M149" s="185" t="s">
        <v>2144</v>
      </c>
      <c r="N149" s="185">
        <f>VLOOKUP(B149,'HECVAT - Full | Vendor Response'!A:E,3,FALSE)</f>
        <v>0</v>
      </c>
      <c r="O149" s="185" t="str">
        <f>IF(LEN(VLOOKUP(B149,'Analyst Report'!$A:$I,7,FALSE))=0,"",VLOOKUP(B149,'Analyst Report'!$A:$I,7,FALSE))</f>
        <v/>
      </c>
      <c r="P149" s="185">
        <f t="shared" si="10"/>
        <v>0</v>
      </c>
      <c r="Q149" s="185">
        <v>20</v>
      </c>
      <c r="R149" s="185">
        <f>IF(LEN(VLOOKUP(B149,'Analyst Report'!$A$30:$I$287,9,FALSE))=0,VLOOKUP(B149,'Analyst Report'!$A$30:$I$287,8,FALSE),VLOOKUP(B149,'Analyst Report'!$A$30:$I$287,9,FALSE))</f>
        <v>20</v>
      </c>
      <c r="S149" s="185">
        <f t="shared" si="8"/>
        <v>0</v>
      </c>
      <c r="T149" s="185">
        <f t="shared" si="11"/>
        <v>0</v>
      </c>
      <c r="U149" s="184" t="s">
        <v>78</v>
      </c>
      <c r="V149" s="184" t="s">
        <v>78</v>
      </c>
      <c r="W149" s="184" t="s">
        <v>78</v>
      </c>
      <c r="X149" s="184" t="s">
        <v>78</v>
      </c>
      <c r="Y149" s="184" t="s">
        <v>78</v>
      </c>
      <c r="Z149" s="184" t="s">
        <v>78</v>
      </c>
      <c r="AA149" s="184" t="s">
        <v>78</v>
      </c>
      <c r="AB149" s="184" t="s">
        <v>78</v>
      </c>
    </row>
    <row r="150" spans="1:28" ht="210" x14ac:dyDescent="0.2">
      <c r="A150" s="192">
        <f t="shared" si="9"/>
        <v>133</v>
      </c>
      <c r="B150" s="193" t="s">
        <v>209</v>
      </c>
      <c r="C150" s="193" t="s">
        <v>2698</v>
      </c>
      <c r="D150" s="193">
        <f>VLOOKUP(B150,'HECVAT - Full | Vendor Response'!A$3:D$319,4,TRUE)</f>
        <v>0</v>
      </c>
      <c r="E150" s="186" t="s">
        <v>78</v>
      </c>
      <c r="F150" s="186" t="s">
        <v>2699</v>
      </c>
      <c r="G150" s="186"/>
      <c r="H150" s="198" t="s">
        <v>2696</v>
      </c>
      <c r="I150" s="198" t="s">
        <v>2697</v>
      </c>
      <c r="J150" s="187" t="str">
        <f t="shared" si="12"/>
        <v>FALSE</v>
      </c>
      <c r="K150" s="196">
        <f>IF(OR(N$24="1",N$24="2"),1,0)</f>
        <v>0</v>
      </c>
      <c r="L150" s="187" t="s">
        <v>204</v>
      </c>
      <c r="M150" s="185" t="s">
        <v>2144</v>
      </c>
      <c r="N150" s="185">
        <f>VLOOKUP(B150,'HECVAT - Full | Vendor Response'!A:E,3,FALSE)</f>
        <v>0</v>
      </c>
      <c r="O150" s="185" t="str">
        <f>IF(LEN(VLOOKUP(B150,'Analyst Report'!$A:$I,7,FALSE))=0,"",VLOOKUP(B150,'Analyst Report'!$A:$I,7,FALSE))</f>
        <v/>
      </c>
      <c r="P150" s="185">
        <f t="shared" si="10"/>
        <v>0</v>
      </c>
      <c r="Q150" s="185">
        <v>25</v>
      </c>
      <c r="R150" s="185">
        <f>IF(LEN(VLOOKUP(B150,'Analyst Report'!$A$30:$I$287,9,FALSE))=0,VLOOKUP(B150,'Analyst Report'!$A$30:$I$287,8,FALSE),VLOOKUP(B150,'Analyst Report'!$A$30:$I$287,9,FALSE))</f>
        <v>25</v>
      </c>
      <c r="S150" s="185">
        <f t="shared" si="8"/>
        <v>0</v>
      </c>
      <c r="T150" s="185">
        <f t="shared" si="11"/>
        <v>0</v>
      </c>
      <c r="U150" s="184" t="s">
        <v>78</v>
      </c>
      <c r="V150" s="184" t="s">
        <v>78</v>
      </c>
      <c r="W150" s="184" t="s">
        <v>78</v>
      </c>
      <c r="X150" s="184" t="s">
        <v>78</v>
      </c>
      <c r="Y150" s="184" t="s">
        <v>78</v>
      </c>
      <c r="Z150" s="184" t="s">
        <v>78</v>
      </c>
      <c r="AA150" s="184" t="s">
        <v>78</v>
      </c>
      <c r="AB150" s="184" t="s">
        <v>78</v>
      </c>
    </row>
    <row r="151" spans="1:28" ht="195" x14ac:dyDescent="0.2">
      <c r="A151" s="192">
        <f t="shared" ref="A151:A214" si="13">A150+1</f>
        <v>134</v>
      </c>
      <c r="B151" s="193" t="s">
        <v>210</v>
      </c>
      <c r="C151" s="193" t="s">
        <v>2700</v>
      </c>
      <c r="D151" s="193" t="str">
        <f>VLOOKUP(B151,'HECVAT - Full | Vendor Response'!A$3:D$319,4,TRUE)</f>
        <v>All data for our customers is hosted within their geographical AWS region, and for the purposes of disaster recovery, in each region we operate, we utilize 3 geographically diverse Availability Zones (AZ).</v>
      </c>
      <c r="E151" s="186" t="s">
        <v>78</v>
      </c>
      <c r="F151" s="186" t="s">
        <v>2701</v>
      </c>
      <c r="G151" s="186" t="s">
        <v>2702</v>
      </c>
      <c r="H151" s="198" t="s">
        <v>3179</v>
      </c>
      <c r="I151" s="198" t="s">
        <v>3180</v>
      </c>
      <c r="J151" s="187" t="str">
        <f t="shared" si="12"/>
        <v>FALSE</v>
      </c>
      <c r="K151" s="196">
        <v>1</v>
      </c>
      <c r="L151" s="187" t="s">
        <v>204</v>
      </c>
      <c r="M151" s="185" t="s">
        <v>2144</v>
      </c>
      <c r="N151" s="185" t="str">
        <f>VLOOKUP(B151,'HECVAT - Full | Vendor Response'!A:E,3,FALSE)</f>
        <v>Yes</v>
      </c>
      <c r="O151" s="185" t="str">
        <f>IF(LEN(VLOOKUP(B151,'Analyst Report'!$A:$I,7,FALSE))=0,"",VLOOKUP(B151,'Analyst Report'!$A:$I,7,FALSE))</f>
        <v/>
      </c>
      <c r="P151" s="185">
        <f t="shared" si="10"/>
        <v>1</v>
      </c>
      <c r="Q151" s="185">
        <v>20</v>
      </c>
      <c r="R151" s="185">
        <f>IF(LEN(VLOOKUP(B151,'Analyst Report'!$A$30:$I$287,9,FALSE))=0,VLOOKUP(B151,'Analyst Report'!$A$30:$I$287,8,FALSE),VLOOKUP(B151,'Analyst Report'!$A$30:$I$287,9,FALSE))</f>
        <v>20</v>
      </c>
      <c r="S151" s="185">
        <f t="shared" ref="S151:S211" si="14">(IF((ISNUMBER(R151)),R151,Q151))*K151</f>
        <v>20</v>
      </c>
      <c r="T151" s="185">
        <f t="shared" si="11"/>
        <v>20</v>
      </c>
      <c r="U151" s="184" t="s">
        <v>78</v>
      </c>
      <c r="V151" s="184" t="s">
        <v>78</v>
      </c>
      <c r="W151" s="184" t="s">
        <v>78</v>
      </c>
      <c r="X151" s="184" t="s">
        <v>78</v>
      </c>
      <c r="Y151" s="184" t="s">
        <v>78</v>
      </c>
      <c r="Z151" s="184" t="s">
        <v>78</v>
      </c>
      <c r="AA151" s="184" t="s">
        <v>78</v>
      </c>
      <c r="AB151" s="184" t="s">
        <v>78</v>
      </c>
    </row>
    <row r="152" spans="1:28" ht="195" x14ac:dyDescent="0.2">
      <c r="A152" s="192">
        <f t="shared" si="13"/>
        <v>135</v>
      </c>
      <c r="B152" s="193" t="s">
        <v>211</v>
      </c>
      <c r="C152" s="193" t="s">
        <v>2703</v>
      </c>
      <c r="D152" s="193" t="str">
        <f>VLOOKUP(B152,'HECVAT - Full | Vendor Response'!A$3:D$319,4,TRUE)</f>
        <v>Instructure has complete control over the data hosting model. All data resides within our customers' geographical region.</v>
      </c>
      <c r="E152" s="186" t="s">
        <v>78</v>
      </c>
      <c r="F152" s="186" t="s">
        <v>78</v>
      </c>
      <c r="G152" s="186" t="s">
        <v>2704</v>
      </c>
      <c r="H152" s="198" t="s">
        <v>2643</v>
      </c>
      <c r="I152" s="198" t="s">
        <v>2644</v>
      </c>
      <c r="J152" s="187" t="str">
        <f t="shared" si="12"/>
        <v>FALSE</v>
      </c>
      <c r="K152" s="196">
        <f>IF(N$24="1",0,1)</f>
        <v>1</v>
      </c>
      <c r="L152" s="187" t="s">
        <v>204</v>
      </c>
      <c r="M152" s="185" t="s">
        <v>2144</v>
      </c>
      <c r="N152" s="185" t="str">
        <f>VLOOKUP(B152,'HECVAT - Full | Vendor Response'!A:E,3,FALSE)</f>
        <v>Yes</v>
      </c>
      <c r="O152" s="185" t="str">
        <f>IF(LEN(VLOOKUP(B152,'Analyst Report'!$A:$I,7,FALSE))=0,"",VLOOKUP(B152,'Analyst Report'!$A:$I,7,FALSE))</f>
        <v/>
      </c>
      <c r="P152" s="185">
        <f t="shared" si="10"/>
        <v>1</v>
      </c>
      <c r="Q152" s="185">
        <v>20</v>
      </c>
      <c r="R152" s="185">
        <f>IF(LEN(VLOOKUP(B152,'Analyst Report'!$A$30:$I$287,9,FALSE))=0,VLOOKUP(B152,'Analyst Report'!$A$30:$I$287,8,FALSE),VLOOKUP(B152,'Analyst Report'!$A$30:$I$287,9,FALSE))</f>
        <v>20</v>
      </c>
      <c r="S152" s="185">
        <f t="shared" si="14"/>
        <v>20</v>
      </c>
      <c r="T152" s="185">
        <f t="shared" si="11"/>
        <v>20</v>
      </c>
      <c r="U152" s="184" t="s">
        <v>78</v>
      </c>
      <c r="V152" s="184" t="s">
        <v>78</v>
      </c>
      <c r="W152" s="184" t="s">
        <v>78</v>
      </c>
      <c r="X152" s="184" t="s">
        <v>78</v>
      </c>
      <c r="Y152" s="184" t="s">
        <v>78</v>
      </c>
      <c r="Z152" s="184" t="s">
        <v>78</v>
      </c>
      <c r="AA152" s="184" t="s">
        <v>78</v>
      </c>
      <c r="AB152" s="184" t="s">
        <v>78</v>
      </c>
    </row>
    <row r="153" spans="1:28" ht="90" x14ac:dyDescent="0.2">
      <c r="A153" s="192">
        <f t="shared" si="13"/>
        <v>136</v>
      </c>
      <c r="B153" s="193" t="s">
        <v>212</v>
      </c>
      <c r="C153" s="193" t="s">
        <v>2705</v>
      </c>
      <c r="D153" s="193">
        <f>VLOOKUP(B153,'HECVAT - Full | Vendor Response'!A$3:D$319,4,TRUE)</f>
        <v>0</v>
      </c>
      <c r="E153" s="186" t="s">
        <v>2706</v>
      </c>
      <c r="F153" s="186" t="s">
        <v>78</v>
      </c>
      <c r="G153" s="186" t="s">
        <v>78</v>
      </c>
      <c r="H153" s="198" t="s">
        <v>2707</v>
      </c>
      <c r="I153" s="198" t="s">
        <v>2708</v>
      </c>
      <c r="J153" s="187" t="str">
        <f t="shared" si="12"/>
        <v>FALSE</v>
      </c>
      <c r="K153" s="196">
        <f>IF(OR(N$24="1",N$24="2"),1,0)</f>
        <v>0</v>
      </c>
      <c r="L153" s="187" t="s">
        <v>204</v>
      </c>
      <c r="M153" s="185" t="s">
        <v>2144</v>
      </c>
      <c r="N153" s="185">
        <f>VLOOKUP(B153,'HECVAT - Full | Vendor Response'!A:E,3,FALSE)</f>
        <v>0</v>
      </c>
      <c r="O153" s="185" t="str">
        <f>IF(LEN(VLOOKUP(B153,'Analyst Report'!$A:$I,7,FALSE))=0,"",VLOOKUP(B153,'Analyst Report'!$A:$I,7,FALSE))</f>
        <v>Yes</v>
      </c>
      <c r="P153" s="185">
        <f t="shared" si="10"/>
        <v>1</v>
      </c>
      <c r="Q153" s="185">
        <v>20</v>
      </c>
      <c r="R153" s="185">
        <f>IF(LEN(VLOOKUP(B153,'Analyst Report'!$A$30:$I$287,9,FALSE))=0,VLOOKUP(B153,'Analyst Report'!$A$30:$I$287,8,FALSE),VLOOKUP(B153,'Analyst Report'!$A$30:$I$287,9,FALSE))</f>
        <v>20</v>
      </c>
      <c r="S153" s="185">
        <f t="shared" si="14"/>
        <v>0</v>
      </c>
      <c r="T153" s="185">
        <f t="shared" si="11"/>
        <v>0</v>
      </c>
      <c r="U153" s="184" t="s">
        <v>78</v>
      </c>
      <c r="V153" s="184" t="s">
        <v>78</v>
      </c>
      <c r="W153" s="184" t="s">
        <v>78</v>
      </c>
      <c r="X153" s="184" t="s">
        <v>78</v>
      </c>
      <c r="Y153" s="184" t="s">
        <v>78</v>
      </c>
      <c r="Z153" s="184" t="s">
        <v>78</v>
      </c>
      <c r="AA153" s="184" t="s">
        <v>78</v>
      </c>
      <c r="AB153" s="184" t="s">
        <v>78</v>
      </c>
    </row>
    <row r="154" spans="1:28" ht="328" x14ac:dyDescent="0.2">
      <c r="A154" s="192">
        <f t="shared" si="13"/>
        <v>137</v>
      </c>
      <c r="B154" s="193" t="s">
        <v>213</v>
      </c>
      <c r="C154" s="193" t="s">
        <v>2709</v>
      </c>
      <c r="D154" s="193"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6" t="s">
        <v>78</v>
      </c>
      <c r="F154" s="186" t="s">
        <v>2710</v>
      </c>
      <c r="G154" s="186" t="s">
        <v>2711</v>
      </c>
      <c r="H154" s="198" t="s">
        <v>2508</v>
      </c>
      <c r="I154" s="198" t="s">
        <v>2509</v>
      </c>
      <c r="J154" s="187" t="str">
        <f t="shared" si="12"/>
        <v>FALSE</v>
      </c>
      <c r="K154" s="196">
        <v>1</v>
      </c>
      <c r="L154" s="187" t="s">
        <v>204</v>
      </c>
      <c r="M154" s="185" t="s">
        <v>2144</v>
      </c>
      <c r="N154" s="185" t="str">
        <f>VLOOKUP(B154,'HECVAT - Full | Vendor Response'!A:E,3,FALSE)</f>
        <v>Yes</v>
      </c>
      <c r="O154" s="185" t="str">
        <f>IF(LEN(VLOOKUP(B154,'Analyst Report'!$A:$I,7,FALSE))=0,"",VLOOKUP(B154,'Analyst Report'!$A:$I,7,FALSE))</f>
        <v/>
      </c>
      <c r="P154" s="185">
        <f t="shared" si="10"/>
        <v>1</v>
      </c>
      <c r="Q154" s="185">
        <v>20</v>
      </c>
      <c r="R154" s="185">
        <f>IF(LEN(VLOOKUP(B154,'Analyst Report'!$A$30:$I$287,9,FALSE))=0,VLOOKUP(B154,'Analyst Report'!$A$30:$I$287,8,FALSE),VLOOKUP(B154,'Analyst Report'!$A$30:$I$287,9,FALSE))</f>
        <v>20</v>
      </c>
      <c r="S154" s="185">
        <f t="shared" si="14"/>
        <v>20</v>
      </c>
      <c r="T154" s="185">
        <f t="shared" si="11"/>
        <v>20</v>
      </c>
      <c r="U154" s="184" t="s">
        <v>78</v>
      </c>
      <c r="V154" s="184" t="s">
        <v>78</v>
      </c>
      <c r="W154" s="184" t="s">
        <v>78</v>
      </c>
      <c r="X154" s="184" t="s">
        <v>78</v>
      </c>
      <c r="Y154" s="184" t="s">
        <v>78</v>
      </c>
      <c r="Z154" s="184" t="s">
        <v>78</v>
      </c>
      <c r="AA154" s="184" t="s">
        <v>78</v>
      </c>
      <c r="AB154" s="184" t="s">
        <v>78</v>
      </c>
    </row>
    <row r="155" spans="1:28" ht="105" x14ac:dyDescent="0.2">
      <c r="A155" s="192">
        <f t="shared" si="13"/>
        <v>138</v>
      </c>
      <c r="B155" s="193" t="s">
        <v>214</v>
      </c>
      <c r="C155" s="193" t="s">
        <v>2712</v>
      </c>
      <c r="D155" s="193">
        <f>VLOOKUP(B155,'HECVAT - Full | Vendor Response'!A$3:D$319,4,TRUE)</f>
        <v>0</v>
      </c>
      <c r="E155" s="186" t="s">
        <v>78</v>
      </c>
      <c r="F155" s="186" t="s">
        <v>2710</v>
      </c>
      <c r="G155" s="186" t="s">
        <v>2713</v>
      </c>
      <c r="H155" s="198" t="s">
        <v>2508</v>
      </c>
      <c r="I155" s="198" t="s">
        <v>2509</v>
      </c>
      <c r="J155" s="187" t="str">
        <f t="shared" si="12"/>
        <v>FALSE</v>
      </c>
      <c r="K155" s="196">
        <f>IF(OR(N$24="1",N$24="2"),1,0)</f>
        <v>0</v>
      </c>
      <c r="L155" s="187" t="s">
        <v>204</v>
      </c>
      <c r="M155" s="185" t="s">
        <v>2144</v>
      </c>
      <c r="N155" s="185">
        <f>VLOOKUP(B155,'HECVAT - Full | Vendor Response'!A:E,3,FALSE)</f>
        <v>0</v>
      </c>
      <c r="O155" s="185" t="str">
        <f>IF(LEN(VLOOKUP(B155,'Analyst Report'!$A:$I,7,FALSE))=0,"",VLOOKUP(B155,'Analyst Report'!$A:$I,7,FALSE))</f>
        <v/>
      </c>
      <c r="P155" s="185">
        <f t="shared" si="10"/>
        <v>0</v>
      </c>
      <c r="Q155" s="185">
        <v>20</v>
      </c>
      <c r="R155" s="185">
        <f>IF(LEN(VLOOKUP(B155,'Analyst Report'!$A$30:$I$287,9,FALSE))=0,VLOOKUP(B155,'Analyst Report'!$A$30:$I$287,8,FALSE),VLOOKUP(B155,'Analyst Report'!$A$30:$I$287,9,FALSE))</f>
        <v>20</v>
      </c>
      <c r="S155" s="185">
        <f t="shared" si="14"/>
        <v>0</v>
      </c>
      <c r="T155" s="185">
        <f t="shared" si="11"/>
        <v>0</v>
      </c>
      <c r="U155" s="184" t="s">
        <v>78</v>
      </c>
      <c r="V155" s="184" t="s">
        <v>78</v>
      </c>
      <c r="W155" s="184" t="s">
        <v>78</v>
      </c>
      <c r="X155" s="184" t="s">
        <v>78</v>
      </c>
      <c r="Y155" s="184" t="s">
        <v>78</v>
      </c>
      <c r="Z155" s="184" t="s">
        <v>78</v>
      </c>
      <c r="AA155" s="184" t="s">
        <v>78</v>
      </c>
      <c r="AB155" s="184" t="s">
        <v>78</v>
      </c>
    </row>
    <row r="156" spans="1:28" ht="210" x14ac:dyDescent="0.2">
      <c r="A156" s="192">
        <f t="shared" si="13"/>
        <v>139</v>
      </c>
      <c r="B156" s="193" t="s">
        <v>215</v>
      </c>
      <c r="C156" s="193" t="s">
        <v>2714</v>
      </c>
      <c r="D156" s="193">
        <f>VLOOKUP(B156,'HECVAT - Full | Vendor Response'!A$3:D$319,4,TRUE)</f>
        <v>0</v>
      </c>
      <c r="E156" s="186" t="s">
        <v>78</v>
      </c>
      <c r="F156" s="186" t="s">
        <v>2715</v>
      </c>
      <c r="G156" s="186" t="s">
        <v>2716</v>
      </c>
      <c r="H156" s="198" t="s">
        <v>2717</v>
      </c>
      <c r="I156" s="198" t="s">
        <v>2718</v>
      </c>
      <c r="J156" s="187" t="str">
        <f t="shared" si="12"/>
        <v>FALSE</v>
      </c>
      <c r="K156" s="196">
        <f>IF(OR(N$24="1",N$24="2"),1,0)</f>
        <v>0</v>
      </c>
      <c r="L156" s="187" t="s">
        <v>204</v>
      </c>
      <c r="M156" s="185" t="s">
        <v>2144</v>
      </c>
      <c r="N156" s="185">
        <f>VLOOKUP(B156,'HECVAT - Full | Vendor Response'!A:E,3,FALSE)</f>
        <v>0</v>
      </c>
      <c r="O156" s="185" t="str">
        <f>IF(LEN(VLOOKUP(B156,'Analyst Report'!$A:$I,7,FALSE))=0,"",VLOOKUP(B156,'Analyst Report'!$A:$I,7,FALSE))</f>
        <v/>
      </c>
      <c r="P156" s="185">
        <f t="shared" si="10"/>
        <v>0</v>
      </c>
      <c r="Q156" s="185">
        <v>25</v>
      </c>
      <c r="R156" s="185">
        <f>IF(LEN(VLOOKUP(B156,'Analyst Report'!$A$30:$I$287,9,FALSE))=0,VLOOKUP(B156,'Analyst Report'!$A$30:$I$287,8,FALSE),VLOOKUP(B156,'Analyst Report'!$A$30:$I$287,9,FALSE))</f>
        <v>25</v>
      </c>
      <c r="S156" s="185">
        <f t="shared" si="14"/>
        <v>0</v>
      </c>
      <c r="T156" s="185">
        <f t="shared" si="11"/>
        <v>0</v>
      </c>
      <c r="U156" s="184" t="s">
        <v>78</v>
      </c>
      <c r="V156" s="184" t="s">
        <v>78</v>
      </c>
      <c r="W156" s="184" t="s">
        <v>78</v>
      </c>
      <c r="X156" s="184" t="s">
        <v>78</v>
      </c>
      <c r="Y156" s="184" t="s">
        <v>78</v>
      </c>
      <c r="Z156" s="184" t="s">
        <v>78</v>
      </c>
      <c r="AA156" s="184" t="s">
        <v>78</v>
      </c>
      <c r="AB156" s="184" t="s">
        <v>78</v>
      </c>
    </row>
    <row r="157" spans="1:28" ht="180" x14ac:dyDescent="0.2">
      <c r="A157" s="192">
        <f t="shared" si="13"/>
        <v>140</v>
      </c>
      <c r="B157" s="193" t="s">
        <v>216</v>
      </c>
      <c r="C157" s="193" t="s">
        <v>2719</v>
      </c>
      <c r="D157" s="193">
        <f>VLOOKUP(B157,'HECVAT - Full | Vendor Response'!A$3:D$319,4,TRUE)</f>
        <v>0</v>
      </c>
      <c r="E157" s="186" t="s">
        <v>2720</v>
      </c>
      <c r="F157" s="186"/>
      <c r="G157" s="186"/>
      <c r="H157" s="198" t="s">
        <v>3183</v>
      </c>
      <c r="I157" s="198" t="s">
        <v>3184</v>
      </c>
      <c r="J157" s="187" t="str">
        <f t="shared" si="12"/>
        <v>FALSE</v>
      </c>
      <c r="K157" s="196">
        <f>IF(OR(N$24="1",N$24="2"),1,0)</f>
        <v>0</v>
      </c>
      <c r="L157" s="187" t="s">
        <v>204</v>
      </c>
      <c r="M157" s="185" t="s">
        <v>2144</v>
      </c>
      <c r="N157" s="185">
        <f>VLOOKUP(B157,'HECVAT - Full | Vendor Response'!A:E,3,FALSE)</f>
        <v>0</v>
      </c>
      <c r="O157" s="185" t="str">
        <f>IF(LEN(VLOOKUP(B157,'Analyst Report'!$A:$I,7,FALSE))=0,"",VLOOKUP(B157,'Analyst Report'!$A:$I,7,FALSE))</f>
        <v>Yes</v>
      </c>
      <c r="P157" s="185">
        <f t="shared" si="10"/>
        <v>1</v>
      </c>
      <c r="Q157" s="185">
        <v>20</v>
      </c>
      <c r="R157" s="185">
        <f>IF(LEN(VLOOKUP(B157,'Analyst Report'!$A$30:$I$287,9,FALSE))=0,VLOOKUP(B157,'Analyst Report'!$A$30:$I$287,8,FALSE),VLOOKUP(B157,'Analyst Report'!$A$30:$I$287,9,FALSE))</f>
        <v>20</v>
      </c>
      <c r="S157" s="185">
        <f t="shared" si="14"/>
        <v>0</v>
      </c>
      <c r="T157" s="185">
        <f t="shared" si="11"/>
        <v>0</v>
      </c>
      <c r="U157" s="184" t="s">
        <v>78</v>
      </c>
      <c r="V157" s="184" t="s">
        <v>78</v>
      </c>
      <c r="W157" s="184" t="s">
        <v>78</v>
      </c>
      <c r="X157" s="184" t="s">
        <v>78</v>
      </c>
      <c r="Y157" s="184" t="s">
        <v>78</v>
      </c>
      <c r="Z157" s="184" t="s">
        <v>78</v>
      </c>
      <c r="AA157" s="184" t="s">
        <v>78</v>
      </c>
      <c r="AB157" s="184" t="s">
        <v>78</v>
      </c>
    </row>
    <row r="158" spans="1:28" ht="105" x14ac:dyDescent="0.2">
      <c r="A158" s="192">
        <f t="shared" si="13"/>
        <v>141</v>
      </c>
      <c r="B158" s="193" t="s">
        <v>217</v>
      </c>
      <c r="C158" s="193" t="s">
        <v>2721</v>
      </c>
      <c r="D158" s="193">
        <f>VLOOKUP(B158,'HECVAT - Full | Vendor Response'!A$3:D$319,4,TRUE)</f>
        <v>0</v>
      </c>
      <c r="E158" s="186" t="s">
        <v>2722</v>
      </c>
      <c r="F158" s="186"/>
      <c r="G158" s="186" t="s">
        <v>2723</v>
      </c>
      <c r="H158" s="198" t="s">
        <v>2508</v>
      </c>
      <c r="I158" s="198" t="s">
        <v>2509</v>
      </c>
      <c r="J158" s="187" t="str">
        <f t="shared" si="12"/>
        <v>FALSE</v>
      </c>
      <c r="K158" s="196">
        <f>IF(OR(N$24="1",N$24="2"),1,0)</f>
        <v>0</v>
      </c>
      <c r="L158" s="187" t="s">
        <v>204</v>
      </c>
      <c r="M158" s="185" t="s">
        <v>2144</v>
      </c>
      <c r="N158" s="185">
        <f>VLOOKUP(B158,'HECVAT - Full | Vendor Response'!A:E,3,FALSE)</f>
        <v>0</v>
      </c>
      <c r="O158" s="185" t="str">
        <f>IF(LEN(VLOOKUP(B158,'Analyst Report'!$A:$I,7,FALSE))=0,"",VLOOKUP(B158,'Analyst Report'!$A:$I,7,FALSE))</f>
        <v/>
      </c>
      <c r="P158" s="185">
        <f t="shared" si="10"/>
        <v>0</v>
      </c>
      <c r="Q158" s="185">
        <v>20</v>
      </c>
      <c r="R158" s="185">
        <f>IF(LEN(VLOOKUP(B158,'Analyst Report'!$A$30:$I$287,9,FALSE))=0,VLOOKUP(B158,'Analyst Report'!$A$30:$I$287,8,FALSE),VLOOKUP(B158,'Analyst Report'!$A$30:$I$287,9,FALSE))</f>
        <v>20</v>
      </c>
      <c r="S158" s="185">
        <f t="shared" si="14"/>
        <v>0</v>
      </c>
      <c r="T158" s="185">
        <f t="shared" si="11"/>
        <v>0</v>
      </c>
      <c r="U158" s="184" t="s">
        <v>78</v>
      </c>
      <c r="V158" s="184" t="s">
        <v>78</v>
      </c>
      <c r="W158" s="184" t="s">
        <v>78</v>
      </c>
      <c r="X158" s="184" t="s">
        <v>78</v>
      </c>
      <c r="Y158" s="184" t="s">
        <v>78</v>
      </c>
      <c r="Z158" s="184" t="s">
        <v>78</v>
      </c>
      <c r="AA158" s="184" t="s">
        <v>78</v>
      </c>
      <c r="AB158" s="184" t="s">
        <v>78</v>
      </c>
    </row>
    <row r="159" spans="1:28" ht="105" x14ac:dyDescent="0.2">
      <c r="A159" s="192">
        <f t="shared" si="13"/>
        <v>142</v>
      </c>
      <c r="B159" s="193" t="s">
        <v>218</v>
      </c>
      <c r="C159" s="193" t="s">
        <v>2724</v>
      </c>
      <c r="D159" s="193">
        <f>VLOOKUP(B159,'HECVAT - Full | Vendor Response'!A$3:D$319,4,TRUE)</f>
        <v>0</v>
      </c>
      <c r="E159" s="186" t="s">
        <v>78</v>
      </c>
      <c r="F159" s="186" t="s">
        <v>2725</v>
      </c>
      <c r="G159" s="186" t="s">
        <v>2726</v>
      </c>
      <c r="H159" s="198" t="s">
        <v>2508</v>
      </c>
      <c r="I159" s="198" t="s">
        <v>2509</v>
      </c>
      <c r="J159" s="187" t="str">
        <f t="shared" si="12"/>
        <v>FALSE</v>
      </c>
      <c r="K159" s="196">
        <f>IF(OR(N$24="1",N$24="2"),1,0)</f>
        <v>0</v>
      </c>
      <c r="L159" s="187" t="s">
        <v>204</v>
      </c>
      <c r="M159" s="185" t="s">
        <v>2144</v>
      </c>
      <c r="N159" s="185">
        <f>VLOOKUP(B159,'HECVAT - Full | Vendor Response'!A:E,3,FALSE)</f>
        <v>0</v>
      </c>
      <c r="O159" s="185" t="str">
        <f>IF(LEN(VLOOKUP(B159,'Analyst Report'!$A:$I,7,FALSE))=0,"",VLOOKUP(B159,'Analyst Report'!$A:$I,7,FALSE))</f>
        <v/>
      </c>
      <c r="P159" s="185">
        <f t="shared" si="10"/>
        <v>0</v>
      </c>
      <c r="Q159" s="185">
        <v>20</v>
      </c>
      <c r="R159" s="185">
        <f>IF(LEN(VLOOKUP(B159,'Analyst Report'!$A$30:$I$287,9,FALSE))=0,VLOOKUP(B159,'Analyst Report'!$A$30:$I$287,8,FALSE),VLOOKUP(B159,'Analyst Report'!$A$30:$I$287,9,FALSE))</f>
        <v>20</v>
      </c>
      <c r="S159" s="185">
        <f t="shared" si="14"/>
        <v>0</v>
      </c>
      <c r="T159" s="185">
        <f t="shared" si="11"/>
        <v>0</v>
      </c>
      <c r="U159" s="184" t="s">
        <v>78</v>
      </c>
      <c r="V159" s="184" t="s">
        <v>78</v>
      </c>
      <c r="W159" s="184" t="s">
        <v>78</v>
      </c>
      <c r="X159" s="184" t="s">
        <v>78</v>
      </c>
      <c r="Y159" s="184" t="s">
        <v>78</v>
      </c>
      <c r="Z159" s="184" t="s">
        <v>78</v>
      </c>
      <c r="AA159" s="184" t="s">
        <v>78</v>
      </c>
      <c r="AB159" s="184" t="s">
        <v>78</v>
      </c>
    </row>
    <row r="160" spans="1:28" ht="135" x14ac:dyDescent="0.2">
      <c r="A160" s="192">
        <f t="shared" si="13"/>
        <v>143</v>
      </c>
      <c r="B160" s="193" t="s">
        <v>219</v>
      </c>
      <c r="C160" s="193" t="s">
        <v>2727</v>
      </c>
      <c r="D160" s="193" t="str">
        <f>VLOOKUP(B160,'HECVAT - Full | Vendor Response'!A$3:D$319,4,TRUE)</f>
        <v>Access to the Canvas cloud architecture back-end is via a combination of VPN, MFA, SSH, and digital keys managed using Amazon's KMS (KMS is certified via the Cryptographic Module Validation Program).</v>
      </c>
      <c r="E160" s="186" t="s">
        <v>78</v>
      </c>
      <c r="F160" s="186" t="s">
        <v>2728</v>
      </c>
      <c r="G160" s="186" t="s">
        <v>2729</v>
      </c>
      <c r="H160" s="198" t="s">
        <v>2433</v>
      </c>
      <c r="I160" s="198" t="s">
        <v>2434</v>
      </c>
      <c r="J160" s="187" t="str">
        <f t="shared" si="12"/>
        <v>FALSE</v>
      </c>
      <c r="K160" s="196">
        <f>IF(OR(N$24="3",N$24="4",N$24="5",N$24="6"),1,0)</f>
        <v>1</v>
      </c>
      <c r="L160" s="187" t="s">
        <v>204</v>
      </c>
      <c r="M160" s="185" t="s">
        <v>2144</v>
      </c>
      <c r="N160" s="185" t="str">
        <f>VLOOKUP(B160,'HECVAT - Full | Vendor Response'!A:E,3,FALSE)</f>
        <v>Yes</v>
      </c>
      <c r="O160" s="185" t="str">
        <f>IF(LEN(VLOOKUP(B160,'Analyst Report'!$A:$I,7,FALSE))=0,"",VLOOKUP(B160,'Analyst Report'!$A:$I,7,FALSE))</f>
        <v/>
      </c>
      <c r="P160" s="185">
        <f t="shared" si="10"/>
        <v>1</v>
      </c>
      <c r="Q160" s="185">
        <v>20</v>
      </c>
      <c r="R160" s="185">
        <f>IF(LEN(VLOOKUP(B160,'Analyst Report'!$A$30:$I$287,9,FALSE))=0,VLOOKUP(B160,'Analyst Report'!$A$30:$I$287,8,FALSE),VLOOKUP(B160,'Analyst Report'!$A$30:$I$287,9,FALSE))</f>
        <v>20</v>
      </c>
      <c r="S160" s="185">
        <f t="shared" si="14"/>
        <v>20</v>
      </c>
      <c r="T160" s="185">
        <f t="shared" si="11"/>
        <v>20</v>
      </c>
      <c r="U160" s="184" t="s">
        <v>78</v>
      </c>
      <c r="V160" s="184" t="s">
        <v>78</v>
      </c>
      <c r="W160" s="184" t="s">
        <v>78</v>
      </c>
      <c r="X160" s="184" t="s">
        <v>78</v>
      </c>
      <c r="Y160" s="184" t="s">
        <v>78</v>
      </c>
      <c r="Z160" s="184" t="s">
        <v>78</v>
      </c>
      <c r="AA160" s="184" t="s">
        <v>78</v>
      </c>
      <c r="AB160" s="184" t="s">
        <v>78</v>
      </c>
    </row>
    <row r="161" spans="1:28" ht="90" x14ac:dyDescent="0.2">
      <c r="A161" s="192">
        <f t="shared" si="13"/>
        <v>144</v>
      </c>
      <c r="B161" s="193" t="s">
        <v>220</v>
      </c>
      <c r="C161" s="193" t="s">
        <v>2730</v>
      </c>
      <c r="D161" s="193" t="str">
        <f>VLOOKUP(B161,'HECVAT - Full | Vendor Response'!A$3:D$319,4,TRUE)</f>
        <v>We utilize AWS Machine Images (AMIs) and further harden these images with internal configuration and hardening by default.</v>
      </c>
      <c r="E161" s="186" t="s">
        <v>78</v>
      </c>
      <c r="F161" s="186" t="s">
        <v>2731</v>
      </c>
      <c r="G161" s="186" t="s">
        <v>78</v>
      </c>
      <c r="H161" s="198" t="s">
        <v>2732</v>
      </c>
      <c r="I161" s="198" t="s">
        <v>2733</v>
      </c>
      <c r="J161" s="187" t="str">
        <f t="shared" si="12"/>
        <v>FALSE</v>
      </c>
      <c r="K161" s="196">
        <f>IF(OR(N$24="3",N$24="4",N$24="5",N$24="6"),1,0)</f>
        <v>1</v>
      </c>
      <c r="L161" s="187" t="s">
        <v>204</v>
      </c>
      <c r="M161" s="185" t="s">
        <v>2144</v>
      </c>
      <c r="N161" s="185" t="str">
        <f>VLOOKUP(B161,'HECVAT - Full | Vendor Response'!A:E,3,FALSE)</f>
        <v>Yes</v>
      </c>
      <c r="O161" s="185" t="str">
        <f>IF(LEN(VLOOKUP(B161,'Analyst Report'!$A:$I,7,FALSE))=0,"",VLOOKUP(B161,'Analyst Report'!$A:$I,7,FALSE))</f>
        <v/>
      </c>
      <c r="P161" s="185">
        <f t="shared" si="10"/>
        <v>1</v>
      </c>
      <c r="Q161" s="185">
        <v>20</v>
      </c>
      <c r="R161" s="185">
        <f>IF(LEN(VLOOKUP(B161,'Analyst Report'!$A$30:$I$287,9,FALSE))=0,VLOOKUP(B161,'Analyst Report'!$A$30:$I$287,8,FALSE),VLOOKUP(B161,'Analyst Report'!$A$30:$I$287,9,FALSE))</f>
        <v>20</v>
      </c>
      <c r="S161" s="185">
        <f t="shared" si="14"/>
        <v>20</v>
      </c>
      <c r="T161" s="185">
        <f t="shared" si="11"/>
        <v>20</v>
      </c>
      <c r="U161" s="184" t="s">
        <v>78</v>
      </c>
      <c r="V161" s="184" t="s">
        <v>78</v>
      </c>
      <c r="W161" s="184" t="s">
        <v>78</v>
      </c>
      <c r="X161" s="184" t="s">
        <v>78</v>
      </c>
      <c r="Y161" s="184" t="s">
        <v>78</v>
      </c>
      <c r="Z161" s="184" t="s">
        <v>78</v>
      </c>
      <c r="AA161" s="184" t="s">
        <v>78</v>
      </c>
      <c r="AB161" s="184" t="s">
        <v>78</v>
      </c>
    </row>
    <row r="162" spans="1:28" ht="409.6" x14ac:dyDescent="0.2">
      <c r="A162" s="192">
        <f t="shared" si="13"/>
        <v>145</v>
      </c>
      <c r="B162" s="193" t="s">
        <v>221</v>
      </c>
      <c r="C162" s="193" t="s">
        <v>2734</v>
      </c>
      <c r="D162" s="193" t="str">
        <f>VLOOKUP(B162,'HECVAT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6" t="s">
        <v>2735</v>
      </c>
      <c r="F162" s="186"/>
      <c r="G162" s="186"/>
      <c r="H162" s="198" t="s">
        <v>2652</v>
      </c>
      <c r="I162" s="198" t="s">
        <v>2653</v>
      </c>
      <c r="J162" s="187" t="str">
        <f t="shared" si="12"/>
        <v>FALSE</v>
      </c>
      <c r="K162" s="196">
        <f>IF(OR(N$24="3",N$24="4",N$24="5",N$24="6"),1,0)</f>
        <v>1</v>
      </c>
      <c r="L162" s="187" t="s">
        <v>204</v>
      </c>
      <c r="M162" s="185" t="s">
        <v>2151</v>
      </c>
      <c r="N162" s="185" t="str">
        <f>VLOOKUP(B162,'HECVAT - Full | Vendor Response'!A:E,3,FALSE)</f>
        <v>No</v>
      </c>
      <c r="O162" s="185" t="str">
        <f>IF(LEN(VLOOKUP(B162,'Analyst Report'!$A:$I,7,FALSE))=0,"",VLOOKUP(B162,'Analyst Report'!$A:$I,7,FALSE))</f>
        <v/>
      </c>
      <c r="P162" s="185">
        <f t="shared" si="10"/>
        <v>1</v>
      </c>
      <c r="Q162" s="185">
        <v>20</v>
      </c>
      <c r="R162" s="185">
        <f>IF(LEN(VLOOKUP(B162,'Analyst Report'!$A$30:$I$287,9,FALSE))=0,VLOOKUP(B162,'Analyst Report'!$A$30:$I$287,8,FALSE),VLOOKUP(B162,'Analyst Report'!$A$30:$I$287,9,FALSE))</f>
        <v>20</v>
      </c>
      <c r="S162" s="185">
        <f t="shared" si="14"/>
        <v>20</v>
      </c>
      <c r="T162" s="185">
        <f t="shared" si="11"/>
        <v>20</v>
      </c>
      <c r="U162" s="184" t="s">
        <v>78</v>
      </c>
      <c r="V162" s="184" t="s">
        <v>78</v>
      </c>
      <c r="W162" s="184" t="s">
        <v>78</v>
      </c>
      <c r="X162" s="184" t="s">
        <v>78</v>
      </c>
      <c r="Y162" s="184" t="s">
        <v>78</v>
      </c>
      <c r="Z162" s="184" t="s">
        <v>78</v>
      </c>
      <c r="AA162" s="184" t="s">
        <v>78</v>
      </c>
      <c r="AB162" s="184" t="s">
        <v>78</v>
      </c>
    </row>
    <row r="163" spans="1:28" ht="409.6" x14ac:dyDescent="0.2">
      <c r="A163" s="192">
        <f t="shared" si="13"/>
        <v>146</v>
      </c>
      <c r="B163" s="199" t="s">
        <v>222</v>
      </c>
      <c r="C163" s="193" t="s">
        <v>2736</v>
      </c>
      <c r="D163" s="193">
        <f>VLOOKUP(B163,'HECVAT - Full | Vendor Response'!A$3:D$319,4,TRUE)</f>
        <v>0</v>
      </c>
      <c r="E163" s="186" t="s">
        <v>2737</v>
      </c>
      <c r="F163" s="186" t="s">
        <v>2738</v>
      </c>
      <c r="G163" s="186" t="s">
        <v>2739</v>
      </c>
      <c r="H163" s="198" t="s">
        <v>2740</v>
      </c>
      <c r="I163" s="198" t="s">
        <v>2741</v>
      </c>
      <c r="J163" s="187" t="str">
        <f t="shared" si="12"/>
        <v>FALSE</v>
      </c>
      <c r="K163" s="196">
        <v>1</v>
      </c>
      <c r="L163" s="187" t="s">
        <v>2742</v>
      </c>
      <c r="M163" s="185" t="s">
        <v>2144</v>
      </c>
      <c r="N163" s="185"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included with this document.</v>
      </c>
      <c r="O163" s="185" t="str">
        <f>IF(LEN(VLOOKUP(B163,'Analyst Report'!$A:$I,7,FALSE))=0,"",VLOOKUP(B163,'Analyst Report'!$A:$I,7,FALSE))</f>
        <v>Yes</v>
      </c>
      <c r="P163" s="185">
        <f t="shared" si="10"/>
        <v>1</v>
      </c>
      <c r="Q163" s="185">
        <v>20</v>
      </c>
      <c r="R163" s="185">
        <f>IF(LEN(VLOOKUP(B163,'Analyst Report'!$A$30:$I$287,9,FALSE))=0,VLOOKUP(B163,'Analyst Report'!$A$30:$I$287,8,FALSE),VLOOKUP(B163,'Analyst Report'!$A$30:$I$287,9,FALSE))</f>
        <v>20</v>
      </c>
      <c r="S163" s="185">
        <f t="shared" si="14"/>
        <v>20</v>
      </c>
      <c r="T163" s="185">
        <f t="shared" si="11"/>
        <v>20</v>
      </c>
      <c r="U163" s="184" t="s">
        <v>78</v>
      </c>
      <c r="V163" s="184" t="s">
        <v>78</v>
      </c>
      <c r="W163" s="184" t="s">
        <v>78</v>
      </c>
      <c r="X163" s="184" t="s">
        <v>78</v>
      </c>
      <c r="Y163" s="184" t="s">
        <v>78</v>
      </c>
      <c r="Z163" s="184" t="s">
        <v>78</v>
      </c>
      <c r="AA163" s="184" t="s">
        <v>78</v>
      </c>
      <c r="AB163" s="184" t="s">
        <v>78</v>
      </c>
    </row>
    <row r="164" spans="1:28" ht="150" x14ac:dyDescent="0.2">
      <c r="A164" s="192">
        <f t="shared" si="13"/>
        <v>147</v>
      </c>
      <c r="B164" s="199" t="s">
        <v>223</v>
      </c>
      <c r="C164" s="193" t="s">
        <v>2743</v>
      </c>
      <c r="D164" s="193"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6" t="s">
        <v>78</v>
      </c>
      <c r="F164" s="186" t="s">
        <v>2744</v>
      </c>
      <c r="G164" s="186" t="s">
        <v>2745</v>
      </c>
      <c r="H164" s="198" t="s">
        <v>2746</v>
      </c>
      <c r="I164" s="198" t="s">
        <v>2747</v>
      </c>
      <c r="J164" s="187" t="str">
        <f t="shared" si="12"/>
        <v>FALSE</v>
      </c>
      <c r="K164" s="196">
        <v>1</v>
      </c>
      <c r="L164" s="187" t="s">
        <v>2742</v>
      </c>
      <c r="M164" s="185" t="s">
        <v>2144</v>
      </c>
      <c r="N164" s="185" t="str">
        <f>VLOOKUP(B164,'HECVAT - Full | Vendor Response'!A:E,3,FALSE)</f>
        <v>Yes</v>
      </c>
      <c r="O164" s="185" t="str">
        <f>IF(LEN(VLOOKUP(B164,'Analyst Report'!$A:$I,7,FALSE))=0,"",VLOOKUP(B164,'Analyst Report'!$A:$I,7,FALSE))</f>
        <v/>
      </c>
      <c r="P164" s="185">
        <f t="shared" si="10"/>
        <v>1</v>
      </c>
      <c r="Q164" s="185">
        <v>15</v>
      </c>
      <c r="R164" s="185">
        <f>IF(LEN(VLOOKUP(B164,'Analyst Report'!$A$30:$I$287,9,FALSE))=0,VLOOKUP(B164,'Analyst Report'!$A$30:$I$287,8,FALSE),VLOOKUP(B164,'Analyst Report'!$A$30:$I$287,9,FALSE))</f>
        <v>15</v>
      </c>
      <c r="S164" s="185">
        <f t="shared" si="14"/>
        <v>15</v>
      </c>
      <c r="T164" s="185">
        <f t="shared" si="11"/>
        <v>15</v>
      </c>
      <c r="U164" s="184" t="s">
        <v>78</v>
      </c>
      <c r="V164" s="184" t="s">
        <v>78</v>
      </c>
      <c r="W164" s="184" t="s">
        <v>78</v>
      </c>
      <c r="X164" s="184" t="s">
        <v>78</v>
      </c>
      <c r="Y164" s="184" t="s">
        <v>78</v>
      </c>
      <c r="Z164" s="184" t="s">
        <v>78</v>
      </c>
      <c r="AA164" s="184" t="s">
        <v>78</v>
      </c>
      <c r="AB164" s="184" t="s">
        <v>78</v>
      </c>
    </row>
    <row r="165" spans="1:28" ht="120" x14ac:dyDescent="0.2">
      <c r="A165" s="192">
        <f t="shared" si="13"/>
        <v>148</v>
      </c>
      <c r="B165" s="199" t="s">
        <v>224</v>
      </c>
      <c r="C165" s="193" t="s">
        <v>2748</v>
      </c>
      <c r="D165" s="193" t="str">
        <f>VLOOKUP(B165,'HECVAT - Full | Vendor Response'!A$3:D$319,4,TRUE)</f>
        <v>Please see our Instructure Business Continuity and Disaster Recovery Paper which is included with this submission.</v>
      </c>
      <c r="E165" s="186" t="s">
        <v>78</v>
      </c>
      <c r="F165" s="186" t="s">
        <v>2749</v>
      </c>
      <c r="G165" s="186" t="s">
        <v>2750</v>
      </c>
      <c r="H165" s="198" t="s">
        <v>2751</v>
      </c>
      <c r="I165" s="198" t="s">
        <v>2752</v>
      </c>
      <c r="J165" s="187" t="str">
        <f t="shared" si="12"/>
        <v>TRUE</v>
      </c>
      <c r="K165" s="196">
        <v>1</v>
      </c>
      <c r="L165" s="187" t="s">
        <v>2742</v>
      </c>
      <c r="M165" s="185" t="s">
        <v>2144</v>
      </c>
      <c r="N165" s="185" t="str">
        <f>VLOOKUP(B165,'HECVAT - Full | Vendor Response'!A:E,3,FALSE)</f>
        <v>Yes</v>
      </c>
      <c r="O165" s="185" t="str">
        <f>IF(LEN(VLOOKUP(B165,'Analyst Report'!$A:$I,7,FALSE))=0,"",VLOOKUP(B165,'Analyst Report'!$A:$I,7,FALSE))</f>
        <v/>
      </c>
      <c r="P165" s="185">
        <f t="shared" si="10"/>
        <v>1</v>
      </c>
      <c r="Q165" s="185">
        <v>25</v>
      </c>
      <c r="R165" s="185">
        <f>IF(LEN(VLOOKUP(B165,'Analyst Report'!$A$30:$I$287,9,FALSE))=0,VLOOKUP(B165,'Analyst Report'!$A$30:$I$287,8,FALSE),VLOOKUP(B165,'Analyst Report'!$A$30:$I$287,9,FALSE))</f>
        <v>25</v>
      </c>
      <c r="S165" s="185">
        <f t="shared" si="14"/>
        <v>25</v>
      </c>
      <c r="T165" s="185">
        <f t="shared" si="11"/>
        <v>25</v>
      </c>
      <c r="U165" s="184" t="s">
        <v>78</v>
      </c>
      <c r="V165" s="184" t="s">
        <v>78</v>
      </c>
      <c r="W165" s="184" t="s">
        <v>78</v>
      </c>
      <c r="X165" s="184" t="s">
        <v>78</v>
      </c>
      <c r="Y165" s="184" t="s">
        <v>78</v>
      </c>
      <c r="Z165" s="184" t="s">
        <v>78</v>
      </c>
      <c r="AA165" s="184" t="s">
        <v>78</v>
      </c>
      <c r="AB165" s="184" t="s">
        <v>78</v>
      </c>
    </row>
    <row r="166" spans="1:28" ht="409.6" x14ac:dyDescent="0.2">
      <c r="A166" s="192">
        <f t="shared" si="13"/>
        <v>149</v>
      </c>
      <c r="B166" s="199" t="s">
        <v>225</v>
      </c>
      <c r="C166" s="193" t="s">
        <v>2753</v>
      </c>
      <c r="D166" s="193"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6" t="s">
        <v>78</v>
      </c>
      <c r="F166" s="186"/>
      <c r="G166" s="186" t="s">
        <v>2754</v>
      </c>
      <c r="H166" s="198" t="s">
        <v>2643</v>
      </c>
      <c r="I166" s="198" t="s">
        <v>2644</v>
      </c>
      <c r="J166" s="187" t="str">
        <f t="shared" si="12"/>
        <v>FALSE</v>
      </c>
      <c r="K166" s="196">
        <v>1</v>
      </c>
      <c r="L166" s="187" t="s">
        <v>2742</v>
      </c>
      <c r="M166" s="185" t="s">
        <v>2151</v>
      </c>
      <c r="N166" s="185" t="str">
        <f>VLOOKUP(B166,'HECVAT - Full | Vendor Response'!A:E,3,FALSE)</f>
        <v>No</v>
      </c>
      <c r="O166" s="185" t="str">
        <f>IF(LEN(VLOOKUP(B166,'Analyst Report'!$A:$I,7,FALSE))=0,"",VLOOKUP(B166,'Analyst Report'!$A:$I,7,FALSE))</f>
        <v/>
      </c>
      <c r="P166" s="185">
        <f t="shared" si="10"/>
        <v>1</v>
      </c>
      <c r="Q166" s="185">
        <v>20</v>
      </c>
      <c r="R166" s="185">
        <f>IF(LEN(VLOOKUP(B166,'Analyst Report'!$A$30:$I$287,9,FALSE))=0,VLOOKUP(B166,'Analyst Report'!$A$30:$I$287,8,FALSE),VLOOKUP(B166,'Analyst Report'!$A$30:$I$287,9,FALSE))</f>
        <v>20</v>
      </c>
      <c r="S166" s="185">
        <f t="shared" si="14"/>
        <v>20</v>
      </c>
      <c r="T166" s="185">
        <f t="shared" si="11"/>
        <v>20</v>
      </c>
      <c r="U166" s="184" t="s">
        <v>78</v>
      </c>
      <c r="V166" s="184" t="s">
        <v>78</v>
      </c>
      <c r="W166" s="184" t="s">
        <v>78</v>
      </c>
      <c r="X166" s="184" t="s">
        <v>78</v>
      </c>
      <c r="Y166" s="184" t="s">
        <v>78</v>
      </c>
      <c r="Z166" s="184" t="s">
        <v>78</v>
      </c>
      <c r="AA166" s="184" t="s">
        <v>78</v>
      </c>
      <c r="AB166" s="184" t="s">
        <v>78</v>
      </c>
    </row>
    <row r="167" spans="1:28" ht="409.6" x14ac:dyDescent="0.2">
      <c r="A167" s="192">
        <f t="shared" si="13"/>
        <v>150</v>
      </c>
      <c r="B167" s="199" t="s">
        <v>226</v>
      </c>
      <c r="C167" s="193" t="s">
        <v>2755</v>
      </c>
      <c r="D167" s="193"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67" s="186" t="s">
        <v>78</v>
      </c>
      <c r="F167" s="186" t="s">
        <v>2756</v>
      </c>
      <c r="G167" s="186" t="s">
        <v>2757</v>
      </c>
      <c r="H167" s="198" t="s">
        <v>2758</v>
      </c>
      <c r="I167" s="198" t="s">
        <v>2759</v>
      </c>
      <c r="J167" s="187" t="str">
        <f t="shared" si="12"/>
        <v>FALSE</v>
      </c>
      <c r="K167" s="196">
        <v>1</v>
      </c>
      <c r="L167" s="187" t="s">
        <v>2742</v>
      </c>
      <c r="M167" s="185" t="s">
        <v>2144</v>
      </c>
      <c r="N167" s="185" t="str">
        <f>VLOOKUP(B167,'HECVAT - Full | Vendor Response'!A:E,3,FALSE)</f>
        <v>Yes</v>
      </c>
      <c r="O167" s="185" t="str">
        <f>IF(LEN(VLOOKUP(B167,'Analyst Report'!$A:$I,7,FALSE))=0,"",VLOOKUP(B167,'Analyst Report'!$A:$I,7,FALSE))</f>
        <v/>
      </c>
      <c r="P167" s="185">
        <f t="shared" si="10"/>
        <v>1</v>
      </c>
      <c r="Q167" s="185">
        <v>20</v>
      </c>
      <c r="R167" s="185">
        <f>IF(LEN(VLOOKUP(B167,'Analyst Report'!$A$30:$I$287,9,FALSE))=0,VLOOKUP(B167,'Analyst Report'!$A$30:$I$287,8,FALSE),VLOOKUP(B167,'Analyst Report'!$A$30:$I$287,9,FALSE))</f>
        <v>20</v>
      </c>
      <c r="S167" s="185">
        <f t="shared" si="14"/>
        <v>20</v>
      </c>
      <c r="T167" s="185">
        <f t="shared" si="11"/>
        <v>20</v>
      </c>
      <c r="U167" s="184" t="s">
        <v>78</v>
      </c>
      <c r="V167" s="184" t="s">
        <v>78</v>
      </c>
      <c r="W167" s="184" t="s">
        <v>78</v>
      </c>
      <c r="X167" s="184" t="s">
        <v>78</v>
      </c>
      <c r="Y167" s="184" t="s">
        <v>78</v>
      </c>
      <c r="Z167" s="184" t="s">
        <v>78</v>
      </c>
      <c r="AA167" s="184" t="s">
        <v>78</v>
      </c>
      <c r="AB167" s="184" t="s">
        <v>78</v>
      </c>
    </row>
    <row r="168" spans="1:28" ht="409.6" x14ac:dyDescent="0.2">
      <c r="A168" s="192">
        <f t="shared" si="13"/>
        <v>151</v>
      </c>
      <c r="B168" s="199" t="s">
        <v>227</v>
      </c>
      <c r="C168" s="193" t="s">
        <v>2760</v>
      </c>
      <c r="D168" s="193"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68" s="186" t="s">
        <v>78</v>
      </c>
      <c r="F168" s="186" t="s">
        <v>2761</v>
      </c>
      <c r="G168" s="186" t="s">
        <v>2762</v>
      </c>
      <c r="H168" s="198" t="s">
        <v>2763</v>
      </c>
      <c r="I168" s="198" t="s">
        <v>2764</v>
      </c>
      <c r="J168" s="187" t="str">
        <f t="shared" si="12"/>
        <v>FALSE</v>
      </c>
      <c r="K168" s="196">
        <f>IF(N167="Yes",1,0)</f>
        <v>1</v>
      </c>
      <c r="L168" s="187" t="s">
        <v>2742</v>
      </c>
      <c r="M168" s="185" t="s">
        <v>2144</v>
      </c>
      <c r="N168" s="185" t="str">
        <f>VLOOKUP(B168,'HECVAT - Full | Vendor Response'!A:E,3,FALSE)</f>
        <v>Yes</v>
      </c>
      <c r="O168" s="185" t="str">
        <f>IF(LEN(VLOOKUP(B168,'Analyst Report'!$A:$I,7,FALSE))=0,"",VLOOKUP(B168,'Analyst Report'!$A:$I,7,FALSE))</f>
        <v/>
      </c>
      <c r="P168" s="185">
        <f t="shared" si="10"/>
        <v>1</v>
      </c>
      <c r="Q168" s="185">
        <v>20</v>
      </c>
      <c r="R168" s="185">
        <f>IF(LEN(VLOOKUP(B168,'Analyst Report'!$A$30:$I$287,9,FALSE))=0,VLOOKUP(B168,'Analyst Report'!$A$30:$I$287,8,FALSE),VLOOKUP(B168,'Analyst Report'!$A$30:$I$287,9,FALSE))</f>
        <v>20</v>
      </c>
      <c r="S168" s="185">
        <f t="shared" si="14"/>
        <v>20</v>
      </c>
      <c r="T168" s="185">
        <f t="shared" si="11"/>
        <v>20</v>
      </c>
      <c r="U168" s="184" t="s">
        <v>78</v>
      </c>
      <c r="V168" s="184" t="s">
        <v>78</v>
      </c>
      <c r="W168" s="184" t="s">
        <v>78</v>
      </c>
      <c r="X168" s="184" t="s">
        <v>78</v>
      </c>
      <c r="Y168" s="184" t="s">
        <v>78</v>
      </c>
      <c r="Z168" s="184" t="s">
        <v>78</v>
      </c>
      <c r="AA168" s="184" t="s">
        <v>78</v>
      </c>
      <c r="AB168" s="184" t="s">
        <v>78</v>
      </c>
    </row>
    <row r="169" spans="1:28" ht="135" x14ac:dyDescent="0.2">
      <c r="A169" s="192">
        <f t="shared" si="13"/>
        <v>152</v>
      </c>
      <c r="B169" s="199" t="s">
        <v>228</v>
      </c>
      <c r="C169" s="193" t="s">
        <v>2765</v>
      </c>
      <c r="D169" s="193" t="str">
        <f>VLOOKUP(B169,'HECVAT - Full | Vendor Response'!A$3:D$319,4,TRUE)</f>
        <v>Please see our Instructure Business Continuity and Disaster Recovery Paper located at: https://www.instructure.com/canvas/security</v>
      </c>
      <c r="E169" s="186" t="s">
        <v>78</v>
      </c>
      <c r="F169" s="186" t="s">
        <v>2766</v>
      </c>
      <c r="G169" s="186" t="s">
        <v>2767</v>
      </c>
      <c r="H169" s="198" t="s">
        <v>2472</v>
      </c>
      <c r="I169" s="198" t="s">
        <v>2473</v>
      </c>
      <c r="J169" s="187" t="str">
        <f t="shared" si="12"/>
        <v>FALSE</v>
      </c>
      <c r="K169" s="196">
        <v>1</v>
      </c>
      <c r="L169" s="187" t="s">
        <v>2742</v>
      </c>
      <c r="M169" s="185" t="s">
        <v>2144</v>
      </c>
      <c r="N169" s="185" t="str">
        <f>VLOOKUP(B169,'HECVAT - Full | Vendor Response'!A:E,3,FALSE)</f>
        <v>Yes</v>
      </c>
      <c r="O169" s="185" t="str">
        <f>IF(LEN(VLOOKUP(B169,'Analyst Report'!$A:$I,7,FALSE))=0,"",VLOOKUP(B169,'Analyst Report'!$A:$I,7,FALSE))</f>
        <v/>
      </c>
      <c r="P169" s="185">
        <f t="shared" si="10"/>
        <v>1</v>
      </c>
      <c r="Q169" s="185">
        <v>20</v>
      </c>
      <c r="R169" s="185">
        <f>IF(LEN(VLOOKUP(B169,'Analyst Report'!$A$30:$I$287,9,FALSE))=0,VLOOKUP(B169,'Analyst Report'!$A$30:$I$287,8,FALSE),VLOOKUP(B169,'Analyst Report'!$A$30:$I$287,9,FALSE))</f>
        <v>20</v>
      </c>
      <c r="S169" s="185">
        <f t="shared" si="14"/>
        <v>20</v>
      </c>
      <c r="T169" s="185">
        <f t="shared" si="11"/>
        <v>20</v>
      </c>
      <c r="U169" s="184" t="s">
        <v>78</v>
      </c>
      <c r="V169" s="184" t="s">
        <v>78</v>
      </c>
      <c r="W169" s="184" t="s">
        <v>78</v>
      </c>
      <c r="X169" s="184" t="s">
        <v>78</v>
      </c>
      <c r="Y169" s="184" t="s">
        <v>78</v>
      </c>
      <c r="Z169" s="184" t="s">
        <v>78</v>
      </c>
      <c r="AA169" s="184" t="s">
        <v>78</v>
      </c>
      <c r="AB169" s="184" t="s">
        <v>78</v>
      </c>
    </row>
    <row r="170" spans="1:28" ht="409.6" x14ac:dyDescent="0.2">
      <c r="A170" s="192">
        <f t="shared" si="13"/>
        <v>153</v>
      </c>
      <c r="B170" s="199" t="s">
        <v>229</v>
      </c>
      <c r="C170" s="193" t="s">
        <v>2768</v>
      </c>
      <c r="D170" s="193"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6" t="s">
        <v>78</v>
      </c>
      <c r="F170" s="186" t="s">
        <v>2769</v>
      </c>
      <c r="G170" s="186" t="s">
        <v>2770</v>
      </c>
      <c r="H170" s="198" t="s">
        <v>2472</v>
      </c>
      <c r="I170" s="198" t="s">
        <v>2473</v>
      </c>
      <c r="J170" s="187" t="str">
        <f t="shared" si="12"/>
        <v>FALSE</v>
      </c>
      <c r="K170" s="196">
        <v>1</v>
      </c>
      <c r="L170" s="187" t="s">
        <v>2742</v>
      </c>
      <c r="M170" s="185" t="s">
        <v>2144</v>
      </c>
      <c r="N170" s="185" t="str">
        <f>VLOOKUP(B170,'HECVAT - Full | Vendor Response'!A:E,3,FALSE)</f>
        <v>Yes</v>
      </c>
      <c r="O170" s="185" t="str">
        <f>IF(LEN(VLOOKUP(B170,'Analyst Report'!$A:$I,7,FALSE))=0,"",VLOOKUP(B170,'Analyst Report'!$A:$I,7,FALSE))</f>
        <v/>
      </c>
      <c r="P170" s="185">
        <f t="shared" si="10"/>
        <v>1</v>
      </c>
      <c r="Q170" s="185">
        <v>20</v>
      </c>
      <c r="R170" s="185">
        <f>IF(LEN(VLOOKUP(B170,'Analyst Report'!$A$30:$I$287,9,FALSE))=0,VLOOKUP(B170,'Analyst Report'!$A$30:$I$287,8,FALSE),VLOOKUP(B170,'Analyst Report'!$A$30:$I$287,9,FALSE))</f>
        <v>20</v>
      </c>
      <c r="S170" s="185">
        <f t="shared" si="14"/>
        <v>20</v>
      </c>
      <c r="T170" s="185">
        <f t="shared" si="11"/>
        <v>20</v>
      </c>
      <c r="U170" s="184" t="s">
        <v>78</v>
      </c>
      <c r="V170" s="184" t="s">
        <v>78</v>
      </c>
      <c r="W170" s="184" t="s">
        <v>78</v>
      </c>
      <c r="X170" s="184" t="s">
        <v>78</v>
      </c>
      <c r="Y170" s="184" t="s">
        <v>78</v>
      </c>
      <c r="Z170" s="184" t="s">
        <v>78</v>
      </c>
      <c r="AA170" s="184" t="s">
        <v>78</v>
      </c>
      <c r="AB170" s="184" t="s">
        <v>78</v>
      </c>
    </row>
    <row r="171" spans="1:28" ht="409.6" x14ac:dyDescent="0.2">
      <c r="A171" s="192">
        <f t="shared" si="13"/>
        <v>154</v>
      </c>
      <c r="B171" s="199" t="s">
        <v>230</v>
      </c>
      <c r="C171" s="193" t="s">
        <v>2771</v>
      </c>
      <c r="D171" s="193">
        <f>VLOOKUP(B171,'HECVAT - Full | Vendor Response'!A$3:D$319,4,TRUE)</f>
        <v>0</v>
      </c>
      <c r="E171" s="186" t="s">
        <v>2772</v>
      </c>
      <c r="F171" s="186"/>
      <c r="G171" s="186"/>
      <c r="H171" s="198" t="s">
        <v>2773</v>
      </c>
      <c r="I171" s="198" t="s">
        <v>2764</v>
      </c>
      <c r="J171" s="187" t="str">
        <f t="shared" si="12"/>
        <v>FALSE</v>
      </c>
      <c r="K171" s="196">
        <v>1</v>
      </c>
      <c r="L171" s="187" t="s">
        <v>2742</v>
      </c>
      <c r="M171" s="185" t="s">
        <v>2144</v>
      </c>
      <c r="N171" s="185"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5" t="str">
        <f>IF(LEN(VLOOKUP(B171,'Analyst Report'!$A:$I,7,FALSE))=0,"",VLOOKUP(B171,'Analyst Report'!$A:$I,7,FALSE))</f>
        <v>Yes</v>
      </c>
      <c r="P171" s="185">
        <f t="shared" si="10"/>
        <v>1</v>
      </c>
      <c r="Q171" s="185">
        <v>20</v>
      </c>
      <c r="R171" s="185">
        <f>IF(LEN(VLOOKUP(B171,'Analyst Report'!$A$30:$I$287,9,FALSE))=0,VLOOKUP(B171,'Analyst Report'!$A$30:$I$287,8,FALSE),VLOOKUP(B171,'Analyst Report'!$A$30:$I$287,9,FALSE))</f>
        <v>20</v>
      </c>
      <c r="S171" s="185">
        <f t="shared" si="14"/>
        <v>20</v>
      </c>
      <c r="T171" s="185">
        <f t="shared" si="11"/>
        <v>20</v>
      </c>
      <c r="U171" s="184" t="s">
        <v>78</v>
      </c>
      <c r="V171" s="184" t="s">
        <v>78</v>
      </c>
      <c r="W171" s="184" t="s">
        <v>78</v>
      </c>
      <c r="X171" s="184" t="s">
        <v>78</v>
      </c>
      <c r="Y171" s="184" t="s">
        <v>78</v>
      </c>
      <c r="Z171" s="184" t="s">
        <v>78</v>
      </c>
      <c r="AA171" s="184" t="s">
        <v>78</v>
      </c>
      <c r="AB171" s="184" t="s">
        <v>78</v>
      </c>
    </row>
    <row r="172" spans="1:28" ht="180" x14ac:dyDescent="0.2">
      <c r="A172" s="192">
        <f t="shared" si="13"/>
        <v>155</v>
      </c>
      <c r="B172" s="199" t="s">
        <v>231</v>
      </c>
      <c r="C172" s="193" t="s">
        <v>2774</v>
      </c>
      <c r="D172" s="193" t="str">
        <f>VLOOKUP(B172,'HECVAT - Full | Vendor Response'!A$3:D$319,4,TRUE)</f>
        <v>Tabletop testing occurs every year and typically occurs during the month of December.</v>
      </c>
      <c r="E172" s="186" t="s">
        <v>78</v>
      </c>
      <c r="F172" s="186" t="s">
        <v>2775</v>
      </c>
      <c r="G172" s="186" t="s">
        <v>2776</v>
      </c>
      <c r="H172" s="198" t="s">
        <v>2763</v>
      </c>
      <c r="I172" s="198" t="s">
        <v>2764</v>
      </c>
      <c r="J172" s="187" t="str">
        <f t="shared" si="12"/>
        <v>TRUE</v>
      </c>
      <c r="K172" s="196">
        <v>1</v>
      </c>
      <c r="L172" s="187" t="s">
        <v>2742</v>
      </c>
      <c r="M172" s="185" t="s">
        <v>2144</v>
      </c>
      <c r="N172" s="185" t="str">
        <f>VLOOKUP(B172,'HECVAT - Full | Vendor Response'!A:E,3,FALSE)</f>
        <v>Yes</v>
      </c>
      <c r="O172" s="185" t="str">
        <f>IF(LEN(VLOOKUP(B172,'Analyst Report'!$A:$I,7,FALSE))=0,"",VLOOKUP(B172,'Analyst Report'!$A:$I,7,FALSE))</f>
        <v/>
      </c>
      <c r="P172" s="185">
        <f t="shared" si="10"/>
        <v>1</v>
      </c>
      <c r="Q172" s="185">
        <v>25</v>
      </c>
      <c r="R172" s="185">
        <f>IF(LEN(VLOOKUP(B172,'Analyst Report'!$A$30:$I$287,9,FALSE))=0,VLOOKUP(B172,'Analyst Report'!$A$30:$I$287,8,FALSE),VLOOKUP(B172,'Analyst Report'!$A$30:$I$287,9,FALSE))</f>
        <v>25</v>
      </c>
      <c r="S172" s="185">
        <f t="shared" si="14"/>
        <v>25</v>
      </c>
      <c r="T172" s="185">
        <f t="shared" si="11"/>
        <v>25</v>
      </c>
      <c r="U172" s="184" t="s">
        <v>78</v>
      </c>
      <c r="V172" s="184" t="s">
        <v>78</v>
      </c>
      <c r="W172" s="184" t="s">
        <v>78</v>
      </c>
      <c r="X172" s="184" t="s">
        <v>78</v>
      </c>
      <c r="Y172" s="184" t="s">
        <v>78</v>
      </c>
      <c r="Z172" s="184" t="s">
        <v>78</v>
      </c>
      <c r="AA172" s="184" t="s">
        <v>78</v>
      </c>
      <c r="AB172" s="184" t="s">
        <v>78</v>
      </c>
    </row>
    <row r="173" spans="1:28" ht="180" x14ac:dyDescent="0.2">
      <c r="A173" s="192">
        <f t="shared" si="13"/>
        <v>156</v>
      </c>
      <c r="B173" s="199" t="s">
        <v>232</v>
      </c>
      <c r="C173" s="193" t="s">
        <v>2777</v>
      </c>
      <c r="D173" s="193" t="str">
        <f>VLOOKUP(B173,'HECVAT - Full | Vendor Response'!A$3:D$319,4,TRUE)</f>
        <v>Instructure's DRP is reviewed in its entirety at least annually and updated to reflect any changes needed.</v>
      </c>
      <c r="E173" s="186" t="s">
        <v>78</v>
      </c>
      <c r="F173" s="186" t="s">
        <v>2778</v>
      </c>
      <c r="G173" s="186" t="s">
        <v>2779</v>
      </c>
      <c r="H173" s="198" t="s">
        <v>2763</v>
      </c>
      <c r="I173" s="198" t="s">
        <v>2764</v>
      </c>
      <c r="J173" s="187" t="str">
        <f t="shared" si="12"/>
        <v>TRUE</v>
      </c>
      <c r="K173" s="196">
        <f>IF(N172="Yes",1,0)</f>
        <v>1</v>
      </c>
      <c r="L173" s="187" t="s">
        <v>2742</v>
      </c>
      <c r="M173" s="185" t="s">
        <v>2144</v>
      </c>
      <c r="N173" s="185" t="str">
        <f>VLOOKUP(B173,'HECVAT - Full | Vendor Response'!A:E,3,FALSE)</f>
        <v>Yes</v>
      </c>
      <c r="O173" s="185" t="str">
        <f>IF(LEN(VLOOKUP(B173,'Analyst Report'!$A:$I,7,FALSE))=0,"",VLOOKUP(B173,'Analyst Report'!$A:$I,7,FALSE))</f>
        <v/>
      </c>
      <c r="P173" s="185">
        <f t="shared" si="10"/>
        <v>1</v>
      </c>
      <c r="Q173" s="185">
        <v>25</v>
      </c>
      <c r="R173" s="185">
        <f>IF(LEN(VLOOKUP(B173,'Analyst Report'!$A$30:$I$287,9,FALSE))=0,VLOOKUP(B173,'Analyst Report'!$A$30:$I$287,8,FALSE),VLOOKUP(B173,'Analyst Report'!$A$30:$I$287,9,FALSE))</f>
        <v>25</v>
      </c>
      <c r="S173" s="185">
        <f t="shared" si="14"/>
        <v>25</v>
      </c>
      <c r="T173" s="185">
        <f t="shared" si="11"/>
        <v>25</v>
      </c>
      <c r="U173" s="184" t="s">
        <v>78</v>
      </c>
      <c r="V173" s="184" t="s">
        <v>78</v>
      </c>
      <c r="W173" s="184" t="s">
        <v>78</v>
      </c>
      <c r="X173" s="184" t="s">
        <v>78</v>
      </c>
      <c r="Y173" s="184" t="s">
        <v>78</v>
      </c>
      <c r="Z173" s="184" t="s">
        <v>78</v>
      </c>
      <c r="AA173" s="184" t="s">
        <v>78</v>
      </c>
      <c r="AB173" s="184" t="s">
        <v>78</v>
      </c>
    </row>
    <row r="174" spans="1:28" ht="255" x14ac:dyDescent="0.2">
      <c r="A174" s="192">
        <f t="shared" si="13"/>
        <v>157</v>
      </c>
      <c r="B174" s="199" t="s">
        <v>234</v>
      </c>
      <c r="C174" s="199" t="s">
        <v>2780</v>
      </c>
      <c r="D174" s="193"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1" t="s">
        <v>78</v>
      </c>
      <c r="F174" s="211" t="s">
        <v>2781</v>
      </c>
      <c r="G174" s="211" t="s">
        <v>2782</v>
      </c>
      <c r="H174" s="204" t="s">
        <v>2783</v>
      </c>
      <c r="I174" s="204" t="s">
        <v>2336</v>
      </c>
      <c r="J174" s="187" t="str">
        <f t="shared" si="12"/>
        <v>TRUE</v>
      </c>
      <c r="K174" s="189">
        <v>1</v>
      </c>
      <c r="L174" s="190" t="s">
        <v>233</v>
      </c>
      <c r="M174" s="191" t="s">
        <v>2144</v>
      </c>
      <c r="N174" s="185" t="str">
        <f>VLOOKUP(B174,'HECVAT - Full | Vendor Response'!A:E,3,FALSE)</f>
        <v>Yes</v>
      </c>
      <c r="O174" s="185" t="str">
        <f>IF(LEN(VLOOKUP(B174,'Analyst Report'!$A:$I,7,FALSE))=0,"",VLOOKUP(B174,'Analyst Report'!$A:$I,7,FALSE))</f>
        <v/>
      </c>
      <c r="P174" s="185">
        <f t="shared" si="10"/>
        <v>1</v>
      </c>
      <c r="Q174" s="213">
        <v>25</v>
      </c>
      <c r="R174" s="185">
        <f>IF(LEN(VLOOKUP(B174,'Analyst Report'!$A$30:$I$287,9,FALSE))=0,VLOOKUP(B174,'Analyst Report'!$A$30:$I$287,8,FALSE),VLOOKUP(B174,'Analyst Report'!$A$30:$I$287,9,FALSE))</f>
        <v>25</v>
      </c>
      <c r="S174" s="185">
        <f t="shared" si="14"/>
        <v>25</v>
      </c>
      <c r="T174" s="185">
        <f t="shared" si="11"/>
        <v>25</v>
      </c>
      <c r="U174" s="184" t="s">
        <v>78</v>
      </c>
      <c r="V174" s="184" t="s">
        <v>78</v>
      </c>
      <c r="W174" s="184" t="s">
        <v>78</v>
      </c>
      <c r="X174" s="184" t="s">
        <v>78</v>
      </c>
      <c r="Y174" s="184" t="s">
        <v>78</v>
      </c>
      <c r="Z174" s="184" t="s">
        <v>78</v>
      </c>
      <c r="AA174" s="184" t="s">
        <v>78</v>
      </c>
      <c r="AB174" s="184" t="s">
        <v>78</v>
      </c>
    </row>
    <row r="175" spans="1:28" ht="255" x14ac:dyDescent="0.2">
      <c r="A175" s="192">
        <f t="shared" si="13"/>
        <v>158</v>
      </c>
      <c r="B175" s="199" t="s">
        <v>235</v>
      </c>
      <c r="C175" s="199" t="s">
        <v>2784</v>
      </c>
      <c r="D175" s="193"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1" t="s">
        <v>78</v>
      </c>
      <c r="F175" s="211" t="s">
        <v>2785</v>
      </c>
      <c r="G175" s="211" t="s">
        <v>2786</v>
      </c>
      <c r="H175" s="204" t="s">
        <v>2787</v>
      </c>
      <c r="I175" s="204" t="s">
        <v>2788</v>
      </c>
      <c r="J175" s="187" t="str">
        <f t="shared" si="12"/>
        <v>FALSE</v>
      </c>
      <c r="K175" s="189">
        <v>1</v>
      </c>
      <c r="L175" s="190" t="s">
        <v>233</v>
      </c>
      <c r="M175" s="191" t="s">
        <v>2144</v>
      </c>
      <c r="N175" s="185" t="str">
        <f>VLOOKUP(B175,'HECVAT - Full | Vendor Response'!A:E,3,FALSE)</f>
        <v>Yes</v>
      </c>
      <c r="O175" s="185" t="str">
        <f>IF(LEN(VLOOKUP(B175,'Analyst Report'!$A:$I,7,FALSE))=0,"",VLOOKUP(B175,'Analyst Report'!$A:$I,7,FALSE))</f>
        <v/>
      </c>
      <c r="P175" s="185">
        <f t="shared" si="10"/>
        <v>1</v>
      </c>
      <c r="Q175" s="213">
        <v>20</v>
      </c>
      <c r="R175" s="185">
        <f>IF(LEN(VLOOKUP(B175,'Analyst Report'!$A$30:$I$287,9,FALSE))=0,VLOOKUP(B175,'Analyst Report'!$A$30:$I$287,8,FALSE),VLOOKUP(B175,'Analyst Report'!$A$30:$I$287,9,FALSE))</f>
        <v>20</v>
      </c>
      <c r="S175" s="185">
        <f t="shared" si="14"/>
        <v>20</v>
      </c>
      <c r="T175" s="185">
        <f t="shared" si="11"/>
        <v>20</v>
      </c>
      <c r="U175" s="184" t="s">
        <v>78</v>
      </c>
      <c r="V175" s="184" t="s">
        <v>78</v>
      </c>
      <c r="W175" s="184" t="s">
        <v>78</v>
      </c>
      <c r="X175" s="184" t="s">
        <v>78</v>
      </c>
      <c r="Y175" s="184" t="s">
        <v>78</v>
      </c>
      <c r="Z175" s="184" t="s">
        <v>78</v>
      </c>
      <c r="AA175" s="184" t="s">
        <v>78</v>
      </c>
      <c r="AB175" s="184" t="s">
        <v>78</v>
      </c>
    </row>
    <row r="176" spans="1:28" ht="195" x14ac:dyDescent="0.2">
      <c r="A176" s="192">
        <f t="shared" si="13"/>
        <v>159</v>
      </c>
      <c r="B176" s="199" t="s">
        <v>236</v>
      </c>
      <c r="C176" s="199" t="s">
        <v>2789</v>
      </c>
      <c r="D176" s="193" t="str">
        <f>VLOOKUP(B176,'HECVAT - Full | Vendor Response'!A$3:D$319,4,TRUE)</f>
        <v>Instructure has an internal Network Security Policy document which provides requirements for any changes to the infrastructure.</v>
      </c>
      <c r="E176" s="211" t="s">
        <v>78</v>
      </c>
      <c r="F176" s="211" t="s">
        <v>2790</v>
      </c>
      <c r="G176" s="211" t="s">
        <v>2791</v>
      </c>
      <c r="H176" s="204" t="s">
        <v>2792</v>
      </c>
      <c r="I176" s="204" t="s">
        <v>2793</v>
      </c>
      <c r="J176" s="187" t="str">
        <f t="shared" si="12"/>
        <v>TRUE</v>
      </c>
      <c r="K176" s="189">
        <v>1</v>
      </c>
      <c r="L176" s="190" t="s">
        <v>233</v>
      </c>
      <c r="M176" s="191" t="s">
        <v>2144</v>
      </c>
      <c r="N176" s="185" t="str">
        <f>VLOOKUP(B176,'HECVAT - Full | Vendor Response'!A:E,3,FALSE)</f>
        <v>Yes</v>
      </c>
      <c r="O176" s="185" t="str">
        <f>IF(LEN(VLOOKUP(B176,'Analyst Report'!$A:$I,7,FALSE))=0,"",VLOOKUP(B176,'Analyst Report'!$A:$I,7,FALSE))</f>
        <v/>
      </c>
      <c r="P176" s="185">
        <f t="shared" si="10"/>
        <v>1</v>
      </c>
      <c r="Q176" s="213">
        <v>25</v>
      </c>
      <c r="R176" s="185">
        <f>IF(LEN(VLOOKUP(B176,'Analyst Report'!$A$30:$I$287,9,FALSE))=0,VLOOKUP(B176,'Analyst Report'!$A$30:$I$287,8,FALSE),VLOOKUP(B176,'Analyst Report'!$A$30:$I$287,9,FALSE))</f>
        <v>25</v>
      </c>
      <c r="S176" s="185">
        <f t="shared" si="14"/>
        <v>25</v>
      </c>
      <c r="T176" s="185">
        <f t="shared" si="11"/>
        <v>25</v>
      </c>
      <c r="U176" s="184" t="s">
        <v>78</v>
      </c>
      <c r="V176" s="184" t="s">
        <v>78</v>
      </c>
      <c r="W176" s="184" t="s">
        <v>78</v>
      </c>
      <c r="X176" s="184" t="s">
        <v>78</v>
      </c>
      <c r="Y176" s="184" t="s">
        <v>78</v>
      </c>
      <c r="Z176" s="184" t="s">
        <v>78</v>
      </c>
      <c r="AA176" s="184" t="s">
        <v>78</v>
      </c>
      <c r="AB176" s="184" t="s">
        <v>78</v>
      </c>
    </row>
    <row r="177" spans="1:28" ht="210" x14ac:dyDescent="0.2">
      <c r="A177" s="192">
        <f t="shared" si="13"/>
        <v>160</v>
      </c>
      <c r="B177" s="199" t="s">
        <v>237</v>
      </c>
      <c r="C177" s="199" t="s">
        <v>2794</v>
      </c>
      <c r="D177" s="193" t="str">
        <f>VLOOKUP(B177,'HECVAT - Full | Vendor Response'!A$3:D$319,4,TRUE)</f>
        <v>Instructure leverages Lacework all Instructure AWS accounts, forwarding alerts to the Instructure Security Team.</v>
      </c>
      <c r="E177" s="211" t="s">
        <v>78</v>
      </c>
      <c r="F177" s="211" t="s">
        <v>2795</v>
      </c>
      <c r="G177" s="211" t="s">
        <v>2796</v>
      </c>
      <c r="H177" s="204" t="s">
        <v>2797</v>
      </c>
      <c r="I177" s="204" t="s">
        <v>2798</v>
      </c>
      <c r="J177" s="187" t="str">
        <f t="shared" si="12"/>
        <v>TRUE</v>
      </c>
      <c r="K177" s="189">
        <v>1</v>
      </c>
      <c r="L177" s="190" t="s">
        <v>233</v>
      </c>
      <c r="M177" s="191" t="s">
        <v>2144</v>
      </c>
      <c r="N177" s="185" t="str">
        <f>VLOOKUP(B177,'HECVAT - Full | Vendor Response'!A:E,3,FALSE)</f>
        <v>Yes</v>
      </c>
      <c r="O177" s="185" t="str">
        <f>IF(LEN(VLOOKUP(B177,'Analyst Report'!$A:$I,7,FALSE))=0,"",VLOOKUP(B177,'Analyst Report'!$A:$I,7,FALSE))</f>
        <v/>
      </c>
      <c r="P177" s="185">
        <f t="shared" si="10"/>
        <v>1</v>
      </c>
      <c r="Q177" s="213">
        <v>25</v>
      </c>
      <c r="R177" s="185">
        <f>IF(LEN(VLOOKUP(B177,'Analyst Report'!$A$30:$I$287,9,FALSE))=0,VLOOKUP(B177,'Analyst Report'!$A$30:$I$287,8,FALSE),VLOOKUP(B177,'Analyst Report'!$A$30:$I$287,9,FALSE))</f>
        <v>25</v>
      </c>
      <c r="S177" s="185">
        <f t="shared" si="14"/>
        <v>25</v>
      </c>
      <c r="T177" s="185">
        <f t="shared" si="11"/>
        <v>25</v>
      </c>
      <c r="U177" s="184" t="s">
        <v>78</v>
      </c>
      <c r="V177" s="184" t="s">
        <v>78</v>
      </c>
      <c r="W177" s="184" t="s">
        <v>78</v>
      </c>
      <c r="X177" s="184" t="s">
        <v>78</v>
      </c>
      <c r="Y177" s="184" t="s">
        <v>78</v>
      </c>
      <c r="Z177" s="184" t="s">
        <v>78</v>
      </c>
      <c r="AA177" s="184" t="s">
        <v>78</v>
      </c>
      <c r="AB177" s="184" t="s">
        <v>78</v>
      </c>
    </row>
    <row r="178" spans="1:28" ht="409.6" x14ac:dyDescent="0.2">
      <c r="A178" s="192">
        <f t="shared" si="13"/>
        <v>161</v>
      </c>
      <c r="B178" s="199" t="s">
        <v>238</v>
      </c>
      <c r="C178" s="199" t="s">
        <v>2799</v>
      </c>
      <c r="D178" s="193"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1" t="s">
        <v>78</v>
      </c>
      <c r="F178" s="211" t="s">
        <v>2800</v>
      </c>
      <c r="G178" s="211" t="s">
        <v>2801</v>
      </c>
      <c r="H178" s="204" t="s">
        <v>2802</v>
      </c>
      <c r="I178" s="204" t="s">
        <v>2803</v>
      </c>
      <c r="J178" s="187" t="str">
        <f t="shared" si="12"/>
        <v>FALSE</v>
      </c>
      <c r="K178" s="189">
        <v>1</v>
      </c>
      <c r="L178" s="190" t="s">
        <v>233</v>
      </c>
      <c r="M178" s="191" t="s">
        <v>2144</v>
      </c>
      <c r="N178" s="185" t="str">
        <f>VLOOKUP(B178,'HECVAT - Full | Vendor Response'!A:E,3,FALSE)</f>
        <v>Yes</v>
      </c>
      <c r="O178" s="185" t="str">
        <f>IF(LEN(VLOOKUP(B178,'Analyst Report'!$A:$I,7,FALSE))=0,"",VLOOKUP(B178,'Analyst Report'!$A:$I,7,FALSE))</f>
        <v/>
      </c>
      <c r="P178" s="185">
        <f t="shared" si="10"/>
        <v>1</v>
      </c>
      <c r="Q178" s="213">
        <v>20</v>
      </c>
      <c r="R178" s="185">
        <f>IF(LEN(VLOOKUP(B178,'Analyst Report'!$A$30:$I$287,9,FALSE))=0,VLOOKUP(B178,'Analyst Report'!$A$30:$I$287,8,FALSE),VLOOKUP(B178,'Analyst Report'!$A$30:$I$287,9,FALSE))</f>
        <v>20</v>
      </c>
      <c r="S178" s="185">
        <f t="shared" si="14"/>
        <v>20</v>
      </c>
      <c r="T178" s="185">
        <f t="shared" si="11"/>
        <v>20</v>
      </c>
      <c r="U178" s="184" t="s">
        <v>78</v>
      </c>
      <c r="V178" s="184" t="s">
        <v>78</v>
      </c>
      <c r="W178" s="184" t="s">
        <v>78</v>
      </c>
      <c r="X178" s="184" t="s">
        <v>78</v>
      </c>
      <c r="Y178" s="184" t="s">
        <v>78</v>
      </c>
      <c r="Z178" s="184" t="s">
        <v>78</v>
      </c>
      <c r="AA178" s="184" t="s">
        <v>78</v>
      </c>
      <c r="AB178" s="184" t="s">
        <v>78</v>
      </c>
    </row>
    <row r="179" spans="1:28" ht="210" x14ac:dyDescent="0.2">
      <c r="A179" s="192">
        <f t="shared" si="13"/>
        <v>162</v>
      </c>
      <c r="B179" s="199" t="s">
        <v>239</v>
      </c>
      <c r="C179" s="199" t="s">
        <v>2804</v>
      </c>
      <c r="D179" s="193" t="str">
        <f>VLOOKUP(B179,'HECVAT - Full | Vendor Response'!A$3:D$319,4,TRUE)</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179" s="211" t="s">
        <v>78</v>
      </c>
      <c r="F179" s="211" t="s">
        <v>2805</v>
      </c>
      <c r="G179" s="211" t="s">
        <v>2806</v>
      </c>
      <c r="H179" s="204" t="s">
        <v>2797</v>
      </c>
      <c r="I179" s="204" t="s">
        <v>2807</v>
      </c>
      <c r="J179" s="187" t="str">
        <f t="shared" si="12"/>
        <v>TRUE</v>
      </c>
      <c r="K179" s="189">
        <v>1</v>
      </c>
      <c r="L179" s="190" t="s">
        <v>233</v>
      </c>
      <c r="M179" s="191" t="s">
        <v>2144</v>
      </c>
      <c r="N179" s="185" t="str">
        <f>VLOOKUP(B179,'HECVAT - Full | Vendor Response'!A:E,3,FALSE)</f>
        <v>Yes</v>
      </c>
      <c r="O179" s="185" t="str">
        <f>IF(LEN(VLOOKUP(B179,'Analyst Report'!$A:$I,7,FALSE))=0,"",VLOOKUP(B179,'Analyst Report'!$A:$I,7,FALSE))</f>
        <v/>
      </c>
      <c r="P179" s="185">
        <f t="shared" si="10"/>
        <v>1</v>
      </c>
      <c r="Q179" s="213">
        <v>25</v>
      </c>
      <c r="R179" s="185">
        <f>IF(LEN(VLOOKUP(B179,'Analyst Report'!$A$30:$I$287,9,FALSE))=0,VLOOKUP(B179,'Analyst Report'!$A$30:$I$287,8,FALSE),VLOOKUP(B179,'Analyst Report'!$A$30:$I$287,9,FALSE))</f>
        <v>25</v>
      </c>
      <c r="S179" s="185">
        <f t="shared" si="14"/>
        <v>25</v>
      </c>
      <c r="T179" s="185">
        <f t="shared" si="11"/>
        <v>25</v>
      </c>
      <c r="U179" s="184" t="s">
        <v>78</v>
      </c>
      <c r="V179" s="184" t="s">
        <v>78</v>
      </c>
      <c r="W179" s="184" t="s">
        <v>78</v>
      </c>
      <c r="X179" s="184" t="s">
        <v>78</v>
      </c>
      <c r="Y179" s="184" t="s">
        <v>78</v>
      </c>
      <c r="Z179" s="184" t="s">
        <v>78</v>
      </c>
      <c r="AA179" s="184" t="s">
        <v>78</v>
      </c>
      <c r="AB179" s="184" t="s">
        <v>78</v>
      </c>
    </row>
    <row r="180" spans="1:28" ht="210" x14ac:dyDescent="0.2">
      <c r="A180" s="192">
        <f t="shared" si="13"/>
        <v>163</v>
      </c>
      <c r="B180" s="199" t="s">
        <v>240</v>
      </c>
      <c r="C180" s="199" t="s">
        <v>2808</v>
      </c>
      <c r="D180" s="193" t="str">
        <f>VLOOKUP(B180,'HECVAT - Full | Vendor Response'!A$3:D$319,4,TRUE)</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180" s="211" t="s">
        <v>78</v>
      </c>
      <c r="F180" s="211" t="s">
        <v>2809</v>
      </c>
      <c r="G180" s="211" t="s">
        <v>2810</v>
      </c>
      <c r="H180" s="204" t="s">
        <v>2802</v>
      </c>
      <c r="I180" s="204" t="s">
        <v>2811</v>
      </c>
      <c r="J180" s="187" t="str">
        <f t="shared" si="12"/>
        <v>FALSE</v>
      </c>
      <c r="K180" s="189">
        <v>1</v>
      </c>
      <c r="L180" s="190" t="s">
        <v>233</v>
      </c>
      <c r="M180" s="191" t="s">
        <v>2144</v>
      </c>
      <c r="N180" s="185" t="str">
        <f>VLOOKUP(B180,'HECVAT - Full | Vendor Response'!A:E,3,FALSE)</f>
        <v>Yes</v>
      </c>
      <c r="O180" s="185" t="str">
        <f>IF(LEN(VLOOKUP(B180,'Analyst Report'!$A:$I,7,FALSE))=0,"",VLOOKUP(B180,'Analyst Report'!$A:$I,7,FALSE))</f>
        <v/>
      </c>
      <c r="P180" s="185">
        <f t="shared" si="10"/>
        <v>1</v>
      </c>
      <c r="Q180" s="213">
        <v>20</v>
      </c>
      <c r="R180" s="185">
        <f>IF(LEN(VLOOKUP(B180,'Analyst Report'!$A$30:$I$287,9,FALSE))=0,VLOOKUP(B180,'Analyst Report'!$A$30:$I$287,8,FALSE),VLOOKUP(B180,'Analyst Report'!$A$30:$I$287,9,FALSE))</f>
        <v>20</v>
      </c>
      <c r="S180" s="185">
        <f t="shared" si="14"/>
        <v>20</v>
      </c>
      <c r="T180" s="185">
        <f t="shared" si="11"/>
        <v>20</v>
      </c>
      <c r="U180" s="184" t="s">
        <v>78</v>
      </c>
      <c r="V180" s="184" t="s">
        <v>78</v>
      </c>
      <c r="W180" s="184" t="s">
        <v>78</v>
      </c>
      <c r="X180" s="184" t="s">
        <v>78</v>
      </c>
      <c r="Y180" s="184" t="s">
        <v>78</v>
      </c>
      <c r="Z180" s="184" t="s">
        <v>78</v>
      </c>
      <c r="AA180" s="184" t="s">
        <v>78</v>
      </c>
      <c r="AB180" s="184" t="s">
        <v>78</v>
      </c>
    </row>
    <row r="181" spans="1:28" ht="409.6" x14ac:dyDescent="0.2">
      <c r="A181" s="192">
        <f t="shared" si="13"/>
        <v>164</v>
      </c>
      <c r="B181" s="199" t="s">
        <v>241</v>
      </c>
      <c r="C181" s="199" t="s">
        <v>2812</v>
      </c>
      <c r="D181" s="193" t="str">
        <f>VLOOKUP(B181,'HECVAT - Full | Vendor Response'!A$3:D$319,4,TRUE)</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11" t="s">
        <v>78</v>
      </c>
      <c r="F181" s="211" t="s">
        <v>2813</v>
      </c>
      <c r="G181" s="211" t="s">
        <v>2814</v>
      </c>
      <c r="H181" s="204" t="s">
        <v>3185</v>
      </c>
      <c r="I181" s="204" t="s">
        <v>3186</v>
      </c>
      <c r="J181" s="187" t="str">
        <f t="shared" si="12"/>
        <v>FALSE</v>
      </c>
      <c r="K181" s="189">
        <v>1</v>
      </c>
      <c r="L181" s="190" t="s">
        <v>233</v>
      </c>
      <c r="M181" s="191" t="s">
        <v>2144</v>
      </c>
      <c r="N181" s="185" t="str">
        <f>VLOOKUP(B181,'HECVAT - Full | Vendor Response'!A:E,3,FALSE)</f>
        <v>Yes</v>
      </c>
      <c r="O181" s="185" t="str">
        <f>IF(LEN(VLOOKUP(B181,'Analyst Report'!$A:$I,7,FALSE))=0,"",VLOOKUP(B181,'Analyst Report'!$A:$I,7,FALSE))</f>
        <v/>
      </c>
      <c r="P181" s="185">
        <f t="shared" si="10"/>
        <v>1</v>
      </c>
      <c r="Q181" s="213">
        <v>20</v>
      </c>
      <c r="R181" s="185">
        <f>IF(LEN(VLOOKUP(B181,'Analyst Report'!$A$30:$I$287,9,FALSE))=0,VLOOKUP(B181,'Analyst Report'!$A$30:$I$287,8,FALSE),VLOOKUP(B181,'Analyst Report'!$A$30:$I$287,9,FALSE))</f>
        <v>20</v>
      </c>
      <c r="S181" s="185">
        <f t="shared" si="14"/>
        <v>20</v>
      </c>
      <c r="T181" s="185">
        <f t="shared" si="11"/>
        <v>20</v>
      </c>
      <c r="U181" s="184" t="s">
        <v>78</v>
      </c>
      <c r="V181" s="184" t="s">
        <v>78</v>
      </c>
      <c r="W181" s="184" t="s">
        <v>78</v>
      </c>
      <c r="X181" s="184" t="s">
        <v>78</v>
      </c>
      <c r="Y181" s="184" t="s">
        <v>78</v>
      </c>
      <c r="Z181" s="184" t="s">
        <v>78</v>
      </c>
      <c r="AA181" s="184" t="s">
        <v>78</v>
      </c>
      <c r="AB181" s="184" t="s">
        <v>78</v>
      </c>
    </row>
    <row r="182" spans="1:28" ht="270" x14ac:dyDescent="0.2">
      <c r="A182" s="192">
        <f t="shared" si="13"/>
        <v>165</v>
      </c>
      <c r="B182" s="199" t="s">
        <v>242</v>
      </c>
      <c r="C182" s="199" t="s">
        <v>2815</v>
      </c>
      <c r="D182" s="193"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11" t="s">
        <v>78</v>
      </c>
      <c r="F182" s="211" t="s">
        <v>2816</v>
      </c>
      <c r="G182" s="211" t="s">
        <v>2817</v>
      </c>
      <c r="H182" s="204" t="s">
        <v>2818</v>
      </c>
      <c r="I182" s="204" t="s">
        <v>2819</v>
      </c>
      <c r="J182" s="187" t="str">
        <f t="shared" si="12"/>
        <v>FALSE</v>
      </c>
      <c r="K182" s="189">
        <v>1</v>
      </c>
      <c r="L182" s="190" t="s">
        <v>233</v>
      </c>
      <c r="M182" s="191" t="s">
        <v>2144</v>
      </c>
      <c r="N182" s="185" t="str">
        <f>VLOOKUP(B182,'HECVAT - Full | Vendor Response'!A:E,3,FALSE)</f>
        <v>Yes</v>
      </c>
      <c r="O182" s="185" t="str">
        <f>IF(LEN(VLOOKUP(B182,'Analyst Report'!$A:$I,7,FALSE))=0,"",VLOOKUP(B182,'Analyst Report'!$A:$I,7,FALSE))</f>
        <v/>
      </c>
      <c r="P182" s="185">
        <f t="shared" si="10"/>
        <v>1</v>
      </c>
      <c r="Q182" s="213">
        <v>15</v>
      </c>
      <c r="R182" s="185">
        <f>IF(LEN(VLOOKUP(B182,'Analyst Report'!$A$30:$I$287,9,FALSE))=0,VLOOKUP(B182,'Analyst Report'!$A$30:$I$287,8,FALSE),VLOOKUP(B182,'Analyst Report'!$A$30:$I$287,9,FALSE))</f>
        <v>15</v>
      </c>
      <c r="S182" s="185">
        <f t="shared" si="14"/>
        <v>15</v>
      </c>
      <c r="T182" s="185">
        <f t="shared" si="11"/>
        <v>15</v>
      </c>
      <c r="U182" s="184" t="s">
        <v>78</v>
      </c>
      <c r="V182" s="184" t="s">
        <v>78</v>
      </c>
      <c r="W182" s="184" t="s">
        <v>78</v>
      </c>
      <c r="X182" s="184" t="s">
        <v>78</v>
      </c>
      <c r="Y182" s="184" t="s">
        <v>78</v>
      </c>
      <c r="Z182" s="184" t="s">
        <v>78</v>
      </c>
      <c r="AA182" s="184" t="s">
        <v>78</v>
      </c>
      <c r="AB182" s="184" t="s">
        <v>78</v>
      </c>
    </row>
    <row r="183" spans="1:28" ht="180" x14ac:dyDescent="0.2">
      <c r="A183" s="192">
        <f t="shared" si="13"/>
        <v>166</v>
      </c>
      <c r="B183" s="199" t="s">
        <v>243</v>
      </c>
      <c r="C183" s="199" t="s">
        <v>2820</v>
      </c>
      <c r="D183" s="193" t="str">
        <f>VLOOKUP(B183,'HECVAT - Full | Vendor Response'!A$3:D$319,4,TRUE)</f>
        <v>Network layer monitoring is provided by Amazon Web Services (AWS). Software layer monitoring is provided internally by Instructure.</v>
      </c>
      <c r="E183" s="211" t="s">
        <v>2821</v>
      </c>
      <c r="F183" s="211"/>
      <c r="G183" s="211"/>
      <c r="H183" s="204" t="s">
        <v>2822</v>
      </c>
      <c r="I183" s="204" t="s">
        <v>2823</v>
      </c>
      <c r="J183" s="187" t="str">
        <f t="shared" si="12"/>
        <v>FALSE</v>
      </c>
      <c r="K183" s="189">
        <v>1</v>
      </c>
      <c r="L183" s="190" t="s">
        <v>233</v>
      </c>
      <c r="M183" s="191" t="s">
        <v>2144</v>
      </c>
      <c r="N183" s="185" t="str">
        <f>VLOOKUP(B183,'HECVAT - Full | Vendor Response'!A:E,3,FALSE)</f>
        <v>Yes</v>
      </c>
      <c r="O183" s="185" t="str">
        <f>IF(LEN(VLOOKUP(B183,'Analyst Report'!$A:$I,7,FALSE))=0,"",VLOOKUP(B183,'Analyst Report'!$A:$I,7,FALSE))</f>
        <v/>
      </c>
      <c r="P183" s="185">
        <f t="shared" si="10"/>
        <v>1</v>
      </c>
      <c r="Q183" s="213">
        <v>20</v>
      </c>
      <c r="R183" s="185">
        <f>IF(LEN(VLOOKUP(B183,'Analyst Report'!$A$30:$I$287,9,FALSE))=0,VLOOKUP(B183,'Analyst Report'!$A$30:$I$287,8,FALSE),VLOOKUP(B183,'Analyst Report'!$A$30:$I$287,9,FALSE))</f>
        <v>20</v>
      </c>
      <c r="S183" s="185">
        <f t="shared" si="14"/>
        <v>20</v>
      </c>
      <c r="T183" s="185">
        <f t="shared" si="11"/>
        <v>20</v>
      </c>
      <c r="U183" s="184" t="s">
        <v>78</v>
      </c>
      <c r="V183" s="184" t="s">
        <v>78</v>
      </c>
      <c r="W183" s="184" t="s">
        <v>78</v>
      </c>
      <c r="X183" s="184" t="s">
        <v>78</v>
      </c>
      <c r="Y183" s="184" t="s">
        <v>78</v>
      </c>
      <c r="Z183" s="184" t="s">
        <v>78</v>
      </c>
      <c r="AA183" s="184" t="s">
        <v>78</v>
      </c>
      <c r="AB183" s="184" t="s">
        <v>78</v>
      </c>
    </row>
    <row r="184" spans="1:28" ht="210" x14ac:dyDescent="0.2">
      <c r="A184" s="192">
        <f t="shared" si="13"/>
        <v>167</v>
      </c>
      <c r="B184" s="199" t="s">
        <v>244</v>
      </c>
      <c r="C184" s="199" t="s">
        <v>2824</v>
      </c>
      <c r="D184" s="193" t="str">
        <f>VLOOKUP(B184,'HECVAT - Full | Vendor Response'!A$3:D$319,4,TRUE)</f>
        <v>All output from these systems is sent to Instructure's centralized logging management system for further analysis and alert generation.</v>
      </c>
      <c r="E184" s="211" t="s">
        <v>78</v>
      </c>
      <c r="F184" s="211" t="s">
        <v>2825</v>
      </c>
      <c r="G184" s="211" t="s">
        <v>2826</v>
      </c>
      <c r="H184" s="204" t="s">
        <v>2827</v>
      </c>
      <c r="I184" s="204" t="s">
        <v>2828</v>
      </c>
      <c r="J184" s="187" t="str">
        <f t="shared" si="12"/>
        <v>TRUE</v>
      </c>
      <c r="K184" s="189">
        <v>1</v>
      </c>
      <c r="L184" s="190" t="s">
        <v>233</v>
      </c>
      <c r="M184" s="191" t="s">
        <v>2144</v>
      </c>
      <c r="N184" s="185" t="str">
        <f>VLOOKUP(B184,'HECVAT - Full | Vendor Response'!A:E,3,FALSE)</f>
        <v>Yes</v>
      </c>
      <c r="O184" s="185" t="str">
        <f>IF(LEN(VLOOKUP(B184,'Analyst Report'!$A:$I,7,FALSE))=0,"",VLOOKUP(B184,'Analyst Report'!$A:$I,7,FALSE))</f>
        <v/>
      </c>
      <c r="P184" s="185">
        <f t="shared" si="10"/>
        <v>1</v>
      </c>
      <c r="Q184" s="213">
        <v>25</v>
      </c>
      <c r="R184" s="185">
        <f>IF(LEN(VLOOKUP(B184,'Analyst Report'!$A$30:$I$287,9,FALSE))=0,VLOOKUP(B184,'Analyst Report'!$A$30:$I$287,8,FALSE),VLOOKUP(B184,'Analyst Report'!$A$30:$I$287,9,FALSE))</f>
        <v>25</v>
      </c>
      <c r="S184" s="185">
        <f t="shared" si="14"/>
        <v>25</v>
      </c>
      <c r="T184" s="185">
        <f t="shared" si="11"/>
        <v>25</v>
      </c>
      <c r="U184" s="184" t="s">
        <v>78</v>
      </c>
      <c r="V184" s="184" t="s">
        <v>78</v>
      </c>
      <c r="W184" s="184" t="s">
        <v>78</v>
      </c>
      <c r="X184" s="184" t="s">
        <v>78</v>
      </c>
      <c r="Y184" s="184" t="s">
        <v>78</v>
      </c>
      <c r="Z184" s="184" t="s">
        <v>78</v>
      </c>
      <c r="AA184" s="184" t="s">
        <v>78</v>
      </c>
      <c r="AB184" s="184" t="s">
        <v>78</v>
      </c>
    </row>
    <row r="185" spans="1:28" ht="409.6" x14ac:dyDescent="0.2">
      <c r="A185" s="192">
        <f t="shared" si="13"/>
        <v>168</v>
      </c>
      <c r="B185" s="199" t="s">
        <v>246</v>
      </c>
      <c r="C185" s="199" t="s">
        <v>2829</v>
      </c>
      <c r="D185" s="193" t="str">
        <f>VLOOKUP(B185,'HECVAT - Full | Vendor Response'!A$3:D$319,4,TRUE)</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88" t="s">
        <v>78</v>
      </c>
      <c r="F185" s="188" t="s">
        <v>2830</v>
      </c>
      <c r="G185" s="188" t="s">
        <v>2831</v>
      </c>
      <c r="H185" s="200" t="s">
        <v>2832</v>
      </c>
      <c r="I185" s="200" t="s">
        <v>2833</v>
      </c>
      <c r="J185" s="187" t="str">
        <f t="shared" ref="J185:J234" si="15">IF(S185&gt;20,"TRUE","FALSE")</f>
        <v>FALSE</v>
      </c>
      <c r="K185" s="196">
        <v>1</v>
      </c>
      <c r="L185" s="187" t="s">
        <v>245</v>
      </c>
      <c r="M185" s="185" t="s">
        <v>2144</v>
      </c>
      <c r="N185" s="185" t="str">
        <f>VLOOKUP(B185,'HECVAT - Full | Vendor Response'!A:E,3,FALSE)</f>
        <v>Yes</v>
      </c>
      <c r="O185" s="185" t="str">
        <f>IF(LEN(VLOOKUP(B185,'Analyst Report'!$A:$I,7,FALSE))=0,"",VLOOKUP(B185,'Analyst Report'!$A:$I,7,FALSE))</f>
        <v/>
      </c>
      <c r="P185" s="185">
        <f t="shared" ref="P185:P226" si="16">IF((O185=""),(IF(ISNUMBER(FIND(M185,N185)),1,0)),(IF(ISNUMBER(FIND(M185,O185)),1,0)))</f>
        <v>1</v>
      </c>
      <c r="Q185" s="185">
        <v>20</v>
      </c>
      <c r="R185" s="185">
        <f>IF(LEN(VLOOKUP(B185,'Analyst Report'!$A$30:$I$287,9,FALSE))=0,VLOOKUP(B185,'Analyst Report'!$A$30:$I$287,8,FALSE),VLOOKUP(B185,'Analyst Report'!$A$30:$I$287,9,FALSE))</f>
        <v>20</v>
      </c>
      <c r="S185" s="185">
        <f t="shared" si="14"/>
        <v>20</v>
      </c>
      <c r="T185" s="185">
        <f t="shared" ref="T185:T226" si="17">P185*S185</f>
        <v>20</v>
      </c>
      <c r="U185" s="184" t="s">
        <v>78</v>
      </c>
      <c r="V185" s="184" t="s">
        <v>78</v>
      </c>
      <c r="W185" s="184" t="s">
        <v>78</v>
      </c>
      <c r="X185" s="184" t="s">
        <v>78</v>
      </c>
      <c r="Y185" s="184" t="s">
        <v>78</v>
      </c>
      <c r="Z185" s="184" t="s">
        <v>78</v>
      </c>
      <c r="AA185" s="184" t="s">
        <v>78</v>
      </c>
      <c r="AB185" s="184" t="s">
        <v>78</v>
      </c>
    </row>
    <row r="186" spans="1:28" ht="409.6" x14ac:dyDescent="0.2">
      <c r="A186" s="192">
        <f t="shared" si="13"/>
        <v>169</v>
      </c>
      <c r="B186" s="199" t="s">
        <v>247</v>
      </c>
      <c r="C186" s="199" t="s">
        <v>2834</v>
      </c>
      <c r="D186" s="193" t="str">
        <f>VLOOKUP(B186,'HECVAT - Full | Vendor Response'!A$3:D$319,4,TRUE)</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186" s="211" t="s">
        <v>78</v>
      </c>
      <c r="F186" s="211"/>
      <c r="G186" s="211"/>
      <c r="H186" s="204" t="s">
        <v>2835</v>
      </c>
      <c r="I186" s="204" t="s">
        <v>2836</v>
      </c>
      <c r="J186" s="187" t="str">
        <f t="shared" si="15"/>
        <v>TRUE</v>
      </c>
      <c r="K186" s="196">
        <v>1</v>
      </c>
      <c r="L186" s="187" t="s">
        <v>245</v>
      </c>
      <c r="M186" s="185" t="s">
        <v>2144</v>
      </c>
      <c r="N186" s="185" t="str">
        <f>VLOOKUP(B186,'HECVAT - Full | Vendor Response'!A:E,3,FALSE)</f>
        <v>Yes</v>
      </c>
      <c r="O186" s="185" t="str">
        <f>IF(LEN(VLOOKUP(B186,'Analyst Report'!$A:$I,7,FALSE))=0,"",VLOOKUP(B186,'Analyst Report'!$A:$I,7,FALSE))</f>
        <v/>
      </c>
      <c r="P186" s="185">
        <f t="shared" si="16"/>
        <v>1</v>
      </c>
      <c r="Q186" s="185">
        <v>25</v>
      </c>
      <c r="R186" s="185">
        <f>IF(LEN(VLOOKUP(B186,'Analyst Report'!$A$30:$I$287,9,FALSE))=0,VLOOKUP(B186,'Analyst Report'!$A$30:$I$287,8,FALSE),VLOOKUP(B186,'Analyst Report'!$A$30:$I$287,9,FALSE))</f>
        <v>25</v>
      </c>
      <c r="S186" s="185">
        <f t="shared" si="14"/>
        <v>25</v>
      </c>
      <c r="T186" s="185">
        <f t="shared" si="17"/>
        <v>25</v>
      </c>
      <c r="U186" s="184" t="s">
        <v>78</v>
      </c>
      <c r="V186" s="184" t="s">
        <v>78</v>
      </c>
      <c r="W186" s="184" t="s">
        <v>78</v>
      </c>
      <c r="X186" s="184" t="s">
        <v>78</v>
      </c>
      <c r="Y186" s="184" t="s">
        <v>78</v>
      </c>
      <c r="Z186" s="184" t="s">
        <v>78</v>
      </c>
      <c r="AA186" s="184" t="s">
        <v>78</v>
      </c>
      <c r="AB186" s="184" t="s">
        <v>78</v>
      </c>
    </row>
    <row r="187" spans="1:28" ht="409.6" x14ac:dyDescent="0.2">
      <c r="A187" s="192">
        <f t="shared" si="13"/>
        <v>170</v>
      </c>
      <c r="B187" s="199" t="s">
        <v>248</v>
      </c>
      <c r="C187" s="199" t="s">
        <v>2837</v>
      </c>
      <c r="D187" s="193" t="str">
        <f>VLOOKUP(B187,'HECVAT - Full | Vendor Response'!A$3:D$319,4,TRUE)</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1" t="s">
        <v>78</v>
      </c>
      <c r="F187" s="211"/>
      <c r="G187" s="211"/>
      <c r="H187" s="204" t="s">
        <v>2594</v>
      </c>
      <c r="I187" s="204" t="s">
        <v>2595</v>
      </c>
      <c r="J187" s="187" t="str">
        <f t="shared" si="15"/>
        <v>FALSE</v>
      </c>
      <c r="K187" s="196">
        <v>1</v>
      </c>
      <c r="L187" s="187" t="s">
        <v>245</v>
      </c>
      <c r="M187" s="185" t="s">
        <v>2144</v>
      </c>
      <c r="N187" s="185" t="str">
        <f>VLOOKUP(B187,'HECVAT - Full | Vendor Response'!A:E,3,FALSE)</f>
        <v>Yes</v>
      </c>
      <c r="O187" s="185" t="str">
        <f>IF(LEN(VLOOKUP(B187,'Analyst Report'!$A:$I,7,FALSE))=0,"",VLOOKUP(B187,'Analyst Report'!$A:$I,7,FALSE))</f>
        <v/>
      </c>
      <c r="P187" s="185">
        <f t="shared" si="16"/>
        <v>1</v>
      </c>
      <c r="Q187" s="185">
        <v>20</v>
      </c>
      <c r="R187" s="185">
        <f>IF(LEN(VLOOKUP(B187,'Analyst Report'!$A$30:$I$287,9,FALSE))=0,VLOOKUP(B187,'Analyst Report'!$A$30:$I$287,8,FALSE),VLOOKUP(B187,'Analyst Report'!$A$30:$I$287,9,FALSE))</f>
        <v>20</v>
      </c>
      <c r="S187" s="185">
        <f t="shared" si="14"/>
        <v>20</v>
      </c>
      <c r="T187" s="185">
        <f t="shared" si="17"/>
        <v>20</v>
      </c>
      <c r="U187" s="184" t="s">
        <v>78</v>
      </c>
      <c r="V187" s="184" t="s">
        <v>78</v>
      </c>
      <c r="W187" s="184" t="s">
        <v>78</v>
      </c>
      <c r="X187" s="184" t="s">
        <v>78</v>
      </c>
      <c r="Y187" s="184" t="s">
        <v>78</v>
      </c>
      <c r="Z187" s="184" t="s">
        <v>78</v>
      </c>
      <c r="AA187" s="184" t="s">
        <v>78</v>
      </c>
      <c r="AB187" s="184" t="s">
        <v>78</v>
      </c>
    </row>
    <row r="188" spans="1:28" ht="195" x14ac:dyDescent="0.2">
      <c r="A188" s="192">
        <f t="shared" si="13"/>
        <v>171</v>
      </c>
      <c r="B188" s="199" t="s">
        <v>249</v>
      </c>
      <c r="C188" s="199" t="s">
        <v>2838</v>
      </c>
      <c r="D188" s="193"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88" t="s">
        <v>78</v>
      </c>
      <c r="F188" s="188" t="s">
        <v>2839</v>
      </c>
      <c r="G188" s="188" t="s">
        <v>2840</v>
      </c>
      <c r="H188" s="200" t="s">
        <v>2367</v>
      </c>
      <c r="I188" s="200" t="s">
        <v>2368</v>
      </c>
      <c r="J188" s="187" t="str">
        <f t="shared" si="15"/>
        <v>FALSE</v>
      </c>
      <c r="K188" s="196">
        <v>1</v>
      </c>
      <c r="L188" s="187" t="s">
        <v>245</v>
      </c>
      <c r="M188" s="185" t="s">
        <v>2144</v>
      </c>
      <c r="N188" s="185" t="str">
        <f>VLOOKUP(B188,'HECVAT - Full | Vendor Response'!A:E,3,FALSE)</f>
        <v>Yes</v>
      </c>
      <c r="O188" s="185" t="str">
        <f>IF(LEN(VLOOKUP(B188,'Analyst Report'!$A:$I,7,FALSE))=0,"",VLOOKUP(B188,'Analyst Report'!$A:$I,7,FALSE))</f>
        <v/>
      </c>
      <c r="P188" s="185">
        <f t="shared" si="16"/>
        <v>1</v>
      </c>
      <c r="Q188" s="185">
        <v>15</v>
      </c>
      <c r="R188" s="185">
        <f>IF(LEN(VLOOKUP(B188,'Analyst Report'!$A$30:$I$287,9,FALSE))=0,VLOOKUP(B188,'Analyst Report'!$A$30:$I$287,8,FALSE),VLOOKUP(B188,'Analyst Report'!$A$30:$I$287,9,FALSE))</f>
        <v>15</v>
      </c>
      <c r="S188" s="185">
        <f t="shared" si="14"/>
        <v>15</v>
      </c>
      <c r="T188" s="185">
        <f t="shared" si="17"/>
        <v>15</v>
      </c>
      <c r="U188" s="184" t="s">
        <v>78</v>
      </c>
      <c r="V188" s="184" t="s">
        <v>78</v>
      </c>
      <c r="W188" s="184" t="s">
        <v>78</v>
      </c>
      <c r="X188" s="184" t="s">
        <v>78</v>
      </c>
      <c r="Y188" s="184" t="s">
        <v>78</v>
      </c>
      <c r="Z188" s="184" t="s">
        <v>78</v>
      </c>
      <c r="AA188" s="184" t="s">
        <v>78</v>
      </c>
      <c r="AB188" s="184" t="s">
        <v>78</v>
      </c>
    </row>
    <row r="189" spans="1:28" ht="210" x14ac:dyDescent="0.2">
      <c r="A189" s="192">
        <f t="shared" si="13"/>
        <v>172</v>
      </c>
      <c r="B189" s="199" t="s">
        <v>250</v>
      </c>
      <c r="C189" s="199" t="s">
        <v>2841</v>
      </c>
      <c r="D189" s="193" t="str">
        <f>VLOOKUP(B189,'HECVAT - Full | Vendor Response'!A$3:D$319,4,TRUE)</f>
        <v>Instructure has a documented systems development life cycle (SDLC), based on the Agile methodology, which incorporates industry best-practices and results in twice-monthly production releases.</v>
      </c>
      <c r="E189" s="211" t="s">
        <v>78</v>
      </c>
      <c r="F189" s="211" t="s">
        <v>2842</v>
      </c>
      <c r="G189" s="211" t="s">
        <v>2843</v>
      </c>
      <c r="H189" s="204" t="s">
        <v>2844</v>
      </c>
      <c r="I189" s="204" t="s">
        <v>2845</v>
      </c>
      <c r="J189" s="187" t="str">
        <f t="shared" si="15"/>
        <v>FALSE</v>
      </c>
      <c r="K189" s="196">
        <v>1</v>
      </c>
      <c r="L189" s="187" t="s">
        <v>245</v>
      </c>
      <c r="M189" s="185" t="s">
        <v>2144</v>
      </c>
      <c r="N189" s="185" t="str">
        <f>VLOOKUP(B189,'HECVAT - Full | Vendor Response'!A:E,3,FALSE)</f>
        <v>Yes</v>
      </c>
      <c r="O189" s="185" t="str">
        <f>IF(LEN(VLOOKUP(B189,'Analyst Report'!$A:$I,7,FALSE))=0,"",VLOOKUP(B189,'Analyst Report'!$A:$I,7,FALSE))</f>
        <v/>
      </c>
      <c r="P189" s="185">
        <f t="shared" si="16"/>
        <v>1</v>
      </c>
      <c r="Q189" s="185">
        <v>20</v>
      </c>
      <c r="R189" s="185">
        <f>IF(LEN(VLOOKUP(B189,'Analyst Report'!$A$30:$I$287,9,FALSE))=0,VLOOKUP(B189,'Analyst Report'!$A$30:$I$287,8,FALSE),VLOOKUP(B189,'Analyst Report'!$A$30:$I$287,9,FALSE))</f>
        <v>20</v>
      </c>
      <c r="S189" s="185">
        <f t="shared" si="14"/>
        <v>20</v>
      </c>
      <c r="T189" s="185">
        <f t="shared" si="17"/>
        <v>20</v>
      </c>
      <c r="U189" s="184" t="s">
        <v>78</v>
      </c>
      <c r="V189" s="184" t="s">
        <v>78</v>
      </c>
      <c r="W189" s="184" t="s">
        <v>78</v>
      </c>
      <c r="X189" s="184" t="s">
        <v>78</v>
      </c>
      <c r="Y189" s="184" t="s">
        <v>78</v>
      </c>
      <c r="Z189" s="184" t="s">
        <v>78</v>
      </c>
      <c r="AA189" s="184" t="s">
        <v>78</v>
      </c>
      <c r="AB189" s="184" t="s">
        <v>78</v>
      </c>
    </row>
    <row r="190" spans="1:28" ht="135" x14ac:dyDescent="0.2">
      <c r="A190" s="192">
        <f t="shared" si="13"/>
        <v>173</v>
      </c>
      <c r="B190" s="199" t="s">
        <v>251</v>
      </c>
      <c r="C190" s="199" t="s">
        <v>2846</v>
      </c>
      <c r="D190" s="193" t="str">
        <f>VLOOKUP(B190,'HECVAT - Full | Vendor Response'!A$3:D$319,4,TRUE)</f>
        <v>Instructure will comply with all applicable breach notification laws and response times. Instructure has not experienced a breach to date.</v>
      </c>
      <c r="E190" s="211" t="s">
        <v>78</v>
      </c>
      <c r="F190" s="211" t="s">
        <v>2847</v>
      </c>
      <c r="G190" s="211" t="s">
        <v>2848</v>
      </c>
      <c r="H190" s="204" t="s">
        <v>2849</v>
      </c>
      <c r="I190" s="204" t="s">
        <v>2850</v>
      </c>
      <c r="J190" s="187" t="str">
        <f t="shared" si="15"/>
        <v>FALSE</v>
      </c>
      <c r="K190" s="196">
        <v>1</v>
      </c>
      <c r="L190" s="187" t="s">
        <v>245</v>
      </c>
      <c r="M190" s="185" t="s">
        <v>2144</v>
      </c>
      <c r="N190" s="185" t="str">
        <f>VLOOKUP(B190,'HECVAT - Full | Vendor Response'!A:E,3,FALSE)</f>
        <v>Yes</v>
      </c>
      <c r="O190" s="185" t="str">
        <f>IF(LEN(VLOOKUP(B190,'Analyst Report'!$A:$I,7,FALSE))=0,"",VLOOKUP(B190,'Analyst Report'!$A:$I,7,FALSE))</f>
        <v/>
      </c>
      <c r="P190" s="185">
        <f t="shared" si="16"/>
        <v>1</v>
      </c>
      <c r="Q190" s="185">
        <v>15</v>
      </c>
      <c r="R190" s="185">
        <f>IF(LEN(VLOOKUP(B190,'Analyst Report'!$A$30:$I$287,9,FALSE))=0,VLOOKUP(B190,'Analyst Report'!$A$30:$I$287,8,FALSE),VLOOKUP(B190,'Analyst Report'!$A$30:$I$287,9,FALSE))</f>
        <v>15</v>
      </c>
      <c r="S190" s="185">
        <f t="shared" si="14"/>
        <v>15</v>
      </c>
      <c r="T190" s="185">
        <f t="shared" si="17"/>
        <v>15</v>
      </c>
      <c r="U190" s="184" t="s">
        <v>78</v>
      </c>
      <c r="V190" s="184" t="s">
        <v>78</v>
      </c>
      <c r="W190" s="184" t="s">
        <v>78</v>
      </c>
      <c r="X190" s="184" t="s">
        <v>78</v>
      </c>
      <c r="Y190" s="184" t="s">
        <v>78</v>
      </c>
      <c r="Z190" s="184" t="s">
        <v>78</v>
      </c>
      <c r="AA190" s="184" t="s">
        <v>78</v>
      </c>
      <c r="AB190" s="184" t="s">
        <v>78</v>
      </c>
    </row>
    <row r="191" spans="1:28" ht="285" x14ac:dyDescent="0.2">
      <c r="A191" s="192">
        <f t="shared" si="13"/>
        <v>174</v>
      </c>
      <c r="B191" s="199" t="s">
        <v>252</v>
      </c>
      <c r="C191" s="199" t="s">
        <v>2851</v>
      </c>
      <c r="D191" s="193" t="str">
        <f>VLOOKUP(B191,'HECVAT - Full | Vendor Response'!A$3:D$319,4,TRUE)</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1" t="s">
        <v>78</v>
      </c>
      <c r="F191" s="211" t="s">
        <v>2852</v>
      </c>
      <c r="G191" s="211" t="s">
        <v>2853</v>
      </c>
      <c r="H191" s="204" t="s">
        <v>2854</v>
      </c>
      <c r="I191" s="204" t="s">
        <v>2855</v>
      </c>
      <c r="J191" s="187" t="str">
        <f t="shared" si="15"/>
        <v>TRUE</v>
      </c>
      <c r="K191" s="196">
        <v>1</v>
      </c>
      <c r="L191" s="187" t="s">
        <v>245</v>
      </c>
      <c r="M191" s="185" t="s">
        <v>2144</v>
      </c>
      <c r="N191" s="185" t="str">
        <f>VLOOKUP(B191,'HECVAT - Full | Vendor Response'!A:E,3,FALSE)</f>
        <v>Yes</v>
      </c>
      <c r="O191" s="185" t="str">
        <f>IF(LEN(VLOOKUP(B191,'Analyst Report'!$A:$I,7,FALSE))=0,"",VLOOKUP(B191,'Analyst Report'!$A:$I,7,FALSE))</f>
        <v/>
      </c>
      <c r="P191" s="185">
        <f t="shared" si="16"/>
        <v>1</v>
      </c>
      <c r="Q191" s="185">
        <v>25</v>
      </c>
      <c r="R191" s="185">
        <f>IF(LEN(VLOOKUP(B191,'Analyst Report'!$A$30:$I$287,9,FALSE))=0,VLOOKUP(B191,'Analyst Report'!$A$30:$I$287,8,FALSE),VLOOKUP(B191,'Analyst Report'!$A$30:$I$287,9,FALSE))</f>
        <v>25</v>
      </c>
      <c r="S191" s="185">
        <f t="shared" si="14"/>
        <v>25</v>
      </c>
      <c r="T191" s="185">
        <f t="shared" si="17"/>
        <v>25</v>
      </c>
      <c r="U191" s="184" t="s">
        <v>78</v>
      </c>
      <c r="V191" s="184" t="s">
        <v>78</v>
      </c>
      <c r="W191" s="184" t="s">
        <v>78</v>
      </c>
      <c r="X191" s="184" t="s">
        <v>78</v>
      </c>
      <c r="Y191" s="184" t="s">
        <v>78</v>
      </c>
      <c r="Z191" s="184" t="s">
        <v>78</v>
      </c>
      <c r="AA191" s="184" t="s">
        <v>78</v>
      </c>
      <c r="AB191" s="184" t="s">
        <v>78</v>
      </c>
    </row>
    <row r="192" spans="1:28" ht="135" x14ac:dyDescent="0.2">
      <c r="A192" s="192">
        <f t="shared" si="13"/>
        <v>175</v>
      </c>
      <c r="B192" s="199" t="s">
        <v>253</v>
      </c>
      <c r="C192" s="199" t="s">
        <v>2856</v>
      </c>
      <c r="D192" s="193">
        <f>VLOOKUP(B192,'HECVAT - Full | Vendor Response'!A$3:D$319,4,TRUE)</f>
        <v>0</v>
      </c>
      <c r="E192" s="211" t="s">
        <v>2857</v>
      </c>
      <c r="F192" s="211"/>
      <c r="G192" s="211"/>
      <c r="H192" s="204" t="s">
        <v>2849</v>
      </c>
      <c r="I192" s="204" t="s">
        <v>2850</v>
      </c>
      <c r="J192" s="187" t="str">
        <f t="shared" si="15"/>
        <v>TRUE</v>
      </c>
      <c r="K192" s="196">
        <v>1</v>
      </c>
      <c r="L192" s="187" t="s">
        <v>245</v>
      </c>
      <c r="M192" s="185" t="s">
        <v>2144</v>
      </c>
      <c r="N192" s="185" t="str">
        <f>VLOOKUP(B192,'HECVAT - Full | Vendor Response'!A:E,3,FALSE)</f>
        <v>Yes</v>
      </c>
      <c r="O192" s="185" t="str">
        <f>IF(LEN(VLOOKUP(B192,'Analyst Report'!$A:$I,7,FALSE))=0,"",VLOOKUP(B192,'Analyst Report'!$A:$I,7,FALSE))</f>
        <v/>
      </c>
      <c r="P192" s="185">
        <f t="shared" si="16"/>
        <v>1</v>
      </c>
      <c r="Q192" s="185">
        <v>25</v>
      </c>
      <c r="R192" s="185">
        <f>IF(LEN(VLOOKUP(B192,'Analyst Report'!$A$30:$I$287,9,FALSE))=0,VLOOKUP(B192,'Analyst Report'!$A$30:$I$287,8,FALSE),VLOOKUP(B192,'Analyst Report'!$A$30:$I$287,9,FALSE))</f>
        <v>25</v>
      </c>
      <c r="S192" s="185">
        <f t="shared" si="14"/>
        <v>25</v>
      </c>
      <c r="T192" s="185">
        <f t="shared" si="17"/>
        <v>25</v>
      </c>
      <c r="U192" s="184" t="s">
        <v>78</v>
      </c>
      <c r="V192" s="184" t="s">
        <v>78</v>
      </c>
      <c r="W192" s="184" t="s">
        <v>78</v>
      </c>
      <c r="X192" s="184" t="s">
        <v>78</v>
      </c>
      <c r="Y192" s="184" t="s">
        <v>78</v>
      </c>
      <c r="Z192" s="184" t="s">
        <v>78</v>
      </c>
      <c r="AA192" s="184" t="s">
        <v>78</v>
      </c>
      <c r="AB192" s="184" t="s">
        <v>78</v>
      </c>
    </row>
    <row r="193" spans="1:28" ht="195" x14ac:dyDescent="0.2">
      <c r="A193" s="192">
        <f t="shared" si="13"/>
        <v>176</v>
      </c>
      <c r="B193" s="199" t="s">
        <v>254</v>
      </c>
      <c r="C193" s="199" t="s">
        <v>2858</v>
      </c>
      <c r="D193" s="193"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1" t="s">
        <v>78</v>
      </c>
      <c r="F193" s="211" t="s">
        <v>2859</v>
      </c>
      <c r="G193" s="211" t="s">
        <v>2860</v>
      </c>
      <c r="H193" s="204" t="s">
        <v>2861</v>
      </c>
      <c r="I193" s="204" t="s">
        <v>2862</v>
      </c>
      <c r="J193" s="187" t="str">
        <f t="shared" si="15"/>
        <v>FALSE</v>
      </c>
      <c r="K193" s="196">
        <v>1</v>
      </c>
      <c r="L193" s="187" t="s">
        <v>245</v>
      </c>
      <c r="M193" s="185" t="s">
        <v>2144</v>
      </c>
      <c r="N193" s="185" t="str">
        <f>VLOOKUP(B193,'HECVAT - Full | Vendor Response'!A:E,3,FALSE)</f>
        <v>Yes</v>
      </c>
      <c r="O193" s="185" t="str">
        <f>IF(LEN(VLOOKUP(B193,'Analyst Report'!$A:$I,7,FALSE))=0,"",VLOOKUP(B193,'Analyst Report'!$A:$I,7,FALSE))</f>
        <v/>
      </c>
      <c r="P193" s="185">
        <f t="shared" si="16"/>
        <v>1</v>
      </c>
      <c r="Q193" s="185">
        <v>20</v>
      </c>
      <c r="R193" s="185">
        <f>IF(LEN(VLOOKUP(B193,'Analyst Report'!$A$30:$I$287,9,FALSE))=0,VLOOKUP(B193,'Analyst Report'!$A$30:$I$287,8,FALSE),VLOOKUP(B193,'Analyst Report'!$A$30:$I$287,9,FALSE))</f>
        <v>20</v>
      </c>
      <c r="S193" s="185">
        <f t="shared" si="14"/>
        <v>20</v>
      </c>
      <c r="T193" s="185">
        <f t="shared" si="17"/>
        <v>20</v>
      </c>
      <c r="U193" s="184" t="s">
        <v>78</v>
      </c>
      <c r="V193" s="184" t="s">
        <v>78</v>
      </c>
      <c r="W193" s="184" t="s">
        <v>78</v>
      </c>
      <c r="X193" s="184" t="s">
        <v>78</v>
      </c>
      <c r="Y193" s="184" t="s">
        <v>78</v>
      </c>
      <c r="Z193" s="184" t="s">
        <v>78</v>
      </c>
      <c r="AA193" s="184" t="s">
        <v>78</v>
      </c>
      <c r="AB193" s="184" t="s">
        <v>78</v>
      </c>
    </row>
    <row r="194" spans="1:28" ht="165" x14ac:dyDescent="0.2">
      <c r="A194" s="192">
        <f t="shared" si="13"/>
        <v>177</v>
      </c>
      <c r="B194" s="199" t="s">
        <v>255</v>
      </c>
      <c r="C194" s="199" t="s">
        <v>2863</v>
      </c>
      <c r="D194" s="193"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1" t="s">
        <v>78</v>
      </c>
      <c r="F194" s="211" t="s">
        <v>2864</v>
      </c>
      <c r="G194" s="211" t="s">
        <v>2865</v>
      </c>
      <c r="H194" s="204" t="s">
        <v>2866</v>
      </c>
      <c r="I194" s="204" t="s">
        <v>2867</v>
      </c>
      <c r="J194" s="187" t="str">
        <f t="shared" si="15"/>
        <v>FALSE</v>
      </c>
      <c r="K194" s="196">
        <v>1</v>
      </c>
      <c r="L194" s="187" t="s">
        <v>245</v>
      </c>
      <c r="M194" s="185" t="s">
        <v>2144</v>
      </c>
      <c r="N194" s="185" t="str">
        <f>VLOOKUP(B194,'HECVAT - Full | Vendor Response'!A:E,3,FALSE)</f>
        <v>Yes</v>
      </c>
      <c r="O194" s="185" t="str">
        <f>IF(LEN(VLOOKUP(B194,'Analyst Report'!$A:$I,7,FALSE))=0,"",VLOOKUP(B194,'Analyst Report'!$A:$I,7,FALSE))</f>
        <v/>
      </c>
      <c r="P194" s="185">
        <f t="shared" si="16"/>
        <v>1</v>
      </c>
      <c r="Q194" s="185">
        <v>20</v>
      </c>
      <c r="R194" s="185">
        <f>IF(LEN(VLOOKUP(B194,'Analyst Report'!$A$30:$I$287,9,FALSE))=0,VLOOKUP(B194,'Analyst Report'!$A$30:$I$287,8,FALSE),VLOOKUP(B194,'Analyst Report'!$A$30:$I$287,9,FALSE))</f>
        <v>20</v>
      </c>
      <c r="S194" s="185">
        <f t="shared" si="14"/>
        <v>20</v>
      </c>
      <c r="T194" s="185">
        <f t="shared" si="17"/>
        <v>20</v>
      </c>
      <c r="U194" s="184" t="s">
        <v>78</v>
      </c>
      <c r="V194" s="184" t="s">
        <v>78</v>
      </c>
      <c r="W194" s="184" t="s">
        <v>78</v>
      </c>
      <c r="X194" s="184" t="s">
        <v>78</v>
      </c>
      <c r="Y194" s="184" t="s">
        <v>78</v>
      </c>
      <c r="Z194" s="184" t="s">
        <v>78</v>
      </c>
      <c r="AA194" s="184" t="s">
        <v>78</v>
      </c>
      <c r="AB194" s="184" t="s">
        <v>78</v>
      </c>
    </row>
    <row r="195" spans="1:28" ht="314" x14ac:dyDescent="0.2">
      <c r="A195" s="192">
        <f t="shared" si="13"/>
        <v>178</v>
      </c>
      <c r="B195" s="199" t="s">
        <v>256</v>
      </c>
      <c r="C195" s="199" t="s">
        <v>2868</v>
      </c>
      <c r="D195" s="193"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88" t="s">
        <v>78</v>
      </c>
      <c r="F195" s="188" t="s">
        <v>2869</v>
      </c>
      <c r="G195" s="188" t="s">
        <v>2870</v>
      </c>
      <c r="H195" s="200" t="s">
        <v>2871</v>
      </c>
      <c r="I195" s="200" t="s">
        <v>2872</v>
      </c>
      <c r="J195" s="187" t="str">
        <f t="shared" si="15"/>
        <v>FALSE</v>
      </c>
      <c r="K195" s="196">
        <v>1</v>
      </c>
      <c r="L195" s="187" t="s">
        <v>245</v>
      </c>
      <c r="M195" s="185" t="s">
        <v>2144</v>
      </c>
      <c r="N195" s="185" t="str">
        <f>VLOOKUP(B195,'HECVAT - Full | Vendor Response'!A:E,3,FALSE)</f>
        <v>Yes</v>
      </c>
      <c r="O195" s="185" t="str">
        <f>IF(LEN(VLOOKUP(B195,'Analyst Report'!$A:$I,7,FALSE))=0,"",VLOOKUP(B195,'Analyst Report'!$A:$I,7,FALSE))</f>
        <v/>
      </c>
      <c r="P195" s="185">
        <f t="shared" si="16"/>
        <v>1</v>
      </c>
      <c r="Q195" s="185">
        <v>20</v>
      </c>
      <c r="R195" s="185">
        <f>IF(LEN(VLOOKUP(B195,'Analyst Report'!$A$30:$I$287,9,FALSE))=0,VLOOKUP(B195,'Analyst Report'!$A$30:$I$287,8,FALSE),VLOOKUP(B195,'Analyst Report'!$A$30:$I$287,9,FALSE))</f>
        <v>20</v>
      </c>
      <c r="S195" s="185">
        <f t="shared" si="14"/>
        <v>20</v>
      </c>
      <c r="T195" s="185">
        <f t="shared" si="17"/>
        <v>20</v>
      </c>
      <c r="U195" s="184" t="s">
        <v>78</v>
      </c>
      <c r="V195" s="184" t="s">
        <v>78</v>
      </c>
      <c r="W195" s="184" t="s">
        <v>78</v>
      </c>
      <c r="X195" s="184" t="s">
        <v>78</v>
      </c>
      <c r="Y195" s="184" t="s">
        <v>78</v>
      </c>
      <c r="Z195" s="184" t="s">
        <v>78</v>
      </c>
      <c r="AA195" s="184" t="s">
        <v>78</v>
      </c>
      <c r="AB195" s="184" t="s">
        <v>78</v>
      </c>
    </row>
    <row r="196" spans="1:28" ht="409.6" x14ac:dyDescent="0.2">
      <c r="A196" s="192">
        <f t="shared" si="13"/>
        <v>179</v>
      </c>
      <c r="B196" s="199" t="s">
        <v>257</v>
      </c>
      <c r="C196" s="199" t="s">
        <v>2873</v>
      </c>
      <c r="D196" s="193"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196" s="211" t="s">
        <v>78</v>
      </c>
      <c r="F196" s="211" t="s">
        <v>2874</v>
      </c>
      <c r="G196" s="211" t="s">
        <v>2875</v>
      </c>
      <c r="H196" s="204" t="s">
        <v>3188</v>
      </c>
      <c r="I196" s="204" t="s">
        <v>3187</v>
      </c>
      <c r="J196" s="187" t="str">
        <f t="shared" si="15"/>
        <v>FALSE</v>
      </c>
      <c r="K196" s="196">
        <v>1</v>
      </c>
      <c r="L196" s="187" t="s">
        <v>245</v>
      </c>
      <c r="M196" s="185" t="s">
        <v>2144</v>
      </c>
      <c r="N196" s="185" t="str">
        <f>VLOOKUP(B196,'HECVAT - Full | Vendor Response'!A:E,3,FALSE)</f>
        <v>Yes</v>
      </c>
      <c r="O196" s="185" t="str">
        <f>IF(LEN(VLOOKUP(B196,'Analyst Report'!$A:$I,7,FALSE))=0,"",VLOOKUP(B196,'Analyst Report'!$A:$I,7,FALSE))</f>
        <v/>
      </c>
      <c r="P196" s="185">
        <f t="shared" si="16"/>
        <v>1</v>
      </c>
      <c r="Q196" s="185">
        <v>15</v>
      </c>
      <c r="R196" s="185">
        <f>IF(LEN(VLOOKUP(B196,'Analyst Report'!$A$30:$I$287,9,FALSE))=0,VLOOKUP(B196,'Analyst Report'!$A$30:$I$287,8,FALSE),VLOOKUP(B196,'Analyst Report'!$A$30:$I$287,9,FALSE))</f>
        <v>15</v>
      </c>
      <c r="S196" s="185">
        <f t="shared" si="14"/>
        <v>15</v>
      </c>
      <c r="T196" s="185">
        <f t="shared" si="17"/>
        <v>15</v>
      </c>
      <c r="U196" s="184" t="s">
        <v>78</v>
      </c>
      <c r="V196" s="184" t="s">
        <v>78</v>
      </c>
      <c r="W196" s="184" t="s">
        <v>78</v>
      </c>
      <c r="X196" s="184" t="s">
        <v>78</v>
      </c>
      <c r="Y196" s="184" t="s">
        <v>78</v>
      </c>
      <c r="Z196" s="184" t="s">
        <v>78</v>
      </c>
      <c r="AA196" s="184" t="s">
        <v>78</v>
      </c>
      <c r="AB196" s="184" t="s">
        <v>78</v>
      </c>
    </row>
    <row r="197" spans="1:28" ht="342" x14ac:dyDescent="0.2">
      <c r="A197" s="192">
        <f t="shared" si="13"/>
        <v>180</v>
      </c>
      <c r="B197" s="199" t="s">
        <v>258</v>
      </c>
      <c r="C197" s="199" t="s">
        <v>2876</v>
      </c>
      <c r="D197" s="193"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1" t="s">
        <v>78</v>
      </c>
      <c r="F197" s="211" t="s">
        <v>2877</v>
      </c>
      <c r="G197" s="211" t="s">
        <v>2878</v>
      </c>
      <c r="H197" s="204" t="s">
        <v>3188</v>
      </c>
      <c r="I197" s="204" t="s">
        <v>3187</v>
      </c>
      <c r="J197" s="187" t="str">
        <f t="shared" si="15"/>
        <v>FALSE</v>
      </c>
      <c r="K197" s="196">
        <v>1</v>
      </c>
      <c r="L197" s="187" t="s">
        <v>245</v>
      </c>
      <c r="M197" s="185" t="s">
        <v>2144</v>
      </c>
      <c r="N197" s="185" t="str">
        <f>VLOOKUP(B197,'HECVAT - Full | Vendor Response'!A:E,3,FALSE)</f>
        <v>Yes</v>
      </c>
      <c r="O197" s="185" t="str">
        <f>IF(LEN(VLOOKUP(B197,'Analyst Report'!$A:$I,7,FALSE))=0,"",VLOOKUP(B197,'Analyst Report'!$A:$I,7,FALSE))</f>
        <v/>
      </c>
      <c r="P197" s="185">
        <f t="shared" si="16"/>
        <v>1</v>
      </c>
      <c r="Q197" s="185">
        <v>15</v>
      </c>
      <c r="R197" s="185">
        <f>IF(LEN(VLOOKUP(B197,'Analyst Report'!$A$30:$I$287,9,FALSE))=0,VLOOKUP(B197,'Analyst Report'!$A$30:$I$287,8,FALSE),VLOOKUP(B197,'Analyst Report'!$A$30:$I$287,9,FALSE))</f>
        <v>15</v>
      </c>
      <c r="S197" s="185">
        <f t="shared" si="14"/>
        <v>15</v>
      </c>
      <c r="T197" s="185">
        <f t="shared" si="17"/>
        <v>15</v>
      </c>
      <c r="U197" s="184" t="s">
        <v>78</v>
      </c>
      <c r="V197" s="184" t="s">
        <v>78</v>
      </c>
      <c r="W197" s="184" t="s">
        <v>78</v>
      </c>
      <c r="X197" s="184" t="s">
        <v>78</v>
      </c>
      <c r="Y197" s="184" t="s">
        <v>78</v>
      </c>
      <c r="Z197" s="184" t="s">
        <v>78</v>
      </c>
      <c r="AA197" s="184" t="s">
        <v>78</v>
      </c>
      <c r="AB197" s="184" t="s">
        <v>78</v>
      </c>
    </row>
    <row r="198" spans="1:28" ht="409.6" x14ac:dyDescent="0.2">
      <c r="A198" s="192">
        <f t="shared" si="13"/>
        <v>181</v>
      </c>
      <c r="B198" s="199" t="s">
        <v>259</v>
      </c>
      <c r="C198" s="193" t="s">
        <v>2879</v>
      </c>
      <c r="D198" s="193"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1" t="s">
        <v>78</v>
      </c>
      <c r="F198" s="211" t="s">
        <v>2880</v>
      </c>
      <c r="G198" s="211" t="s">
        <v>2881</v>
      </c>
      <c r="H198" s="204" t="s">
        <v>3189</v>
      </c>
      <c r="I198" s="204" t="s">
        <v>3190</v>
      </c>
      <c r="J198" s="187" t="str">
        <f t="shared" si="15"/>
        <v>FALSE</v>
      </c>
      <c r="K198" s="196">
        <v>1</v>
      </c>
      <c r="L198" s="187" t="s">
        <v>245</v>
      </c>
      <c r="M198" s="185" t="s">
        <v>2144</v>
      </c>
      <c r="N198" s="185" t="str">
        <f>VLOOKUP(B198,'HECVAT - Full | Vendor Response'!A:E,3,FALSE)</f>
        <v>Yes</v>
      </c>
      <c r="O198" s="185" t="str">
        <f>IF(LEN(VLOOKUP(B198,'Analyst Report'!$A:$I,7,FALSE))=0,"",VLOOKUP(B198,'Analyst Report'!$A:$I,7,FALSE))</f>
        <v/>
      </c>
      <c r="P198" s="185">
        <f t="shared" si="16"/>
        <v>1</v>
      </c>
      <c r="Q198" s="185">
        <v>15</v>
      </c>
      <c r="R198" s="185">
        <f>IF(LEN(VLOOKUP(B198,'Analyst Report'!$A$30:$I$287,9,FALSE))=0,VLOOKUP(B198,'Analyst Report'!$A$30:$I$287,8,FALSE),VLOOKUP(B198,'Analyst Report'!$A$30:$I$287,9,FALSE))</f>
        <v>15</v>
      </c>
      <c r="S198" s="185">
        <f t="shared" si="14"/>
        <v>15</v>
      </c>
      <c r="T198" s="185">
        <f t="shared" si="17"/>
        <v>15</v>
      </c>
      <c r="U198" s="184" t="s">
        <v>78</v>
      </c>
      <c r="V198" s="184" t="s">
        <v>78</v>
      </c>
      <c r="W198" s="184" t="s">
        <v>78</v>
      </c>
      <c r="X198" s="184" t="s">
        <v>78</v>
      </c>
      <c r="Y198" s="184" t="s">
        <v>78</v>
      </c>
      <c r="Z198" s="184" t="s">
        <v>78</v>
      </c>
      <c r="AA198" s="184" t="s">
        <v>78</v>
      </c>
      <c r="AB198" s="184" t="s">
        <v>78</v>
      </c>
    </row>
    <row r="199" spans="1:28" ht="195" x14ac:dyDescent="0.2">
      <c r="A199" s="192">
        <f t="shared" si="13"/>
        <v>182</v>
      </c>
      <c r="B199" s="199" t="s">
        <v>260</v>
      </c>
      <c r="C199" s="193" t="s">
        <v>2882</v>
      </c>
      <c r="D199" s="193" t="str">
        <f>VLOOKUP(B199,'HECVAT - Full | Vendor Response'!A$3:D$319,4,TRUE)</f>
        <v>Instructure’s general liability insurance includes Cyber Errors &amp; Omissions coverage (referred to as "Professional Errors &amp; Omission"). Instructure’s certificate of liability insurance is provided with the Canvas Security Package.</v>
      </c>
      <c r="E199" s="211" t="s">
        <v>78</v>
      </c>
      <c r="F199" s="211" t="s">
        <v>2883</v>
      </c>
      <c r="G199" s="211" t="s">
        <v>2884</v>
      </c>
      <c r="H199" s="204" t="s">
        <v>3193</v>
      </c>
      <c r="I199" s="204" t="s">
        <v>3191</v>
      </c>
      <c r="J199" s="187" t="str">
        <f t="shared" si="15"/>
        <v>FALSE</v>
      </c>
      <c r="K199" s="196">
        <v>1</v>
      </c>
      <c r="L199" s="187" t="s">
        <v>245</v>
      </c>
      <c r="M199" s="185" t="s">
        <v>2144</v>
      </c>
      <c r="N199" s="185" t="str">
        <f>VLOOKUP(B199,'HECVAT - Full | Vendor Response'!A:E,3,FALSE)</f>
        <v>Yes</v>
      </c>
      <c r="O199" s="185" t="str">
        <f>IF(LEN(VLOOKUP(B199,'Analyst Report'!$A:$I,7,FALSE))=0,"",VLOOKUP(B199,'Analyst Report'!$A:$I,7,FALSE))</f>
        <v/>
      </c>
      <c r="P199" s="185">
        <f t="shared" si="16"/>
        <v>1</v>
      </c>
      <c r="Q199" s="185">
        <v>15</v>
      </c>
      <c r="R199" s="185">
        <f>IF(LEN(VLOOKUP(B199,'Analyst Report'!$A$30:$I$287,9,FALSE))=0,VLOOKUP(B199,'Analyst Report'!$A$30:$I$287,8,FALSE),VLOOKUP(B199,'Analyst Report'!$A$30:$I$287,9,FALSE))</f>
        <v>15</v>
      </c>
      <c r="S199" s="185">
        <f t="shared" si="14"/>
        <v>15</v>
      </c>
      <c r="T199" s="185">
        <f t="shared" si="17"/>
        <v>15</v>
      </c>
      <c r="U199" s="184" t="s">
        <v>78</v>
      </c>
      <c r="V199" s="184" t="s">
        <v>78</v>
      </c>
      <c r="W199" s="184" t="s">
        <v>78</v>
      </c>
      <c r="X199" s="184" t="s">
        <v>78</v>
      </c>
      <c r="Y199" s="184" t="s">
        <v>78</v>
      </c>
      <c r="Z199" s="184" t="s">
        <v>78</v>
      </c>
      <c r="AA199" s="184" t="s">
        <v>78</v>
      </c>
      <c r="AB199" s="184" t="s">
        <v>78</v>
      </c>
    </row>
    <row r="200" spans="1:28" ht="150" x14ac:dyDescent="0.2">
      <c r="A200" s="192">
        <f t="shared" si="13"/>
        <v>183</v>
      </c>
      <c r="B200" s="199" t="s">
        <v>261</v>
      </c>
      <c r="C200" s="193" t="s">
        <v>2885</v>
      </c>
      <c r="D200" s="193" t="str">
        <f>VLOOKUP(B200,'HECVAT - Full | Vendor Response'!A$3:D$319,4,TRUE)</f>
        <v>Instructure’s general liability insurance includes Cyber Errors &amp; Omissions coverage (referred to as "Professional Errors &amp; Omission"). Instructure’s certificate of liability insurance is provided with the Canvas Security Package.</v>
      </c>
      <c r="E200" s="211" t="s">
        <v>78</v>
      </c>
      <c r="F200" s="211" t="s">
        <v>2886</v>
      </c>
      <c r="G200" s="211" t="s">
        <v>2887</v>
      </c>
      <c r="H200" s="204" t="s">
        <v>3194</v>
      </c>
      <c r="I200" s="204" t="s">
        <v>3192</v>
      </c>
      <c r="J200" s="187" t="str">
        <f>IF(S200&gt;20,"TRUE","FALSE")</f>
        <v>FALSE</v>
      </c>
      <c r="K200" s="196">
        <v>1</v>
      </c>
      <c r="L200" s="187" t="s">
        <v>245</v>
      </c>
      <c r="M200" s="185" t="s">
        <v>2144</v>
      </c>
      <c r="N200" s="185" t="str">
        <f>VLOOKUP(B200,'HECVAT - Full | Vendor Response'!A:E,3,FALSE)</f>
        <v>Yes</v>
      </c>
      <c r="O200" s="185" t="str">
        <f>IF(LEN(VLOOKUP(B200,'Analyst Report'!$A:$I,7,FALSE))=0,"",VLOOKUP(B200,'Analyst Report'!$A:$I,7,FALSE))</f>
        <v/>
      </c>
      <c r="P200" s="185">
        <f>IF((O200=""),(IF(ISNUMBER(FIND(M200,N200)),1,0)),(IF(ISNUMBER(FIND(M200,O200)),1,0)))</f>
        <v>1</v>
      </c>
      <c r="Q200" s="185">
        <v>15</v>
      </c>
      <c r="R200" s="185">
        <f>IF(LEN(VLOOKUP(B200,'Analyst Report'!$A$30:$I$287,9,FALSE))=0,VLOOKUP(B200,'Analyst Report'!$A$30:$I$287,8,FALSE),VLOOKUP(B200,'Analyst Report'!$A$30:$I$287,9,FALSE))</f>
        <v>15</v>
      </c>
      <c r="S200" s="185">
        <f>(IF((ISNUMBER(R200)),R200,Q200))*K200</f>
        <v>15</v>
      </c>
      <c r="T200" s="185">
        <f>P200*S200</f>
        <v>15</v>
      </c>
      <c r="U200" s="184" t="s">
        <v>78</v>
      </c>
      <c r="V200" s="184" t="s">
        <v>78</v>
      </c>
      <c r="W200" s="184" t="s">
        <v>78</v>
      </c>
      <c r="X200" s="184" t="s">
        <v>78</v>
      </c>
      <c r="Y200" s="184" t="s">
        <v>78</v>
      </c>
      <c r="Z200" s="184" t="s">
        <v>78</v>
      </c>
      <c r="AA200" s="184" t="s">
        <v>78</v>
      </c>
      <c r="AB200" s="184" t="s">
        <v>78</v>
      </c>
    </row>
    <row r="201" spans="1:28" ht="314" x14ac:dyDescent="0.2">
      <c r="A201" s="192">
        <f t="shared" si="13"/>
        <v>184</v>
      </c>
      <c r="B201" s="199" t="s">
        <v>263</v>
      </c>
      <c r="C201" s="193" t="s">
        <v>2888</v>
      </c>
      <c r="D201" s="193" t="str">
        <f>VLOOKUP(B201,'HECVAT - Full | Vendor Response'!A$3:D$319,4,TRUE)</f>
        <v>All output from these systems is sent to Instructure's centralized logging management system for further analysis and alert generation.</v>
      </c>
      <c r="E201" s="186" t="s">
        <v>78</v>
      </c>
      <c r="F201" s="188" t="s">
        <v>2889</v>
      </c>
      <c r="G201" s="188" t="s">
        <v>2890</v>
      </c>
      <c r="H201" s="200" t="s">
        <v>2871</v>
      </c>
      <c r="I201" s="200" t="s">
        <v>2891</v>
      </c>
      <c r="J201" s="187" t="str">
        <f>IF(S201&gt;20,"TRUE","FALSE")</f>
        <v>FALSE</v>
      </c>
      <c r="K201" s="196">
        <v>1</v>
      </c>
      <c r="L201" s="187" t="s">
        <v>262</v>
      </c>
      <c r="M201" s="185" t="s">
        <v>2144</v>
      </c>
      <c r="N201" s="185" t="str">
        <f>VLOOKUP(B201,'HECVAT - Full | Vendor Response'!A:E,3,FALSE)</f>
        <v>Yes</v>
      </c>
      <c r="O201" s="185" t="str">
        <f>IF(LEN(VLOOKUP(B201,'Analyst Report'!$A:$I,7,FALSE))=0,"",VLOOKUP(B201,'Analyst Report'!$A:$I,7,FALSE))</f>
        <v/>
      </c>
      <c r="P201" s="185">
        <f>IF((O201=""),(IF(ISNUMBER(FIND(M201,N201)),1,0)),(IF(ISNUMBER(FIND(M201,O201)),1,0)))</f>
        <v>1</v>
      </c>
      <c r="Q201" s="185">
        <v>15</v>
      </c>
      <c r="R201" s="185">
        <f>IF(LEN(VLOOKUP(B201,'Analyst Report'!$A$30:$I$287,9,FALSE))=0,VLOOKUP(B201,'Analyst Report'!$A$30:$I$287,8,FALSE),VLOOKUP(B201,'Analyst Report'!$A$30:$I$287,9,FALSE))</f>
        <v>15</v>
      </c>
      <c r="S201" s="185">
        <f>(IF((ISNUMBER(R201)),R201,Q201))*K201</f>
        <v>15</v>
      </c>
      <c r="T201" s="185">
        <f>P201*S201</f>
        <v>15</v>
      </c>
      <c r="U201" s="184" t="s">
        <v>78</v>
      </c>
      <c r="V201" s="184" t="s">
        <v>78</v>
      </c>
      <c r="W201" s="184" t="s">
        <v>78</v>
      </c>
      <c r="X201" s="184" t="s">
        <v>78</v>
      </c>
      <c r="Y201" s="184" t="s">
        <v>78</v>
      </c>
      <c r="Z201" s="184" t="s">
        <v>78</v>
      </c>
      <c r="AA201" s="184" t="s">
        <v>78</v>
      </c>
      <c r="AB201" s="184" t="s">
        <v>78</v>
      </c>
    </row>
    <row r="202" spans="1:28" ht="225" x14ac:dyDescent="0.2">
      <c r="A202" s="192">
        <f t="shared" si="13"/>
        <v>185</v>
      </c>
      <c r="B202" s="199" t="s">
        <v>264</v>
      </c>
      <c r="C202" s="193" t="s">
        <v>2892</v>
      </c>
      <c r="D202" s="193" t="str">
        <f>VLOOKUP(B202,'HECVAT - Full | Vendor Response'!A$3:D$319,4,TRUE)</f>
        <v>All output from these systems is sent to Instructure's centralized logging management system for further analysis and alert generation.</v>
      </c>
      <c r="E202" s="186" t="s">
        <v>78</v>
      </c>
      <c r="F202" s="211" t="s">
        <v>2893</v>
      </c>
      <c r="G202" s="211" t="s">
        <v>2894</v>
      </c>
      <c r="H202" s="204" t="s">
        <v>2895</v>
      </c>
      <c r="I202" s="204" t="s">
        <v>2891</v>
      </c>
      <c r="J202" s="187" t="str">
        <f t="shared" si="15"/>
        <v>FALSE</v>
      </c>
      <c r="K202" s="196">
        <v>1</v>
      </c>
      <c r="L202" s="187" t="s">
        <v>262</v>
      </c>
      <c r="M202" s="185" t="s">
        <v>2144</v>
      </c>
      <c r="N202" s="185" t="str">
        <f>VLOOKUP(B202,'HECVAT - Full | Vendor Response'!A:E,3,FALSE)</f>
        <v>Yes</v>
      </c>
      <c r="O202" s="185" t="str">
        <f>IF(LEN(VLOOKUP(B202,'Analyst Report'!$A:$I,7,FALSE))=0,"",VLOOKUP(B202,'Analyst Report'!$A:$I,7,FALSE))</f>
        <v/>
      </c>
      <c r="P202" s="185">
        <f t="shared" si="16"/>
        <v>1</v>
      </c>
      <c r="Q202" s="185">
        <v>15</v>
      </c>
      <c r="R202" s="185">
        <f>IF(LEN(VLOOKUP(B202,'Analyst Report'!$A$30:$I$287,9,FALSE))=0,VLOOKUP(B202,'Analyst Report'!$A$30:$I$287,8,FALSE),VLOOKUP(B202,'Analyst Report'!$A$30:$I$287,9,FALSE))</f>
        <v>15</v>
      </c>
      <c r="S202" s="185">
        <f t="shared" si="14"/>
        <v>15</v>
      </c>
      <c r="T202" s="185">
        <f t="shared" si="17"/>
        <v>15</v>
      </c>
      <c r="U202" s="184" t="s">
        <v>78</v>
      </c>
      <c r="V202" s="184" t="s">
        <v>78</v>
      </c>
      <c r="W202" s="184" t="s">
        <v>78</v>
      </c>
      <c r="X202" s="184" t="s">
        <v>78</v>
      </c>
      <c r="Y202" s="184" t="s">
        <v>78</v>
      </c>
      <c r="Z202" s="184" t="s">
        <v>78</v>
      </c>
      <c r="AA202" s="184" t="s">
        <v>78</v>
      </c>
      <c r="AB202" s="184" t="s">
        <v>78</v>
      </c>
    </row>
    <row r="203" spans="1:28" ht="180" x14ac:dyDescent="0.2">
      <c r="A203" s="192">
        <f t="shared" si="13"/>
        <v>186</v>
      </c>
      <c r="B203" s="199" t="s">
        <v>265</v>
      </c>
      <c r="C203" s="193" t="s">
        <v>2896</v>
      </c>
      <c r="D203" s="193" t="str">
        <f>VLOOKUP(B203,'HECVAT - Full | Vendor Response'!A$3:D$319,4,TRUE)</f>
        <v>All output from these systems is sent to Instructure's centralized logging management system for further analysis and alert generation.</v>
      </c>
      <c r="E203" s="186" t="s">
        <v>78</v>
      </c>
      <c r="F203" s="188" t="s">
        <v>2897</v>
      </c>
      <c r="G203" s="188" t="s">
        <v>2898</v>
      </c>
      <c r="H203" s="200" t="s">
        <v>2899</v>
      </c>
      <c r="I203" s="200" t="s">
        <v>2900</v>
      </c>
      <c r="J203" s="187" t="str">
        <f t="shared" si="15"/>
        <v>FALSE</v>
      </c>
      <c r="K203" s="196">
        <v>1</v>
      </c>
      <c r="L203" s="187" t="s">
        <v>262</v>
      </c>
      <c r="M203" s="185" t="s">
        <v>2144</v>
      </c>
      <c r="N203" s="185" t="str">
        <f>VLOOKUP(B203,'HECVAT - Full | Vendor Response'!A:E,3,FALSE)</f>
        <v>Yes</v>
      </c>
      <c r="O203" s="185" t="str">
        <f>IF(LEN(VLOOKUP(B203,'Analyst Report'!$A:$I,7,FALSE))=0,"",VLOOKUP(B203,'Analyst Report'!$A:$I,7,FALSE))</f>
        <v/>
      </c>
      <c r="P203" s="185">
        <f t="shared" si="16"/>
        <v>1</v>
      </c>
      <c r="Q203" s="185">
        <v>15</v>
      </c>
      <c r="R203" s="185">
        <f>IF(LEN(VLOOKUP(B203,'Analyst Report'!$A$30:$I$287,9,FALSE))=0,VLOOKUP(B203,'Analyst Report'!$A$30:$I$287,8,FALSE),VLOOKUP(B203,'Analyst Report'!$A$30:$I$287,9,FALSE))</f>
        <v>15</v>
      </c>
      <c r="S203" s="185">
        <f t="shared" si="14"/>
        <v>15</v>
      </c>
      <c r="T203" s="185">
        <f t="shared" si="17"/>
        <v>15</v>
      </c>
      <c r="U203" s="184" t="s">
        <v>78</v>
      </c>
      <c r="V203" s="184" t="s">
        <v>78</v>
      </c>
      <c r="W203" s="184" t="s">
        <v>78</v>
      </c>
      <c r="X203" s="184" t="s">
        <v>78</v>
      </c>
      <c r="Y203" s="184" t="s">
        <v>78</v>
      </c>
      <c r="Z203" s="184" t="s">
        <v>78</v>
      </c>
      <c r="AA203" s="184" t="s">
        <v>78</v>
      </c>
      <c r="AB203" s="184" t="s">
        <v>78</v>
      </c>
    </row>
    <row r="204" spans="1:28" ht="270" x14ac:dyDescent="0.2">
      <c r="A204" s="192">
        <f t="shared" si="13"/>
        <v>187</v>
      </c>
      <c r="B204" s="199" t="s">
        <v>266</v>
      </c>
      <c r="C204" s="193" t="s">
        <v>2901</v>
      </c>
      <c r="D204" s="193"/>
      <c r="E204" s="186" t="s">
        <v>78</v>
      </c>
      <c r="F204" s="188" t="s">
        <v>2902</v>
      </c>
      <c r="G204" s="188" t="s">
        <v>2903</v>
      </c>
      <c r="H204" s="200" t="s">
        <v>2904</v>
      </c>
      <c r="I204" s="200" t="s">
        <v>2872</v>
      </c>
      <c r="J204" s="187"/>
      <c r="K204" s="196"/>
      <c r="L204" s="187" t="s">
        <v>262</v>
      </c>
      <c r="M204" s="185" t="s">
        <v>2144</v>
      </c>
      <c r="N204" s="185" t="str">
        <f>VLOOKUP(B204,'HECVAT - Full | Vendor Response'!A:E,3,FALSE)</f>
        <v>Yes</v>
      </c>
      <c r="O204" s="185" t="str">
        <f>IF(LEN(VLOOKUP(B204,'Analyst Report'!$A:$I,7,FALSE))=0,"",VLOOKUP(B204,'Analyst Report'!$A:$I,7,FALSE))</f>
        <v/>
      </c>
      <c r="P204" s="185"/>
      <c r="Q204" s="185">
        <v>15</v>
      </c>
      <c r="R204" s="185">
        <f>IF(LEN(VLOOKUP(B204,'Analyst Report'!$A$30:$I$287,9,FALSE))=0,VLOOKUP(B204,'Analyst Report'!$A$30:$I$287,8,FALSE),VLOOKUP(B204,'Analyst Report'!$A$30:$I$287,9,FALSE))</f>
        <v>15</v>
      </c>
      <c r="S204" s="185"/>
      <c r="T204" s="185"/>
      <c r="U204" s="184" t="s">
        <v>78</v>
      </c>
      <c r="V204" s="184" t="s">
        <v>78</v>
      </c>
      <c r="W204" s="184" t="s">
        <v>78</v>
      </c>
      <c r="X204" s="184" t="s">
        <v>78</v>
      </c>
      <c r="Y204" s="184" t="s">
        <v>78</v>
      </c>
      <c r="Z204" s="184" t="s">
        <v>78</v>
      </c>
      <c r="AA204" s="184" t="s">
        <v>78</v>
      </c>
      <c r="AB204" s="184" t="s">
        <v>78</v>
      </c>
    </row>
    <row r="205" spans="1:28" ht="165" x14ac:dyDescent="0.2">
      <c r="A205" s="192">
        <f t="shared" si="13"/>
        <v>188</v>
      </c>
      <c r="B205" s="199" t="s">
        <v>268</v>
      </c>
      <c r="C205" s="193" t="s">
        <v>2905</v>
      </c>
      <c r="D205" s="193" t="str">
        <f>VLOOKUP(B205,'HECVAT - Full | Vendor Response'!A$3:D$319,4,TRUE)</f>
        <v>Instructure’s general liability insurance includes Cyber Errors &amp; Omissions coverage (referred to as "Professional Errors &amp; Omission"). Instructure’s certificate of liability insurance is provided with the Canvas Security Package.</v>
      </c>
      <c r="E205" s="186" t="s">
        <v>2906</v>
      </c>
      <c r="F205" s="188"/>
      <c r="G205" s="188"/>
      <c r="H205" s="200" t="s">
        <v>2907</v>
      </c>
      <c r="I205" s="200" t="s">
        <v>2908</v>
      </c>
      <c r="J205" s="187" t="str">
        <f t="shared" si="15"/>
        <v>FALSE</v>
      </c>
      <c r="K205" s="196">
        <v>1</v>
      </c>
      <c r="L205" s="187" t="s">
        <v>267</v>
      </c>
      <c r="M205" s="185" t="s">
        <v>2144</v>
      </c>
      <c r="N205" s="185" t="str">
        <f>VLOOKUP(B205,'HECVAT - Full | Vendor Response'!A:E,3,FALSE)</f>
        <v>Yes</v>
      </c>
      <c r="O205" s="185" t="str">
        <f>IF(LEN(VLOOKUP(B205,'Analyst Report'!$A:$I,7,FALSE))=0,"",VLOOKUP(B205,'Analyst Report'!$A:$I,7,FALSE))</f>
        <v/>
      </c>
      <c r="P205" s="185">
        <f t="shared" si="16"/>
        <v>1</v>
      </c>
      <c r="Q205" s="185">
        <v>10</v>
      </c>
      <c r="R205" s="185">
        <f>IF(LEN(VLOOKUP(B205,'Analyst Report'!$A$30:$I$287,9,FALSE))=0,VLOOKUP(B205,'Analyst Report'!$A$30:$I$287,8,FALSE),VLOOKUP(B205,'Analyst Report'!$A$30:$I$287,9,FALSE))</f>
        <v>10</v>
      </c>
      <c r="S205" s="185">
        <f t="shared" si="14"/>
        <v>10</v>
      </c>
      <c r="T205" s="185">
        <f t="shared" si="17"/>
        <v>10</v>
      </c>
      <c r="U205" s="184" t="s">
        <v>78</v>
      </c>
      <c r="V205" s="184" t="s">
        <v>78</v>
      </c>
      <c r="W205" s="184" t="s">
        <v>78</v>
      </c>
      <c r="X205" s="184" t="s">
        <v>78</v>
      </c>
      <c r="Y205" s="184" t="s">
        <v>78</v>
      </c>
      <c r="Z205" s="184" t="s">
        <v>78</v>
      </c>
      <c r="AA205" s="184" t="s">
        <v>78</v>
      </c>
      <c r="AB205" s="184" t="s">
        <v>78</v>
      </c>
    </row>
    <row r="206" spans="1:28" ht="75" x14ac:dyDescent="0.2">
      <c r="A206" s="192">
        <f t="shared" si="13"/>
        <v>189</v>
      </c>
      <c r="B206" s="199" t="s">
        <v>269</v>
      </c>
      <c r="C206" s="193" t="s">
        <v>2909</v>
      </c>
      <c r="D206" s="193" t="str">
        <f>VLOOKUP(B206,'HECVAT - Full | Vendor Response'!A$3:D$319,4,TRUE)</f>
        <v>Canvas is a SaaS application that is hosted by AWS, which is certified in ISO 9001.</v>
      </c>
      <c r="E206" s="186" t="s">
        <v>78</v>
      </c>
      <c r="F206" s="186" t="s">
        <v>2910</v>
      </c>
      <c r="G206" s="186" t="s">
        <v>2911</v>
      </c>
      <c r="H206" s="198" t="s">
        <v>2912</v>
      </c>
      <c r="I206" s="198" t="s">
        <v>2913</v>
      </c>
      <c r="J206" s="187" t="str">
        <f t="shared" si="15"/>
        <v>FALSE</v>
      </c>
      <c r="K206" s="196">
        <v>1</v>
      </c>
      <c r="L206" s="187" t="s">
        <v>267</v>
      </c>
      <c r="M206" s="185" t="s">
        <v>2144</v>
      </c>
      <c r="N206" s="185" t="str">
        <f>VLOOKUP(B206,'HECVAT - Full | Vendor Response'!A:E,3,FALSE)</f>
        <v>No</v>
      </c>
      <c r="O206" s="185" t="str">
        <f>IF(LEN(VLOOKUP(B206,'Analyst Report'!$A:$I,7,FALSE))=0,"",VLOOKUP(B206,'Analyst Report'!$A:$I,7,FALSE))</f>
        <v/>
      </c>
      <c r="P206" s="185">
        <f t="shared" si="16"/>
        <v>0</v>
      </c>
      <c r="Q206" s="185">
        <v>15</v>
      </c>
      <c r="R206" s="185">
        <f>IF(LEN(VLOOKUP(B206,'Analyst Report'!$A$30:$I$287,9,FALSE))=0,VLOOKUP(B206,'Analyst Report'!$A$30:$I$287,8,FALSE),VLOOKUP(B206,'Analyst Report'!$A$30:$I$287,9,FALSE))</f>
        <v>15</v>
      </c>
      <c r="S206" s="185">
        <f t="shared" si="14"/>
        <v>15</v>
      </c>
      <c r="T206" s="185">
        <f t="shared" si="17"/>
        <v>0</v>
      </c>
      <c r="U206" s="184" t="s">
        <v>78</v>
      </c>
      <c r="V206" s="184" t="s">
        <v>78</v>
      </c>
      <c r="W206" s="184" t="s">
        <v>78</v>
      </c>
      <c r="X206" s="184" t="s">
        <v>78</v>
      </c>
      <c r="Y206" s="184" t="s">
        <v>78</v>
      </c>
      <c r="Z206" s="184" t="s">
        <v>78</v>
      </c>
      <c r="AA206" s="184" t="s">
        <v>78</v>
      </c>
      <c r="AB206" s="184" t="s">
        <v>78</v>
      </c>
    </row>
    <row r="207" spans="1:28" ht="180" x14ac:dyDescent="0.2">
      <c r="A207" s="192">
        <f t="shared" si="13"/>
        <v>190</v>
      </c>
      <c r="B207" s="199" t="s">
        <v>270</v>
      </c>
      <c r="C207" s="193" t="s">
        <v>2914</v>
      </c>
      <c r="D207" s="193" t="str">
        <f>VLOOKUP(B207,'HECVAT - Full | Vendor Response'!A$3:D$319,4,TRUE)</f>
        <v>Our figures for uptime, performance, and overall availability are completely transparent, which means that all users can track our performance at https://status.instructure.com/ on demand. Instructure guarantees a 99.9% uptime.</v>
      </c>
      <c r="E207" s="186" t="s">
        <v>78</v>
      </c>
      <c r="F207" s="186" t="s">
        <v>2915</v>
      </c>
      <c r="G207" s="186" t="s">
        <v>2916</v>
      </c>
      <c r="H207" s="198" t="s">
        <v>2917</v>
      </c>
      <c r="I207" s="198" t="s">
        <v>2918</v>
      </c>
      <c r="J207" s="187" t="str">
        <f t="shared" si="15"/>
        <v>FALSE</v>
      </c>
      <c r="K207" s="196">
        <v>1</v>
      </c>
      <c r="L207" s="187" t="s">
        <v>267</v>
      </c>
      <c r="M207" s="185" t="s">
        <v>2144</v>
      </c>
      <c r="N207" s="185" t="str">
        <f>VLOOKUP(B207,'HECVAT - Full | Vendor Response'!A:E,3,FALSE)</f>
        <v>Yes</v>
      </c>
      <c r="O207" s="185" t="str">
        <f>IF(LEN(VLOOKUP(B207,'Analyst Report'!$A:$I,7,FALSE))=0,"",VLOOKUP(B207,'Analyst Report'!$A:$I,7,FALSE))</f>
        <v/>
      </c>
      <c r="P207" s="185">
        <f t="shared" si="16"/>
        <v>1</v>
      </c>
      <c r="Q207" s="185">
        <v>20</v>
      </c>
      <c r="R207" s="185">
        <f>IF(LEN(VLOOKUP(B207,'Analyst Report'!$A$30:$I$287,9,FALSE))=0,VLOOKUP(B207,'Analyst Report'!$A$30:$I$287,8,FALSE),VLOOKUP(B207,'Analyst Report'!$A$30:$I$287,9,FALSE))</f>
        <v>20</v>
      </c>
      <c r="S207" s="185">
        <f t="shared" si="14"/>
        <v>20</v>
      </c>
      <c r="T207" s="185">
        <f t="shared" si="17"/>
        <v>20</v>
      </c>
      <c r="U207" s="184" t="s">
        <v>78</v>
      </c>
      <c r="V207" s="184" t="s">
        <v>78</v>
      </c>
      <c r="W207" s="184" t="s">
        <v>78</v>
      </c>
      <c r="X207" s="184" t="s">
        <v>78</v>
      </c>
      <c r="Y207" s="184" t="s">
        <v>78</v>
      </c>
      <c r="Z207" s="184" t="s">
        <v>78</v>
      </c>
      <c r="AA207" s="184" t="s">
        <v>78</v>
      </c>
      <c r="AB207" s="184" t="s">
        <v>78</v>
      </c>
    </row>
    <row r="208" spans="1:28" ht="300" x14ac:dyDescent="0.2">
      <c r="A208" s="192">
        <f t="shared" si="13"/>
        <v>191</v>
      </c>
      <c r="B208" s="199" t="s">
        <v>271</v>
      </c>
      <c r="C208" s="193" t="s">
        <v>2919</v>
      </c>
      <c r="D208" s="193"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6" t="s">
        <v>78</v>
      </c>
      <c r="F208" s="186"/>
      <c r="G208" s="186" t="s">
        <v>2920</v>
      </c>
      <c r="H208" s="198" t="s">
        <v>2921</v>
      </c>
      <c r="I208" s="198" t="s">
        <v>2922</v>
      </c>
      <c r="J208" s="187" t="str">
        <f t="shared" si="15"/>
        <v>TRUE</v>
      </c>
      <c r="K208" s="196">
        <v>1</v>
      </c>
      <c r="L208" s="187" t="s">
        <v>267</v>
      </c>
      <c r="M208" s="185" t="s">
        <v>2144</v>
      </c>
      <c r="N208" s="185" t="str">
        <f>VLOOKUP(B208,'HECVAT - Full | Vendor Response'!A:E,3,FALSE)</f>
        <v>Yes</v>
      </c>
      <c r="O208" s="185" t="str">
        <f>IF(LEN(VLOOKUP(B208,'Analyst Report'!$A:$I,7,FALSE))=0,"",VLOOKUP(B208,'Analyst Report'!$A:$I,7,FALSE))</f>
        <v/>
      </c>
      <c r="P208" s="185">
        <f t="shared" si="16"/>
        <v>1</v>
      </c>
      <c r="Q208" s="185">
        <v>25</v>
      </c>
      <c r="R208" s="185">
        <f>IF(LEN(VLOOKUP(B208,'Analyst Report'!$A$30:$I$287,9,FALSE))=0,VLOOKUP(B208,'Analyst Report'!$A$30:$I$287,8,FALSE),VLOOKUP(B208,'Analyst Report'!$A$30:$I$287,9,FALSE))</f>
        <v>25</v>
      </c>
      <c r="S208" s="185">
        <f t="shared" si="14"/>
        <v>25</v>
      </c>
      <c r="T208" s="185">
        <f t="shared" si="17"/>
        <v>25</v>
      </c>
      <c r="U208" s="184" t="s">
        <v>78</v>
      </c>
      <c r="V208" s="184" t="s">
        <v>78</v>
      </c>
      <c r="W208" s="184" t="s">
        <v>78</v>
      </c>
      <c r="X208" s="184" t="s">
        <v>78</v>
      </c>
      <c r="Y208" s="184" t="s">
        <v>78</v>
      </c>
      <c r="Z208" s="184" t="s">
        <v>78</v>
      </c>
      <c r="AA208" s="184" t="s">
        <v>78</v>
      </c>
      <c r="AB208" s="184" t="s">
        <v>78</v>
      </c>
    </row>
    <row r="209" spans="1:28" ht="409.6" x14ac:dyDescent="0.2">
      <c r="A209" s="192">
        <f t="shared" si="13"/>
        <v>192</v>
      </c>
      <c r="B209" s="199" t="s">
        <v>272</v>
      </c>
      <c r="C209" s="193" t="s">
        <v>2923</v>
      </c>
      <c r="D209" s="193"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9" s="186" t="s">
        <v>78</v>
      </c>
      <c r="F209" s="186" t="s">
        <v>2924</v>
      </c>
      <c r="G209" s="186" t="s">
        <v>2925</v>
      </c>
      <c r="H209" s="198" t="s">
        <v>2926</v>
      </c>
      <c r="I209" s="198" t="s">
        <v>2927</v>
      </c>
      <c r="J209" s="187" t="str">
        <f t="shared" si="15"/>
        <v>FALSE</v>
      </c>
      <c r="K209" s="196">
        <v>1</v>
      </c>
      <c r="L209" s="187" t="s">
        <v>267</v>
      </c>
      <c r="M209" s="185" t="s">
        <v>2144</v>
      </c>
      <c r="N209" s="185" t="str">
        <f>VLOOKUP(B209,'HECVAT - Full | Vendor Response'!A:E,3,FALSE)</f>
        <v>Yes</v>
      </c>
      <c r="O209" s="185" t="str">
        <f>IF(LEN(VLOOKUP(B209,'Analyst Report'!$A:$I,7,FALSE))=0,"",VLOOKUP(B209,'Analyst Report'!$A:$I,7,FALSE))</f>
        <v/>
      </c>
      <c r="P209" s="185">
        <f t="shared" si="16"/>
        <v>1</v>
      </c>
      <c r="Q209" s="185">
        <v>20</v>
      </c>
      <c r="R209" s="185">
        <f>IF(LEN(VLOOKUP(B209,'Analyst Report'!$A$30:$I$287,9,FALSE))=0,VLOOKUP(B209,'Analyst Report'!$A$30:$I$287,8,FALSE),VLOOKUP(B209,'Analyst Report'!$A$30:$I$287,9,FALSE))</f>
        <v>20</v>
      </c>
      <c r="S209" s="185">
        <f t="shared" si="14"/>
        <v>20</v>
      </c>
      <c r="T209" s="185">
        <f t="shared" si="17"/>
        <v>20</v>
      </c>
      <c r="U209" s="184" t="s">
        <v>78</v>
      </c>
      <c r="V209" s="184" t="s">
        <v>78</v>
      </c>
      <c r="W209" s="184" t="s">
        <v>78</v>
      </c>
      <c r="X209" s="184" t="s">
        <v>78</v>
      </c>
      <c r="Y209" s="184" t="s">
        <v>78</v>
      </c>
      <c r="Z209" s="184" t="s">
        <v>78</v>
      </c>
      <c r="AA209" s="184" t="s">
        <v>78</v>
      </c>
      <c r="AB209" s="184" t="s">
        <v>78</v>
      </c>
    </row>
    <row r="210" spans="1:28" ht="300" x14ac:dyDescent="0.2">
      <c r="A210" s="192">
        <f t="shared" si="13"/>
        <v>193</v>
      </c>
      <c r="B210" s="193" t="s">
        <v>274</v>
      </c>
      <c r="C210" s="193" t="s">
        <v>2928</v>
      </c>
      <c r="D210" s="193" t="str">
        <f>VLOOKUP(B210,'HECVAT - Full | Vendor Response'!A$3:D$319,4,TRUE)</f>
        <v>Third-party vulnerability testing occurs year round and is performed by BugCrowd, utilizing a collection of crowd sourced security professionals to conduct human application vulnerability testing on an ongoing basis via our bug bounty program.</v>
      </c>
      <c r="E210" s="186" t="s">
        <v>78</v>
      </c>
      <c r="F210" s="186" t="s">
        <v>2929</v>
      </c>
      <c r="G210" s="186" t="s">
        <v>2930</v>
      </c>
      <c r="H210" s="198" t="s">
        <v>2931</v>
      </c>
      <c r="I210" s="198" t="s">
        <v>2932</v>
      </c>
      <c r="J210" s="187" t="str">
        <f t="shared" si="15"/>
        <v>FALSE</v>
      </c>
      <c r="K210" s="196">
        <v>1</v>
      </c>
      <c r="L210" s="187" t="s">
        <v>273</v>
      </c>
      <c r="M210" s="185" t="s">
        <v>2144</v>
      </c>
      <c r="N210" s="185" t="str">
        <f>VLOOKUP(B210,'HECVAT - Full | Vendor Response'!A:E,3,FALSE)</f>
        <v>Yes</v>
      </c>
      <c r="O210" s="185" t="str">
        <f>IF(LEN(VLOOKUP(B210,'Analyst Report'!$A:$I,7,FALSE))=0,"",VLOOKUP(B210,'Analyst Report'!$A:$I,7,FALSE))</f>
        <v/>
      </c>
      <c r="P210" s="185">
        <f t="shared" si="16"/>
        <v>1</v>
      </c>
      <c r="Q210" s="185">
        <v>15</v>
      </c>
      <c r="R210" s="185">
        <f>IF(LEN(VLOOKUP(B210,'Analyst Report'!$A$30:$I$287,9,FALSE))=0,VLOOKUP(B210,'Analyst Report'!$A$30:$I$287,8,FALSE),VLOOKUP(B210,'Analyst Report'!$A$30:$I$287,9,FALSE))</f>
        <v>15</v>
      </c>
      <c r="S210" s="185">
        <f t="shared" si="14"/>
        <v>15</v>
      </c>
      <c r="T210" s="185">
        <f t="shared" si="17"/>
        <v>15</v>
      </c>
      <c r="U210" s="184" t="s">
        <v>78</v>
      </c>
      <c r="V210" s="184" t="s">
        <v>78</v>
      </c>
      <c r="W210" s="184" t="s">
        <v>78</v>
      </c>
      <c r="X210" s="184" t="s">
        <v>78</v>
      </c>
      <c r="Y210" s="184" t="s">
        <v>78</v>
      </c>
      <c r="Z210" s="184" t="s">
        <v>78</v>
      </c>
      <c r="AA210" s="184" t="s">
        <v>78</v>
      </c>
      <c r="AB210" s="184" t="s">
        <v>78</v>
      </c>
    </row>
    <row r="211" spans="1:28" ht="300" x14ac:dyDescent="0.2">
      <c r="A211" s="192">
        <f t="shared" si="13"/>
        <v>194</v>
      </c>
      <c r="B211" s="193" t="s">
        <v>275</v>
      </c>
      <c r="C211" s="193" t="s">
        <v>2933</v>
      </c>
      <c r="D211" s="193" t="str">
        <f>VLOOKUP(B211,'HECVAT - Full | Vendor Response'!A$3:D$319,4,TRUE)</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11" s="186" t="s">
        <v>78</v>
      </c>
      <c r="F211" s="186" t="s">
        <v>2934</v>
      </c>
      <c r="G211" s="186" t="s">
        <v>2935</v>
      </c>
      <c r="H211" s="198" t="s">
        <v>2936</v>
      </c>
      <c r="I211" s="198" t="s">
        <v>2937</v>
      </c>
      <c r="J211" s="187" t="str">
        <f t="shared" si="15"/>
        <v>FALSE</v>
      </c>
      <c r="K211" s="196">
        <f>IF(N210="Yes",1,0)</f>
        <v>1</v>
      </c>
      <c r="L211" s="187" t="s">
        <v>273</v>
      </c>
      <c r="M211" s="185" t="s">
        <v>2144</v>
      </c>
      <c r="N211" s="185" t="str">
        <f>VLOOKUP(B211,'HECVAT - Full | Vendor Response'!A:E,3,FALSE)</f>
        <v>Yes</v>
      </c>
      <c r="O211" s="185" t="str">
        <f>IF(LEN(VLOOKUP(B211,'Analyst Report'!$A:$I,7,FALSE))=0,"",VLOOKUP(B211,'Analyst Report'!$A:$I,7,FALSE))</f>
        <v/>
      </c>
      <c r="P211" s="185">
        <f t="shared" si="16"/>
        <v>1</v>
      </c>
      <c r="Q211" s="185">
        <v>20</v>
      </c>
      <c r="R211" s="185">
        <f>IF(LEN(VLOOKUP(B211,'Analyst Report'!$A$30:$I$287,9,FALSE))=0,VLOOKUP(B211,'Analyst Report'!$A$30:$I$287,8,FALSE),VLOOKUP(B211,'Analyst Report'!$A$30:$I$287,9,FALSE))</f>
        <v>20</v>
      </c>
      <c r="S211" s="185">
        <f t="shared" si="14"/>
        <v>20</v>
      </c>
      <c r="T211" s="185">
        <f t="shared" si="17"/>
        <v>20</v>
      </c>
      <c r="U211" s="184" t="s">
        <v>78</v>
      </c>
      <c r="V211" s="184" t="s">
        <v>78</v>
      </c>
      <c r="W211" s="184" t="s">
        <v>78</v>
      </c>
      <c r="X211" s="184" t="s">
        <v>78</v>
      </c>
      <c r="Y211" s="184" t="s">
        <v>78</v>
      </c>
      <c r="Z211" s="184" t="s">
        <v>78</v>
      </c>
      <c r="AA211" s="184" t="s">
        <v>78</v>
      </c>
      <c r="AB211" s="184" t="s">
        <v>78</v>
      </c>
    </row>
    <row r="212" spans="1:28" ht="225" x14ac:dyDescent="0.2">
      <c r="A212" s="192">
        <f t="shared" si="13"/>
        <v>195</v>
      </c>
      <c r="B212" s="193" t="s">
        <v>276</v>
      </c>
      <c r="C212" s="193" t="s">
        <v>2938</v>
      </c>
      <c r="D212" s="193"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6" t="s">
        <v>78</v>
      </c>
      <c r="F212" s="186" t="s">
        <v>2939</v>
      </c>
      <c r="G212" s="186" t="s">
        <v>2940</v>
      </c>
      <c r="H212" s="198" t="s">
        <v>2296</v>
      </c>
      <c r="I212" s="198" t="s">
        <v>2941</v>
      </c>
      <c r="J212" s="187" t="str">
        <f t="shared" si="15"/>
        <v>TRUE</v>
      </c>
      <c r="K212" s="196">
        <v>1</v>
      </c>
      <c r="L212" s="187" t="s">
        <v>273</v>
      </c>
      <c r="M212" s="185" t="s">
        <v>2144</v>
      </c>
      <c r="N212" s="185" t="str">
        <f>VLOOKUP(B212,'HECVAT - Full | Vendor Response'!A:E,3,FALSE)</f>
        <v>Yes</v>
      </c>
      <c r="O212" s="185" t="str">
        <f>IF(LEN(VLOOKUP(B212,'Analyst Report'!$A:$I,7,FALSE))=0,"",VLOOKUP(B212,'Analyst Report'!$A:$I,7,FALSE))</f>
        <v/>
      </c>
      <c r="P212" s="185">
        <f t="shared" si="16"/>
        <v>1</v>
      </c>
      <c r="Q212" s="185">
        <v>25</v>
      </c>
      <c r="R212" s="185">
        <f>IF(LEN(VLOOKUP(B212,'Analyst Report'!$A$30:$I$287,9,FALSE))=0,VLOOKUP(B212,'Analyst Report'!$A$30:$I$287,8,FALSE),VLOOKUP(B212,'Analyst Report'!$A$30:$I$287,9,FALSE))</f>
        <v>25</v>
      </c>
      <c r="S212" s="185">
        <f t="shared" ref="S212:S256" si="18">(IF((ISNUMBER(R212)),R212,Q212))*K212</f>
        <v>25</v>
      </c>
      <c r="T212" s="185">
        <f t="shared" si="17"/>
        <v>25</v>
      </c>
      <c r="U212" s="184" t="s">
        <v>78</v>
      </c>
      <c r="V212" s="184" t="s">
        <v>78</v>
      </c>
      <c r="W212" s="184" t="s">
        <v>78</v>
      </c>
      <c r="X212" s="184" t="s">
        <v>78</v>
      </c>
      <c r="Y212" s="184" t="s">
        <v>78</v>
      </c>
      <c r="Z212" s="184" t="s">
        <v>78</v>
      </c>
      <c r="AA212" s="184" t="s">
        <v>78</v>
      </c>
      <c r="AB212" s="184" t="s">
        <v>78</v>
      </c>
    </row>
    <row r="213" spans="1:28" ht="135" x14ac:dyDescent="0.2">
      <c r="A213" s="192">
        <f t="shared" si="13"/>
        <v>196</v>
      </c>
      <c r="B213" s="193" t="s">
        <v>277</v>
      </c>
      <c r="C213" s="193" t="s">
        <v>2942</v>
      </c>
      <c r="D213" s="193" t="str">
        <f>VLOOKUP(B213,'HECVAT - Full | Vendor Response'!A$3:D$319,4,TRUE)</f>
        <v>See VULN-02</v>
      </c>
      <c r="E213" s="186" t="s">
        <v>78</v>
      </c>
      <c r="F213" s="186" t="s">
        <v>2943</v>
      </c>
      <c r="G213" s="186" t="s">
        <v>2944</v>
      </c>
      <c r="H213" s="198" t="s">
        <v>2945</v>
      </c>
      <c r="I213" s="198" t="s">
        <v>2946</v>
      </c>
      <c r="J213" s="187" t="str">
        <f t="shared" si="15"/>
        <v>TRUE</v>
      </c>
      <c r="K213" s="196">
        <v>1</v>
      </c>
      <c r="L213" s="187" t="s">
        <v>273</v>
      </c>
      <c r="M213" s="185" t="s">
        <v>2144</v>
      </c>
      <c r="N213" s="185" t="str">
        <f>VLOOKUP(B213,'HECVAT - Full | Vendor Response'!A:E,3,FALSE)</f>
        <v>Yes</v>
      </c>
      <c r="O213" s="185" t="str">
        <f>IF(LEN(VLOOKUP(B213,'Analyst Report'!$A:$I,7,FALSE))=0,"",VLOOKUP(B213,'Analyst Report'!$A:$I,7,FALSE))</f>
        <v/>
      </c>
      <c r="P213" s="185">
        <f t="shared" si="16"/>
        <v>1</v>
      </c>
      <c r="Q213" s="185">
        <v>25</v>
      </c>
      <c r="R213" s="185">
        <f>IF(LEN(VLOOKUP(B213,'Analyst Report'!$A$30:$I$287,9,FALSE))=0,VLOOKUP(B213,'Analyst Report'!$A$30:$I$287,8,FALSE),VLOOKUP(B213,'Analyst Report'!$A$30:$I$287,9,FALSE))</f>
        <v>25</v>
      </c>
      <c r="S213" s="185">
        <f t="shared" si="18"/>
        <v>25</v>
      </c>
      <c r="T213" s="185">
        <f t="shared" si="17"/>
        <v>25</v>
      </c>
      <c r="U213" s="184" t="s">
        <v>78</v>
      </c>
      <c r="V213" s="184" t="s">
        <v>78</v>
      </c>
      <c r="W213" s="184" t="s">
        <v>78</v>
      </c>
      <c r="X213" s="184" t="s">
        <v>78</v>
      </c>
      <c r="Y213" s="184" t="s">
        <v>78</v>
      </c>
      <c r="Z213" s="184" t="s">
        <v>78</v>
      </c>
      <c r="AA213" s="184" t="s">
        <v>78</v>
      </c>
      <c r="AB213" s="184" t="s">
        <v>78</v>
      </c>
    </row>
    <row r="214" spans="1:28" ht="398" x14ac:dyDescent="0.2">
      <c r="A214" s="192">
        <f t="shared" si="13"/>
        <v>197</v>
      </c>
      <c r="B214" s="193" t="s">
        <v>278</v>
      </c>
      <c r="C214" s="193" t="s">
        <v>2947</v>
      </c>
      <c r="D214" s="193" t="str">
        <f>VLOOKUP(B214,'HECVAT - Full | Vendor Response'!A$3:D$319,4,TRUE)</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14" s="186" t="s">
        <v>2948</v>
      </c>
      <c r="F214" s="186"/>
      <c r="G214" s="186"/>
      <c r="H214" s="198" t="s">
        <v>2949</v>
      </c>
      <c r="I214" s="198" t="s">
        <v>2950</v>
      </c>
      <c r="J214" s="187" t="str">
        <f t="shared" si="15"/>
        <v>FALSE</v>
      </c>
      <c r="K214" s="196">
        <v>1</v>
      </c>
      <c r="L214" s="187" t="s">
        <v>273</v>
      </c>
      <c r="M214" s="185" t="s">
        <v>2144</v>
      </c>
      <c r="N214" s="185" t="str">
        <f>VLOOKUP(B214,'HECVAT - Full | Vendor Response'!A:E,3,FALSE)</f>
        <v>Yes</v>
      </c>
      <c r="O214" s="185" t="str">
        <f>IF(LEN(VLOOKUP(B214,'Analyst Report'!$A:$I,7,FALSE))=0,"",VLOOKUP(B214,'Analyst Report'!$A:$I,7,FALSE))</f>
        <v/>
      </c>
      <c r="P214" s="185">
        <f t="shared" si="16"/>
        <v>1</v>
      </c>
      <c r="Q214" s="185">
        <v>20</v>
      </c>
      <c r="R214" s="185">
        <f>IF(LEN(VLOOKUP(B214,'Analyst Report'!$A$30:$I$287,9,FALSE))=0,VLOOKUP(B214,'Analyst Report'!$A$30:$I$287,8,FALSE),VLOOKUP(B214,'Analyst Report'!$A$30:$I$287,9,FALSE))</f>
        <v>20</v>
      </c>
      <c r="S214" s="185">
        <f t="shared" si="18"/>
        <v>20</v>
      </c>
      <c r="T214" s="185">
        <f t="shared" si="17"/>
        <v>20</v>
      </c>
      <c r="U214" s="184" t="s">
        <v>78</v>
      </c>
      <c r="V214" s="184" t="s">
        <v>78</v>
      </c>
      <c r="W214" s="184" t="s">
        <v>78</v>
      </c>
      <c r="X214" s="184" t="s">
        <v>78</v>
      </c>
      <c r="Y214" s="184" t="s">
        <v>78</v>
      </c>
      <c r="Z214" s="184" t="s">
        <v>78</v>
      </c>
      <c r="AA214" s="184" t="s">
        <v>78</v>
      </c>
      <c r="AB214" s="184" t="s">
        <v>78</v>
      </c>
    </row>
    <row r="215" spans="1:28" ht="409.6" x14ac:dyDescent="0.2">
      <c r="A215" s="192">
        <f t="shared" ref="A215:A256" si="19">A214+1</f>
        <v>198</v>
      </c>
      <c r="B215" s="193" t="s">
        <v>279</v>
      </c>
      <c r="C215" s="193" t="s">
        <v>2951</v>
      </c>
      <c r="D215" s="193"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15" s="186" t="s">
        <v>78</v>
      </c>
      <c r="F215" s="186" t="s">
        <v>2952</v>
      </c>
      <c r="G215" s="186" t="s">
        <v>2953</v>
      </c>
      <c r="H215" s="198" t="s">
        <v>2954</v>
      </c>
      <c r="I215" s="198" t="s">
        <v>2955</v>
      </c>
      <c r="J215" s="187" t="str">
        <f t="shared" si="15"/>
        <v>TRUE</v>
      </c>
      <c r="K215" s="196">
        <v>1</v>
      </c>
      <c r="L215" s="187" t="s">
        <v>273</v>
      </c>
      <c r="M215" s="185" t="s">
        <v>2144</v>
      </c>
      <c r="N215" s="185" t="str">
        <f>VLOOKUP(B215,'HECVAT - Full | Vendor Response'!A:E,3,FALSE)</f>
        <v>Yes</v>
      </c>
      <c r="O215" s="185" t="str">
        <f>IF(LEN(VLOOKUP(B215,'Analyst Report'!$A:$I,7,FALSE))=0,"",VLOOKUP(B215,'Analyst Report'!$A:$I,7,FALSE))</f>
        <v/>
      </c>
      <c r="P215" s="185">
        <f t="shared" si="16"/>
        <v>1</v>
      </c>
      <c r="Q215" s="185">
        <v>25</v>
      </c>
      <c r="R215" s="185">
        <f>IF(LEN(VLOOKUP(B215,'Analyst Report'!$A$30:$I$287,9,FALSE))=0,VLOOKUP(B215,'Analyst Report'!$A$30:$I$287,8,FALSE),VLOOKUP(B215,'Analyst Report'!$A$30:$I$287,9,FALSE))</f>
        <v>25</v>
      </c>
      <c r="S215" s="185">
        <f t="shared" si="18"/>
        <v>25</v>
      </c>
      <c r="T215" s="185">
        <f t="shared" si="17"/>
        <v>25</v>
      </c>
      <c r="U215" s="184" t="s">
        <v>78</v>
      </c>
      <c r="V215" s="184" t="s">
        <v>78</v>
      </c>
      <c r="W215" s="184" t="s">
        <v>78</v>
      </c>
      <c r="X215" s="184" t="s">
        <v>78</v>
      </c>
      <c r="Y215" s="184" t="s">
        <v>78</v>
      </c>
      <c r="Z215" s="184" t="s">
        <v>78</v>
      </c>
      <c r="AA215" s="184" t="s">
        <v>78</v>
      </c>
      <c r="AB215" s="184" t="s">
        <v>78</v>
      </c>
    </row>
    <row r="216" spans="1:28" ht="105" x14ac:dyDescent="0.2">
      <c r="A216" s="192">
        <f t="shared" si="19"/>
        <v>199</v>
      </c>
      <c r="B216" s="193" t="s">
        <v>280</v>
      </c>
      <c r="C216" s="193" t="s">
        <v>2956</v>
      </c>
      <c r="D216" s="193" t="str">
        <f>VLOOKUP(B216,'HECVAT - Full | Vendor Response'!A$3:D$319,4,TRUE)</f>
        <v>All output from these systems is sent to Instructure's centralized logging management system for further analysis and alert generation.</v>
      </c>
      <c r="E216" s="186" t="s">
        <v>281</v>
      </c>
      <c r="F216" s="186"/>
      <c r="G216" s="186"/>
      <c r="H216" s="198" t="s">
        <v>2127</v>
      </c>
      <c r="I216" s="198" t="s">
        <v>3181</v>
      </c>
      <c r="J216" s="187" t="str">
        <f t="shared" si="15"/>
        <v>TRUE</v>
      </c>
      <c r="K216" s="196">
        <v>1</v>
      </c>
      <c r="L216" s="187" t="s">
        <v>2127</v>
      </c>
      <c r="M216" s="185" t="s">
        <v>2144</v>
      </c>
      <c r="N216" s="185">
        <f>VLOOKUP(B216,'HECVAT - Full | Vendor Response'!A:E,3,FALSE)</f>
        <v>0</v>
      </c>
      <c r="O216" s="185" t="str">
        <f>IF(LEN(VLOOKUP(B216,'Analyst Report'!$A:$I,7,FALSE))=0,"",VLOOKUP(B216,'Analyst Report'!$A:$I,7,FALSE))</f>
        <v/>
      </c>
      <c r="P216" s="185">
        <f t="shared" si="16"/>
        <v>0</v>
      </c>
      <c r="Q216" s="185">
        <v>25</v>
      </c>
      <c r="R216" s="185">
        <f>IF(LEN(VLOOKUP(B216,'Analyst Report'!$A$30:$I$287,9,FALSE))=0,VLOOKUP(B216,'Analyst Report'!$A$30:$I$287,8,FALSE),VLOOKUP(B216,'Analyst Report'!$A$30:$I$287,9,FALSE))</f>
        <v>25</v>
      </c>
      <c r="S216" s="185">
        <f t="shared" si="18"/>
        <v>25</v>
      </c>
      <c r="T216" s="185">
        <f t="shared" si="17"/>
        <v>0</v>
      </c>
      <c r="U216" s="184" t="s">
        <v>78</v>
      </c>
      <c r="V216" s="184" t="s">
        <v>78</v>
      </c>
      <c r="W216" s="184" t="s">
        <v>78</v>
      </c>
      <c r="X216" s="184" t="s">
        <v>78</v>
      </c>
      <c r="Y216" s="184" t="s">
        <v>78</v>
      </c>
      <c r="Z216" s="184" t="s">
        <v>78</v>
      </c>
      <c r="AA216" s="184" t="s">
        <v>78</v>
      </c>
      <c r="AB216" s="184" t="s">
        <v>78</v>
      </c>
    </row>
    <row r="217" spans="1:28" ht="105" x14ac:dyDescent="0.2">
      <c r="A217" s="192">
        <f t="shared" si="19"/>
        <v>200</v>
      </c>
      <c r="B217" s="193" t="s">
        <v>282</v>
      </c>
      <c r="C217" s="193" t="s">
        <v>2957</v>
      </c>
      <c r="D217" s="193" t="str">
        <f>VLOOKUP(B217,'HECVAT - Full | Vendor Response'!A$3:D$319,4,TRUE)</f>
        <v>All output from these systems is sent to Instructure's centralized logging management system for further analysis and alert generation.</v>
      </c>
      <c r="E217" s="186" t="s">
        <v>281</v>
      </c>
      <c r="F217" s="186"/>
      <c r="G217" s="186"/>
      <c r="H217" s="198" t="s">
        <v>2127</v>
      </c>
      <c r="I217" s="198" t="s">
        <v>3181</v>
      </c>
      <c r="J217" s="187" t="str">
        <f t="shared" si="15"/>
        <v>FALSE</v>
      </c>
      <c r="K217" s="196">
        <v>1</v>
      </c>
      <c r="L217" s="187" t="s">
        <v>2127</v>
      </c>
      <c r="M217" s="185" t="s">
        <v>2144</v>
      </c>
      <c r="N217" s="185">
        <f>VLOOKUP(B217,'HECVAT - Full | Vendor Response'!A:E,3,FALSE)</f>
        <v>0</v>
      </c>
      <c r="O217" s="185" t="str">
        <f>IF(LEN(VLOOKUP(B217,'Analyst Report'!$A:$I,7,FALSE))=0,"",VLOOKUP(B217,'Analyst Report'!$A:$I,7,FALSE))</f>
        <v/>
      </c>
      <c r="P217" s="185">
        <f t="shared" si="16"/>
        <v>0</v>
      </c>
      <c r="Q217" s="185">
        <v>20</v>
      </c>
      <c r="R217" s="185">
        <f>IF(LEN(VLOOKUP(B217,'Analyst Report'!$A$30:$I$287,9,FALSE))=0,VLOOKUP(B217,'Analyst Report'!$A$30:$I$287,8,FALSE),VLOOKUP(B217,'Analyst Report'!$A$30:$I$287,9,FALSE))</f>
        <v>20</v>
      </c>
      <c r="S217" s="185">
        <f t="shared" si="18"/>
        <v>20</v>
      </c>
      <c r="T217" s="185">
        <f t="shared" si="17"/>
        <v>0</v>
      </c>
      <c r="U217" s="184" t="s">
        <v>78</v>
      </c>
      <c r="V217" s="184" t="s">
        <v>78</v>
      </c>
      <c r="W217" s="184" t="s">
        <v>78</v>
      </c>
      <c r="X217" s="184" t="s">
        <v>78</v>
      </c>
      <c r="Y217" s="184" t="s">
        <v>78</v>
      </c>
      <c r="Z217" s="184" t="s">
        <v>78</v>
      </c>
      <c r="AA217" s="184" t="s">
        <v>78</v>
      </c>
      <c r="AB217" s="184" t="s">
        <v>78</v>
      </c>
    </row>
    <row r="218" spans="1:28" ht="105" x14ac:dyDescent="0.2">
      <c r="A218" s="192">
        <f t="shared" si="19"/>
        <v>201</v>
      </c>
      <c r="B218" s="193" t="s">
        <v>283</v>
      </c>
      <c r="C218" s="193" t="s">
        <v>2958</v>
      </c>
      <c r="D218" s="193" t="str">
        <f>VLOOKUP(B218,'HECVAT - Full | Vendor Response'!A$3:D$319,4,TRUE)</f>
        <v>All output from these systems is sent to Instructure's centralized logging management system for further analysis and alert generation.</v>
      </c>
      <c r="E218" s="186" t="s">
        <v>281</v>
      </c>
      <c r="F218" s="186"/>
      <c r="G218" s="186"/>
      <c r="H218" s="198" t="s">
        <v>2127</v>
      </c>
      <c r="I218" s="198" t="s">
        <v>3181</v>
      </c>
      <c r="J218" s="187" t="str">
        <f t="shared" si="15"/>
        <v>FALSE</v>
      </c>
      <c r="K218" s="196">
        <v>1</v>
      </c>
      <c r="L218" s="187" t="s">
        <v>2127</v>
      </c>
      <c r="M218" s="185" t="s">
        <v>2144</v>
      </c>
      <c r="N218" s="185">
        <f>VLOOKUP(B218,'HECVAT - Full | Vendor Response'!A:E,3,FALSE)</f>
        <v>0</v>
      </c>
      <c r="O218" s="185" t="str">
        <f>IF(LEN(VLOOKUP(B218,'Analyst Report'!$A:$I,7,FALSE))=0,"",VLOOKUP(B218,'Analyst Report'!$A:$I,7,FALSE))</f>
        <v/>
      </c>
      <c r="P218" s="185">
        <f t="shared" si="16"/>
        <v>0</v>
      </c>
      <c r="Q218" s="185">
        <v>20</v>
      </c>
      <c r="R218" s="185">
        <f>IF(LEN(VLOOKUP(B218,'Analyst Report'!$A$30:$I$287,9,FALSE))=0,VLOOKUP(B218,'Analyst Report'!$A$30:$I$287,8,FALSE),VLOOKUP(B218,'Analyst Report'!$A$30:$I$287,9,FALSE))</f>
        <v>20</v>
      </c>
      <c r="S218" s="185">
        <f t="shared" si="18"/>
        <v>20</v>
      </c>
      <c r="T218" s="185">
        <f t="shared" si="17"/>
        <v>0</v>
      </c>
      <c r="U218" s="184" t="s">
        <v>78</v>
      </c>
      <c r="V218" s="184" t="s">
        <v>78</v>
      </c>
      <c r="W218" s="184" t="s">
        <v>78</v>
      </c>
      <c r="X218" s="184" t="s">
        <v>78</v>
      </c>
      <c r="Y218" s="184" t="s">
        <v>78</v>
      </c>
      <c r="Z218" s="184" t="s">
        <v>78</v>
      </c>
      <c r="AA218" s="184" t="s">
        <v>78</v>
      </c>
      <c r="AB218" s="184" t="s">
        <v>78</v>
      </c>
    </row>
    <row r="219" spans="1:28" ht="105" x14ac:dyDescent="0.2">
      <c r="A219" s="192">
        <f t="shared" si="19"/>
        <v>202</v>
      </c>
      <c r="B219" s="193" t="s">
        <v>284</v>
      </c>
      <c r="C219" s="193" t="s">
        <v>2959</v>
      </c>
      <c r="D219" s="193" t="str">
        <f>VLOOKUP(B219,'HECVAT - Full | Vendor Response'!A$3:D$319,4,TRUE)</f>
        <v>All output from these systems is sent to Instructure's centralized logging management system for further analysis and alert generation.</v>
      </c>
      <c r="E219" s="186" t="s">
        <v>281</v>
      </c>
      <c r="F219" s="186"/>
      <c r="G219" s="186"/>
      <c r="H219" s="198" t="s">
        <v>2127</v>
      </c>
      <c r="I219" s="198" t="s">
        <v>3181</v>
      </c>
      <c r="J219" s="187" t="str">
        <f t="shared" si="15"/>
        <v>FALSE</v>
      </c>
      <c r="K219" s="196">
        <v>1</v>
      </c>
      <c r="L219" s="187" t="s">
        <v>2127</v>
      </c>
      <c r="M219" s="185" t="s">
        <v>2144</v>
      </c>
      <c r="N219" s="185">
        <f>VLOOKUP(B219,'HECVAT - Full | Vendor Response'!A:E,3,FALSE)</f>
        <v>0</v>
      </c>
      <c r="O219" s="185" t="str">
        <f>IF(LEN(VLOOKUP(B219,'Analyst Report'!$A:$I,7,FALSE))=0,"",VLOOKUP(B219,'Analyst Report'!$A:$I,7,FALSE))</f>
        <v/>
      </c>
      <c r="P219" s="185">
        <f t="shared" si="16"/>
        <v>0</v>
      </c>
      <c r="Q219" s="185">
        <v>20</v>
      </c>
      <c r="R219" s="185">
        <f>IF(LEN(VLOOKUP(B219,'Analyst Report'!$A$30:$I$287,9,FALSE))=0,VLOOKUP(B219,'Analyst Report'!$A$30:$I$287,8,FALSE),VLOOKUP(B219,'Analyst Report'!$A$30:$I$287,9,FALSE))</f>
        <v>20</v>
      </c>
      <c r="S219" s="185">
        <f t="shared" si="18"/>
        <v>20</v>
      </c>
      <c r="T219" s="185">
        <f t="shared" si="17"/>
        <v>0</v>
      </c>
      <c r="U219" s="184" t="s">
        <v>78</v>
      </c>
      <c r="V219" s="184" t="s">
        <v>78</v>
      </c>
      <c r="W219" s="184" t="s">
        <v>78</v>
      </c>
      <c r="X219" s="184" t="s">
        <v>78</v>
      </c>
      <c r="Y219" s="184" t="s">
        <v>78</v>
      </c>
      <c r="Z219" s="184" t="s">
        <v>78</v>
      </c>
      <c r="AA219" s="184" t="s">
        <v>78</v>
      </c>
      <c r="AB219" s="184" t="s">
        <v>78</v>
      </c>
    </row>
    <row r="220" spans="1:28" ht="105" x14ac:dyDescent="0.2">
      <c r="A220" s="192">
        <f t="shared" si="19"/>
        <v>203</v>
      </c>
      <c r="B220" s="193" t="s">
        <v>285</v>
      </c>
      <c r="C220" s="193" t="s">
        <v>2960</v>
      </c>
      <c r="D220" s="193" t="str">
        <f>VLOOKUP(B220,'HECVAT - Full | Vendor Response'!A$3:D$319,4,TRUE)</f>
        <v>All output from these systems is sent to Instructure's centralized logging management system for further analysis and alert generation.</v>
      </c>
      <c r="E220" s="186" t="s">
        <v>281</v>
      </c>
      <c r="F220" s="186"/>
      <c r="G220" s="186"/>
      <c r="H220" s="198" t="s">
        <v>2127</v>
      </c>
      <c r="I220" s="198" t="s">
        <v>3181</v>
      </c>
      <c r="J220" s="187" t="str">
        <f t="shared" si="15"/>
        <v>FALSE</v>
      </c>
      <c r="K220" s="196">
        <v>1</v>
      </c>
      <c r="L220" s="187" t="s">
        <v>2127</v>
      </c>
      <c r="M220" s="185" t="s">
        <v>2144</v>
      </c>
      <c r="N220" s="185">
        <f>VLOOKUP(B220,'HECVAT - Full | Vendor Response'!A:E,3,FALSE)</f>
        <v>0</v>
      </c>
      <c r="O220" s="185" t="str">
        <f>IF(LEN(VLOOKUP(B220,'Analyst Report'!$A:$I,7,FALSE))=0,"",VLOOKUP(B220,'Analyst Report'!$A:$I,7,FALSE))</f>
        <v/>
      </c>
      <c r="P220" s="185">
        <f t="shared" si="16"/>
        <v>0</v>
      </c>
      <c r="Q220" s="185">
        <v>20</v>
      </c>
      <c r="R220" s="185">
        <f>IF(LEN(VLOOKUP(B220,'Analyst Report'!$A$30:$I$287,9,FALSE))=0,VLOOKUP(B220,'Analyst Report'!$A$30:$I$287,8,FALSE),VLOOKUP(B220,'Analyst Report'!$A$30:$I$287,9,FALSE))</f>
        <v>20</v>
      </c>
      <c r="S220" s="185">
        <f t="shared" si="18"/>
        <v>20</v>
      </c>
      <c r="T220" s="185">
        <f t="shared" si="17"/>
        <v>0</v>
      </c>
      <c r="U220" s="184" t="s">
        <v>78</v>
      </c>
      <c r="V220" s="184" t="s">
        <v>78</v>
      </c>
      <c r="W220" s="184" t="s">
        <v>78</v>
      </c>
      <c r="X220" s="184" t="s">
        <v>78</v>
      </c>
      <c r="Y220" s="184" t="s">
        <v>78</v>
      </c>
      <c r="Z220" s="184" t="s">
        <v>78</v>
      </c>
      <c r="AA220" s="184" t="s">
        <v>78</v>
      </c>
      <c r="AB220" s="184" t="s">
        <v>78</v>
      </c>
    </row>
    <row r="221" spans="1:28" ht="105" x14ac:dyDescent="0.2">
      <c r="A221" s="192">
        <f t="shared" si="19"/>
        <v>204</v>
      </c>
      <c r="B221" s="193" t="s">
        <v>286</v>
      </c>
      <c r="C221" s="193" t="s">
        <v>2961</v>
      </c>
      <c r="D221" s="193" t="str">
        <f>VLOOKUP(B221,'HECVAT - Full | Vendor Response'!A$3:D$319,4,TRUE)</f>
        <v>All output from these systems is sent to Instructure's centralized logging management system for further analysis and alert generation.</v>
      </c>
      <c r="E221" s="186" t="s">
        <v>281</v>
      </c>
      <c r="F221" s="186"/>
      <c r="G221" s="186"/>
      <c r="H221" s="198" t="s">
        <v>2127</v>
      </c>
      <c r="I221" s="198" t="s">
        <v>3181</v>
      </c>
      <c r="J221" s="187" t="str">
        <f t="shared" si="15"/>
        <v>TRUE</v>
      </c>
      <c r="K221" s="196">
        <v>1</v>
      </c>
      <c r="L221" s="187" t="s">
        <v>2127</v>
      </c>
      <c r="M221" s="185" t="s">
        <v>2144</v>
      </c>
      <c r="N221" s="185">
        <f>VLOOKUP(B221,'HECVAT - Full | Vendor Response'!A:E,3,FALSE)</f>
        <v>0</v>
      </c>
      <c r="O221" s="185" t="str">
        <f>IF(LEN(VLOOKUP(B221,'Analyst Report'!$A:$I,7,FALSE))=0,"",VLOOKUP(B221,'Analyst Report'!$A:$I,7,FALSE))</f>
        <v/>
      </c>
      <c r="P221" s="185">
        <f t="shared" si="16"/>
        <v>0</v>
      </c>
      <c r="Q221" s="185">
        <v>25</v>
      </c>
      <c r="R221" s="185">
        <f>IF(LEN(VLOOKUP(B221,'Analyst Report'!$A$30:$I$287,9,FALSE))=0,VLOOKUP(B221,'Analyst Report'!$A$30:$I$287,8,FALSE),VLOOKUP(B221,'Analyst Report'!$A$30:$I$287,9,FALSE))</f>
        <v>25</v>
      </c>
      <c r="S221" s="185">
        <f t="shared" si="18"/>
        <v>25</v>
      </c>
      <c r="T221" s="185">
        <f t="shared" si="17"/>
        <v>0</v>
      </c>
      <c r="U221" s="184" t="s">
        <v>78</v>
      </c>
      <c r="V221" s="184" t="s">
        <v>78</v>
      </c>
      <c r="W221" s="184" t="s">
        <v>78</v>
      </c>
      <c r="X221" s="184" t="s">
        <v>78</v>
      </c>
      <c r="Y221" s="184" t="s">
        <v>78</v>
      </c>
      <c r="Z221" s="184" t="s">
        <v>78</v>
      </c>
      <c r="AA221" s="184" t="s">
        <v>78</v>
      </c>
      <c r="AB221" s="184" t="s">
        <v>78</v>
      </c>
    </row>
    <row r="222" spans="1:28" ht="105" x14ac:dyDescent="0.2">
      <c r="A222" s="192">
        <f t="shared" si="19"/>
        <v>205</v>
      </c>
      <c r="B222" s="193" t="s">
        <v>287</v>
      </c>
      <c r="C222" s="193" t="s">
        <v>2962</v>
      </c>
      <c r="D222" s="193" t="str">
        <f>VLOOKUP(B222,'HECVAT - Full | Vendor Response'!A$3:D$319,4,TRUE)</f>
        <v>All output from these systems is sent to Instructure's centralized logging management system for further analysis and alert generation.</v>
      </c>
      <c r="E222" s="186" t="s">
        <v>281</v>
      </c>
      <c r="F222" s="186"/>
      <c r="G222" s="186"/>
      <c r="H222" s="198" t="s">
        <v>2127</v>
      </c>
      <c r="I222" s="198" t="s">
        <v>3181</v>
      </c>
      <c r="J222" s="187" t="str">
        <f t="shared" si="15"/>
        <v>FALSE</v>
      </c>
      <c r="K222" s="196">
        <v>1</v>
      </c>
      <c r="L222" s="187" t="s">
        <v>2127</v>
      </c>
      <c r="M222" s="185" t="s">
        <v>2144</v>
      </c>
      <c r="N222" s="185">
        <f>VLOOKUP(B222,'HECVAT - Full | Vendor Response'!A:E,3,FALSE)</f>
        <v>0</v>
      </c>
      <c r="O222" s="185" t="str">
        <f>IF(LEN(VLOOKUP(B222,'Analyst Report'!$A:$I,7,FALSE))=0,"",VLOOKUP(B222,'Analyst Report'!$A:$I,7,FALSE))</f>
        <v/>
      </c>
      <c r="P222" s="185">
        <f t="shared" si="16"/>
        <v>0</v>
      </c>
      <c r="Q222" s="185">
        <v>20</v>
      </c>
      <c r="R222" s="185">
        <f>IF(LEN(VLOOKUP(B222,'Analyst Report'!$A$30:$I$287,9,FALSE))=0,VLOOKUP(B222,'Analyst Report'!$A$30:$I$287,8,FALSE),VLOOKUP(B222,'Analyst Report'!$A$30:$I$287,9,FALSE))</f>
        <v>20</v>
      </c>
      <c r="S222" s="185">
        <f t="shared" si="18"/>
        <v>20</v>
      </c>
      <c r="T222" s="185">
        <f t="shared" si="17"/>
        <v>0</v>
      </c>
      <c r="U222" s="184" t="s">
        <v>78</v>
      </c>
      <c r="V222" s="184" t="s">
        <v>78</v>
      </c>
      <c r="W222" s="184" t="s">
        <v>78</v>
      </c>
      <c r="X222" s="184" t="s">
        <v>78</v>
      </c>
      <c r="Y222" s="184" t="s">
        <v>78</v>
      </c>
      <c r="Z222" s="184" t="s">
        <v>78</v>
      </c>
      <c r="AA222" s="184" t="s">
        <v>78</v>
      </c>
      <c r="AB222" s="184" t="s">
        <v>78</v>
      </c>
    </row>
    <row r="223" spans="1:28" ht="105" x14ac:dyDescent="0.2">
      <c r="A223" s="192">
        <f t="shared" si="19"/>
        <v>206</v>
      </c>
      <c r="B223" s="193" t="s">
        <v>288</v>
      </c>
      <c r="C223" s="193" t="s">
        <v>2963</v>
      </c>
      <c r="D223" s="193" t="str">
        <f>VLOOKUP(B223,'HECVAT - Full | Vendor Response'!A$3:D$319,4,TRUE)</f>
        <v>All output from these systems is sent to Instructure's centralized logging management system for further analysis and alert generation.</v>
      </c>
      <c r="E223" s="186" t="s">
        <v>281</v>
      </c>
      <c r="F223" s="186"/>
      <c r="G223" s="186"/>
      <c r="H223" s="198" t="s">
        <v>2127</v>
      </c>
      <c r="I223" s="198" t="s">
        <v>3181</v>
      </c>
      <c r="J223" s="187" t="str">
        <f t="shared" si="15"/>
        <v>FALSE</v>
      </c>
      <c r="K223" s="196">
        <v>1</v>
      </c>
      <c r="L223" s="187" t="s">
        <v>2127</v>
      </c>
      <c r="M223" s="185" t="s">
        <v>2144</v>
      </c>
      <c r="N223" s="185">
        <f>VLOOKUP(B223,'HECVAT - Full | Vendor Response'!A:E,3,FALSE)</f>
        <v>0</v>
      </c>
      <c r="O223" s="185" t="str">
        <f>IF(LEN(VLOOKUP(B223,'Analyst Report'!$A:$I,7,FALSE))=0,"",VLOOKUP(B223,'Analyst Report'!$A:$I,7,FALSE))</f>
        <v/>
      </c>
      <c r="P223" s="185">
        <f t="shared" si="16"/>
        <v>0</v>
      </c>
      <c r="Q223" s="185">
        <v>20</v>
      </c>
      <c r="R223" s="185">
        <f>IF(LEN(VLOOKUP(B223,'Analyst Report'!$A$30:$I$287,9,FALSE))=0,VLOOKUP(B223,'Analyst Report'!$A$30:$I$287,8,FALSE),VLOOKUP(B223,'Analyst Report'!$A$30:$I$287,9,FALSE))</f>
        <v>20</v>
      </c>
      <c r="S223" s="185">
        <f t="shared" si="18"/>
        <v>20</v>
      </c>
      <c r="T223" s="185">
        <f t="shared" si="17"/>
        <v>0</v>
      </c>
      <c r="U223" s="184" t="s">
        <v>78</v>
      </c>
      <c r="V223" s="184" t="s">
        <v>78</v>
      </c>
      <c r="W223" s="184" t="s">
        <v>78</v>
      </c>
      <c r="X223" s="184" t="s">
        <v>78</v>
      </c>
      <c r="Y223" s="184" t="s">
        <v>78</v>
      </c>
      <c r="Z223" s="184" t="s">
        <v>78</v>
      </c>
      <c r="AA223" s="184" t="s">
        <v>78</v>
      </c>
      <c r="AB223" s="184" t="s">
        <v>78</v>
      </c>
    </row>
    <row r="224" spans="1:28" ht="105" x14ac:dyDescent="0.2">
      <c r="A224" s="192">
        <f t="shared" si="19"/>
        <v>207</v>
      </c>
      <c r="B224" s="193" t="s">
        <v>289</v>
      </c>
      <c r="C224" s="193" t="s">
        <v>2964</v>
      </c>
      <c r="D224" s="193" t="str">
        <f>VLOOKUP(B224,'HECVAT - Full | Vendor Response'!A$3:D$319,4,TRUE)</f>
        <v>All output from these systems is sent to Instructure's centralized logging management system for further analysis and alert generation.</v>
      </c>
      <c r="E224" s="186" t="s">
        <v>281</v>
      </c>
      <c r="F224" s="186"/>
      <c r="G224" s="186"/>
      <c r="H224" s="198" t="s">
        <v>2127</v>
      </c>
      <c r="I224" s="198" t="s">
        <v>3181</v>
      </c>
      <c r="J224" s="187" t="str">
        <f t="shared" si="15"/>
        <v>FALSE</v>
      </c>
      <c r="K224" s="196">
        <v>1</v>
      </c>
      <c r="L224" s="187" t="s">
        <v>2127</v>
      </c>
      <c r="M224" s="185" t="s">
        <v>2144</v>
      </c>
      <c r="N224" s="185">
        <f>VLOOKUP(B224,'HECVAT - Full | Vendor Response'!A:E,3,FALSE)</f>
        <v>0</v>
      </c>
      <c r="O224" s="185" t="str">
        <f>IF(LEN(VLOOKUP(B224,'Analyst Report'!$A:$I,7,FALSE))=0,"",VLOOKUP(B224,'Analyst Report'!$A:$I,7,FALSE))</f>
        <v/>
      </c>
      <c r="P224" s="185">
        <f t="shared" si="16"/>
        <v>0</v>
      </c>
      <c r="Q224" s="185">
        <v>20</v>
      </c>
      <c r="R224" s="185">
        <f>IF(LEN(VLOOKUP(B224,'Analyst Report'!$A$30:$I$287,9,FALSE))=0,VLOOKUP(B224,'Analyst Report'!$A$30:$I$287,8,FALSE),VLOOKUP(B224,'Analyst Report'!$A$30:$I$287,9,FALSE))</f>
        <v>20</v>
      </c>
      <c r="S224" s="185">
        <f t="shared" si="18"/>
        <v>20</v>
      </c>
      <c r="T224" s="185">
        <f t="shared" si="17"/>
        <v>0</v>
      </c>
      <c r="U224" s="184" t="s">
        <v>78</v>
      </c>
      <c r="V224" s="184" t="s">
        <v>78</v>
      </c>
      <c r="W224" s="184" t="s">
        <v>78</v>
      </c>
      <c r="X224" s="184" t="s">
        <v>78</v>
      </c>
      <c r="Y224" s="184" t="s">
        <v>78</v>
      </c>
      <c r="Z224" s="184" t="s">
        <v>78</v>
      </c>
      <c r="AA224" s="184" t="s">
        <v>78</v>
      </c>
      <c r="AB224" s="184" t="s">
        <v>78</v>
      </c>
    </row>
    <row r="225" spans="1:28" ht="105" x14ac:dyDescent="0.2">
      <c r="A225" s="192">
        <f t="shared" si="19"/>
        <v>208</v>
      </c>
      <c r="B225" s="193" t="s">
        <v>290</v>
      </c>
      <c r="C225" s="193" t="s">
        <v>2965</v>
      </c>
      <c r="D225" s="193" t="str">
        <f>VLOOKUP(B225,'HECVAT - Full | Vendor Response'!A$3:D$319,4,TRUE)</f>
        <v>All output from these systems is sent to Instructure's centralized logging management system for further analysis and alert generation.</v>
      </c>
      <c r="E225" s="186" t="s">
        <v>281</v>
      </c>
      <c r="F225" s="186"/>
      <c r="G225" s="186"/>
      <c r="H225" s="198" t="s">
        <v>2127</v>
      </c>
      <c r="I225" s="198" t="s">
        <v>3181</v>
      </c>
      <c r="J225" s="187" t="str">
        <f t="shared" si="15"/>
        <v>FALSE</v>
      </c>
      <c r="K225" s="196">
        <v>1</v>
      </c>
      <c r="L225" s="187" t="s">
        <v>2127</v>
      </c>
      <c r="M225" s="185" t="s">
        <v>2144</v>
      </c>
      <c r="N225" s="185">
        <f>VLOOKUP(B225,'HECVAT - Full | Vendor Response'!A:E,3,FALSE)</f>
        <v>0</v>
      </c>
      <c r="O225" s="185" t="str">
        <f>IF(LEN(VLOOKUP(B225,'Analyst Report'!$A:$I,7,FALSE))=0,"",VLOOKUP(B225,'Analyst Report'!$A:$I,7,FALSE))</f>
        <v/>
      </c>
      <c r="P225" s="185">
        <f t="shared" si="16"/>
        <v>0</v>
      </c>
      <c r="Q225" s="185">
        <v>20</v>
      </c>
      <c r="R225" s="185">
        <f>IF(LEN(VLOOKUP(B225,'Analyst Report'!$A$30:$I$287,9,FALSE))=0,VLOOKUP(B225,'Analyst Report'!$A$30:$I$287,8,FALSE),VLOOKUP(B225,'Analyst Report'!$A$30:$I$287,9,FALSE))</f>
        <v>20</v>
      </c>
      <c r="S225" s="185">
        <f t="shared" si="18"/>
        <v>20</v>
      </c>
      <c r="T225" s="185">
        <f t="shared" si="17"/>
        <v>0</v>
      </c>
      <c r="U225" s="184" t="s">
        <v>78</v>
      </c>
      <c r="V225" s="184" t="s">
        <v>78</v>
      </c>
      <c r="W225" s="184" t="s">
        <v>78</v>
      </c>
      <c r="X225" s="184" t="s">
        <v>78</v>
      </c>
      <c r="Y225" s="184" t="s">
        <v>78</v>
      </c>
      <c r="Z225" s="184" t="s">
        <v>78</v>
      </c>
      <c r="AA225" s="184" t="s">
        <v>78</v>
      </c>
      <c r="AB225" s="184" t="s">
        <v>78</v>
      </c>
    </row>
    <row r="226" spans="1:28" ht="105" x14ac:dyDescent="0.2">
      <c r="A226" s="192">
        <f t="shared" si="19"/>
        <v>209</v>
      </c>
      <c r="B226" s="193" t="s">
        <v>291</v>
      </c>
      <c r="C226" s="193" t="s">
        <v>2966</v>
      </c>
      <c r="D226" s="193" t="str">
        <f>VLOOKUP(B226,'HECVAT - Full | Vendor Response'!A$3:D$319,4,TRUE)</f>
        <v>All output from these systems is sent to Instructure's centralized logging management system for further analysis and alert generation.</v>
      </c>
      <c r="E226" s="186" t="s">
        <v>281</v>
      </c>
      <c r="F226" s="186"/>
      <c r="G226" s="186"/>
      <c r="H226" s="198" t="s">
        <v>2127</v>
      </c>
      <c r="I226" s="198" t="s">
        <v>3181</v>
      </c>
      <c r="J226" s="187" t="str">
        <f t="shared" si="15"/>
        <v>FALSE</v>
      </c>
      <c r="K226" s="196">
        <v>1</v>
      </c>
      <c r="L226" s="187" t="s">
        <v>2127</v>
      </c>
      <c r="M226" s="185" t="s">
        <v>2144</v>
      </c>
      <c r="N226" s="185">
        <f>VLOOKUP(B226,'HECVAT - Full | Vendor Response'!A:E,3,FALSE)</f>
        <v>0</v>
      </c>
      <c r="O226" s="185" t="str">
        <f>IF(LEN(VLOOKUP(B226,'Analyst Report'!$A:$I,7,FALSE))=0,"",VLOOKUP(B226,'Analyst Report'!$A:$I,7,FALSE))</f>
        <v/>
      </c>
      <c r="P226" s="185">
        <f t="shared" si="16"/>
        <v>0</v>
      </c>
      <c r="Q226" s="185">
        <v>20</v>
      </c>
      <c r="R226" s="185">
        <f>IF(LEN(VLOOKUP(B226,'Analyst Report'!$A$30:$I$287,9,FALSE))=0,VLOOKUP(B226,'Analyst Report'!$A$30:$I$287,8,FALSE),VLOOKUP(B226,'Analyst Report'!$A$30:$I$287,9,FALSE))</f>
        <v>20</v>
      </c>
      <c r="S226" s="185">
        <f t="shared" si="18"/>
        <v>20</v>
      </c>
      <c r="T226" s="185">
        <f t="shared" si="17"/>
        <v>0</v>
      </c>
      <c r="U226" s="184" t="s">
        <v>78</v>
      </c>
      <c r="V226" s="184" t="s">
        <v>78</v>
      </c>
      <c r="W226" s="184" t="s">
        <v>78</v>
      </c>
      <c r="X226" s="184" t="s">
        <v>78</v>
      </c>
      <c r="Y226" s="184" t="s">
        <v>78</v>
      </c>
      <c r="Z226" s="184" t="s">
        <v>78</v>
      </c>
      <c r="AA226" s="184" t="s">
        <v>78</v>
      </c>
      <c r="AB226" s="184" t="s">
        <v>78</v>
      </c>
    </row>
    <row r="227" spans="1:28" ht="105" x14ac:dyDescent="0.2">
      <c r="A227" s="192">
        <f t="shared" si="19"/>
        <v>210</v>
      </c>
      <c r="B227" s="193" t="s">
        <v>292</v>
      </c>
      <c r="C227" s="193" t="s">
        <v>2967</v>
      </c>
      <c r="D227" s="193" t="str">
        <f>VLOOKUP(B227,'HECVAT - Full | Vendor Response'!A$3:D$319,4,TRUE)</f>
        <v>All output from these systems is sent to Instructure's centralized logging management system for further analysis and alert generation.</v>
      </c>
      <c r="E227" s="186" t="s">
        <v>281</v>
      </c>
      <c r="F227" s="186"/>
      <c r="G227" s="186"/>
      <c r="H227" s="198" t="s">
        <v>2127</v>
      </c>
      <c r="I227" s="198" t="s">
        <v>3181</v>
      </c>
      <c r="J227" s="187" t="str">
        <f t="shared" si="15"/>
        <v>FALSE</v>
      </c>
      <c r="K227" s="196">
        <v>1</v>
      </c>
      <c r="L227" s="187" t="s">
        <v>2127</v>
      </c>
      <c r="M227" s="185" t="s">
        <v>2151</v>
      </c>
      <c r="N227" s="185">
        <f>VLOOKUP(B227,'HECVAT - Full | Vendor Response'!A:E,3,FALSE)</f>
        <v>0</v>
      </c>
      <c r="O227" s="185" t="str">
        <f>IF(LEN(VLOOKUP(B227,'Analyst Report'!$A:$I,7,FALSE))=0,"",VLOOKUP(B227,'Analyst Report'!$A:$I,7,FALSE))</f>
        <v/>
      </c>
      <c r="P227" s="185">
        <f t="shared" ref="P227:P256" si="20">IF((O227=""),(IF(ISNUMBER(FIND(M227,N227)),1,0)),(IF(ISNUMBER(FIND(M227,O227)),1,0)))</f>
        <v>0</v>
      </c>
      <c r="Q227" s="185">
        <v>20</v>
      </c>
      <c r="R227" s="185">
        <f>IF(LEN(VLOOKUP(B227,'Analyst Report'!$A$30:$I$287,9,FALSE))=0,VLOOKUP(B227,'Analyst Report'!$A$30:$I$287,8,FALSE),VLOOKUP(B227,'Analyst Report'!$A$30:$I$287,9,FALSE))</f>
        <v>20</v>
      </c>
      <c r="S227" s="185">
        <f t="shared" si="18"/>
        <v>20</v>
      </c>
      <c r="T227" s="185">
        <f t="shared" ref="T227:T256" si="21">P227*S227</f>
        <v>0</v>
      </c>
      <c r="U227" s="184" t="s">
        <v>78</v>
      </c>
      <c r="V227" s="184" t="s">
        <v>78</v>
      </c>
      <c r="W227" s="184" t="s">
        <v>78</v>
      </c>
      <c r="X227" s="184" t="s">
        <v>78</v>
      </c>
      <c r="Y227" s="184" t="s">
        <v>78</v>
      </c>
      <c r="Z227" s="184" t="s">
        <v>78</v>
      </c>
      <c r="AA227" s="184" t="s">
        <v>78</v>
      </c>
      <c r="AB227" s="184" t="s">
        <v>78</v>
      </c>
    </row>
    <row r="228" spans="1:28" ht="105" x14ac:dyDescent="0.2">
      <c r="A228" s="192">
        <f t="shared" si="19"/>
        <v>211</v>
      </c>
      <c r="B228" s="193" t="s">
        <v>293</v>
      </c>
      <c r="C228" s="193" t="s">
        <v>2968</v>
      </c>
      <c r="D228" s="193" t="str">
        <f>VLOOKUP(B228,'HECVAT - Full | Vendor Response'!A$3:D$319,4,TRUE)</f>
        <v>All output from these systems is sent to Instructure's centralized logging management system for further analysis and alert generation.</v>
      </c>
      <c r="E228" s="186" t="s">
        <v>281</v>
      </c>
      <c r="F228" s="186"/>
      <c r="G228" s="186"/>
      <c r="H228" s="198" t="s">
        <v>2127</v>
      </c>
      <c r="I228" s="198" t="s">
        <v>3181</v>
      </c>
      <c r="J228" s="187" t="str">
        <f t="shared" si="15"/>
        <v>FALSE</v>
      </c>
      <c r="K228" s="196">
        <v>1</v>
      </c>
      <c r="L228" s="187" t="s">
        <v>2127</v>
      </c>
      <c r="M228" s="185" t="s">
        <v>2144</v>
      </c>
      <c r="N228" s="185">
        <f>VLOOKUP(B228,'HECVAT - Full | Vendor Response'!A:E,3,FALSE)</f>
        <v>0</v>
      </c>
      <c r="O228" s="185" t="str">
        <f>IF(LEN(VLOOKUP(B228,'Analyst Report'!$A:$I,7,FALSE))=0,"",VLOOKUP(B228,'Analyst Report'!$A:$I,7,FALSE))</f>
        <v/>
      </c>
      <c r="P228" s="185">
        <f t="shared" si="20"/>
        <v>0</v>
      </c>
      <c r="Q228" s="185">
        <v>20</v>
      </c>
      <c r="R228" s="185">
        <f>IF(LEN(VLOOKUP(B228,'Analyst Report'!$A$30:$I$287,9,FALSE))=0,VLOOKUP(B228,'Analyst Report'!$A$30:$I$287,8,FALSE),VLOOKUP(B228,'Analyst Report'!$A$30:$I$287,9,FALSE))</f>
        <v>20</v>
      </c>
      <c r="S228" s="185">
        <f t="shared" si="18"/>
        <v>20</v>
      </c>
      <c r="T228" s="185">
        <f t="shared" si="21"/>
        <v>0</v>
      </c>
      <c r="U228" s="184" t="s">
        <v>78</v>
      </c>
      <c r="V228" s="184" t="s">
        <v>78</v>
      </c>
      <c r="W228" s="184" t="s">
        <v>78</v>
      </c>
      <c r="X228" s="184" t="s">
        <v>78</v>
      </c>
      <c r="Y228" s="184" t="s">
        <v>78</v>
      </c>
      <c r="Z228" s="184" t="s">
        <v>78</v>
      </c>
      <c r="AA228" s="184" t="s">
        <v>78</v>
      </c>
      <c r="AB228" s="184" t="s">
        <v>78</v>
      </c>
    </row>
    <row r="229" spans="1:28" ht="105" x14ac:dyDescent="0.2">
      <c r="A229" s="192">
        <f t="shared" si="19"/>
        <v>212</v>
      </c>
      <c r="B229" s="193" t="s">
        <v>294</v>
      </c>
      <c r="C229" s="193" t="s">
        <v>2969</v>
      </c>
      <c r="D229" s="193" t="str">
        <f>VLOOKUP(B229,'HECVAT - Full | Vendor Response'!A$3:D$319,4,TRUE)</f>
        <v>All output from these systems is sent to Instructure's centralized logging management system for further analysis and alert generation.</v>
      </c>
      <c r="E229" s="186" t="s">
        <v>281</v>
      </c>
      <c r="F229" s="186"/>
      <c r="G229" s="186"/>
      <c r="H229" s="198" t="s">
        <v>2127</v>
      </c>
      <c r="I229" s="198" t="s">
        <v>3181</v>
      </c>
      <c r="J229" s="187" t="str">
        <f t="shared" si="15"/>
        <v>FALSE</v>
      </c>
      <c r="K229" s="196">
        <v>1</v>
      </c>
      <c r="L229" s="187" t="s">
        <v>2127</v>
      </c>
      <c r="M229" s="185" t="s">
        <v>2144</v>
      </c>
      <c r="N229" s="185">
        <f>VLOOKUP(B229,'HECVAT - Full | Vendor Response'!A:E,3,FALSE)</f>
        <v>0</v>
      </c>
      <c r="O229" s="185" t="str">
        <f>IF(LEN(VLOOKUP(B229,'Analyst Report'!$A:$I,7,FALSE))=0,"",VLOOKUP(B229,'Analyst Report'!$A:$I,7,FALSE))</f>
        <v/>
      </c>
      <c r="P229" s="185">
        <f t="shared" si="20"/>
        <v>0</v>
      </c>
      <c r="Q229" s="185">
        <v>20</v>
      </c>
      <c r="R229" s="185">
        <f>IF(LEN(VLOOKUP(B229,'Analyst Report'!$A$30:$I$287,9,FALSE))=0,VLOOKUP(B229,'Analyst Report'!$A$30:$I$287,8,FALSE),VLOOKUP(B229,'Analyst Report'!$A$30:$I$287,9,FALSE))</f>
        <v>20</v>
      </c>
      <c r="S229" s="185">
        <f t="shared" si="18"/>
        <v>20</v>
      </c>
      <c r="T229" s="185">
        <f t="shared" si="21"/>
        <v>0</v>
      </c>
      <c r="U229" s="184" t="s">
        <v>78</v>
      </c>
      <c r="V229" s="184" t="s">
        <v>78</v>
      </c>
      <c r="W229" s="184" t="s">
        <v>78</v>
      </c>
      <c r="X229" s="184" t="s">
        <v>78</v>
      </c>
      <c r="Y229" s="184" t="s">
        <v>78</v>
      </c>
      <c r="Z229" s="184" t="s">
        <v>78</v>
      </c>
      <c r="AA229" s="184" t="s">
        <v>78</v>
      </c>
      <c r="AB229" s="184" t="s">
        <v>78</v>
      </c>
    </row>
    <row r="230" spans="1:28" ht="105" x14ac:dyDescent="0.2">
      <c r="A230" s="192">
        <f t="shared" si="19"/>
        <v>213</v>
      </c>
      <c r="B230" s="193" t="s">
        <v>295</v>
      </c>
      <c r="C230" s="193" t="s">
        <v>2970</v>
      </c>
      <c r="D230" s="193" t="str">
        <f>VLOOKUP(B230,'HECVAT - Full | Vendor Response'!A$3:D$319,4,TRUE)</f>
        <v>All output from these systems is sent to Instructure's centralized logging management system for further analysis and alert generation.</v>
      </c>
      <c r="E230" s="186" t="s">
        <v>281</v>
      </c>
      <c r="F230" s="186"/>
      <c r="G230" s="186"/>
      <c r="H230" s="198" t="s">
        <v>2127</v>
      </c>
      <c r="I230" s="198" t="s">
        <v>3181</v>
      </c>
      <c r="J230" s="187" t="str">
        <f t="shared" si="15"/>
        <v>FALSE</v>
      </c>
      <c r="K230" s="196">
        <v>1</v>
      </c>
      <c r="L230" s="187" t="s">
        <v>2127</v>
      </c>
      <c r="M230" s="185" t="s">
        <v>2144</v>
      </c>
      <c r="N230" s="185">
        <f>VLOOKUP(B230,'HECVAT - Full | Vendor Response'!A:E,3,FALSE)</f>
        <v>0</v>
      </c>
      <c r="O230" s="185" t="str">
        <f>IF(LEN(VLOOKUP(B230,'Analyst Report'!$A:$I,7,FALSE))=0,"",VLOOKUP(B230,'Analyst Report'!$A:$I,7,FALSE))</f>
        <v/>
      </c>
      <c r="P230" s="185">
        <f t="shared" si="20"/>
        <v>0</v>
      </c>
      <c r="Q230" s="185">
        <v>20</v>
      </c>
      <c r="R230" s="185">
        <f>IF(LEN(VLOOKUP(B230,'Analyst Report'!$A$30:$I$287,9,FALSE))=0,VLOOKUP(B230,'Analyst Report'!$A$30:$I$287,8,FALSE),VLOOKUP(B230,'Analyst Report'!$A$30:$I$287,9,FALSE))</f>
        <v>20</v>
      </c>
      <c r="S230" s="185">
        <f t="shared" si="18"/>
        <v>20</v>
      </c>
      <c r="T230" s="185">
        <f t="shared" si="21"/>
        <v>0</v>
      </c>
      <c r="U230" s="184" t="s">
        <v>78</v>
      </c>
      <c r="V230" s="184" t="s">
        <v>78</v>
      </c>
      <c r="W230" s="184" t="s">
        <v>78</v>
      </c>
      <c r="X230" s="184" t="s">
        <v>78</v>
      </c>
      <c r="Y230" s="184" t="s">
        <v>78</v>
      </c>
      <c r="Z230" s="184" t="s">
        <v>78</v>
      </c>
      <c r="AA230" s="184" t="s">
        <v>78</v>
      </c>
      <c r="AB230" s="184" t="s">
        <v>78</v>
      </c>
    </row>
    <row r="231" spans="1:28" ht="105" x14ac:dyDescent="0.2">
      <c r="A231" s="192">
        <f t="shared" si="19"/>
        <v>214</v>
      </c>
      <c r="B231" s="193" t="s">
        <v>296</v>
      </c>
      <c r="C231" s="193" t="s">
        <v>2971</v>
      </c>
      <c r="D231" s="193" t="str">
        <f>VLOOKUP(B231,'HECVAT - Full | Vendor Response'!A$3:D$319,4,TRUE)</f>
        <v>All output from these systems is sent to Instructure's centralized logging management system for further analysis and alert generation.</v>
      </c>
      <c r="E231" s="186" t="s">
        <v>281</v>
      </c>
      <c r="F231" s="186"/>
      <c r="G231" s="186"/>
      <c r="H231" s="198" t="s">
        <v>2127</v>
      </c>
      <c r="I231" s="198" t="s">
        <v>3181</v>
      </c>
      <c r="J231" s="187" t="str">
        <f t="shared" si="15"/>
        <v>FALSE</v>
      </c>
      <c r="K231" s="196">
        <v>1</v>
      </c>
      <c r="L231" s="187" t="s">
        <v>2127</v>
      </c>
      <c r="M231" s="185" t="s">
        <v>2151</v>
      </c>
      <c r="N231" s="185">
        <f>VLOOKUP(B231,'HECVAT - Full | Vendor Response'!A:E,3,FALSE)</f>
        <v>0</v>
      </c>
      <c r="O231" s="185" t="str">
        <f>IF(LEN(VLOOKUP(B231,'Analyst Report'!$A:$I,7,FALSE))=0,"",VLOOKUP(B231,'Analyst Report'!$A:$I,7,FALSE))</f>
        <v/>
      </c>
      <c r="P231" s="185">
        <f t="shared" si="20"/>
        <v>0</v>
      </c>
      <c r="Q231" s="185">
        <v>20</v>
      </c>
      <c r="R231" s="185">
        <f>IF(LEN(VLOOKUP(B231,'Analyst Report'!$A$30:$I$287,9,FALSE))=0,VLOOKUP(B231,'Analyst Report'!$A$30:$I$287,8,FALSE),VLOOKUP(B231,'Analyst Report'!$A$30:$I$287,9,FALSE))</f>
        <v>20</v>
      </c>
      <c r="S231" s="185">
        <f t="shared" si="18"/>
        <v>20</v>
      </c>
      <c r="T231" s="185">
        <f t="shared" si="21"/>
        <v>0</v>
      </c>
      <c r="U231" s="184" t="s">
        <v>78</v>
      </c>
      <c r="V231" s="184" t="s">
        <v>78</v>
      </c>
      <c r="W231" s="184" t="s">
        <v>78</v>
      </c>
      <c r="X231" s="184" t="s">
        <v>78</v>
      </c>
      <c r="Y231" s="184" t="s">
        <v>78</v>
      </c>
      <c r="Z231" s="184" t="s">
        <v>78</v>
      </c>
      <c r="AA231" s="184" t="s">
        <v>78</v>
      </c>
      <c r="AB231" s="184" t="s">
        <v>78</v>
      </c>
    </row>
    <row r="232" spans="1:28" ht="105" x14ac:dyDescent="0.2">
      <c r="A232" s="192">
        <f t="shared" si="19"/>
        <v>215</v>
      </c>
      <c r="B232" s="193" t="s">
        <v>297</v>
      </c>
      <c r="C232" s="193" t="s">
        <v>2972</v>
      </c>
      <c r="D232" s="193" t="str">
        <f>VLOOKUP(B232,'HECVAT - Full | Vendor Response'!A$3:D$319,4,TRUE)</f>
        <v>All output from these systems is sent to Instructure's centralized logging management system for further analysis and alert generation.</v>
      </c>
      <c r="E232" s="186" t="s">
        <v>281</v>
      </c>
      <c r="F232" s="186"/>
      <c r="G232" s="186"/>
      <c r="H232" s="198" t="s">
        <v>2127</v>
      </c>
      <c r="I232" s="198" t="s">
        <v>3181</v>
      </c>
      <c r="J232" s="187" t="str">
        <f t="shared" si="15"/>
        <v>FALSE</v>
      </c>
      <c r="K232" s="196">
        <v>1</v>
      </c>
      <c r="L232" s="187" t="s">
        <v>2127</v>
      </c>
      <c r="M232" s="185" t="s">
        <v>2144</v>
      </c>
      <c r="N232" s="185">
        <f>VLOOKUP(B232,'HECVAT - Full | Vendor Response'!A:E,3,FALSE)</f>
        <v>0</v>
      </c>
      <c r="O232" s="185" t="str">
        <f>IF(LEN(VLOOKUP(B232,'Analyst Report'!$A:$I,7,FALSE))=0,"",VLOOKUP(B232,'Analyst Report'!$A:$I,7,FALSE))</f>
        <v/>
      </c>
      <c r="P232" s="185">
        <f t="shared" si="20"/>
        <v>0</v>
      </c>
      <c r="Q232" s="185">
        <v>20</v>
      </c>
      <c r="R232" s="185">
        <f>IF(LEN(VLOOKUP(B232,'Analyst Report'!$A$30:$I$287,9,FALSE))=0,VLOOKUP(B232,'Analyst Report'!$A$30:$I$287,8,FALSE),VLOOKUP(B232,'Analyst Report'!$A$30:$I$287,9,FALSE))</f>
        <v>20</v>
      </c>
      <c r="S232" s="185">
        <f t="shared" si="18"/>
        <v>20</v>
      </c>
      <c r="T232" s="185">
        <f t="shared" si="21"/>
        <v>0</v>
      </c>
      <c r="U232" s="184" t="s">
        <v>78</v>
      </c>
      <c r="V232" s="184" t="s">
        <v>78</v>
      </c>
      <c r="W232" s="184" t="s">
        <v>78</v>
      </c>
      <c r="X232" s="184" t="s">
        <v>78</v>
      </c>
      <c r="Y232" s="184" t="s">
        <v>78</v>
      </c>
      <c r="Z232" s="184" t="s">
        <v>78</v>
      </c>
      <c r="AA232" s="184" t="s">
        <v>78</v>
      </c>
      <c r="AB232" s="184" t="s">
        <v>78</v>
      </c>
    </row>
    <row r="233" spans="1:28" ht="105" x14ac:dyDescent="0.2">
      <c r="A233" s="192">
        <f t="shared" si="19"/>
        <v>216</v>
      </c>
      <c r="B233" s="193" t="s">
        <v>298</v>
      </c>
      <c r="C233" s="193" t="s">
        <v>2973</v>
      </c>
      <c r="D233" s="193" t="str">
        <f>VLOOKUP(B233,'HECVAT - Full | Vendor Response'!A$3:D$319,4,TRUE)</f>
        <v>All output from these systems is sent to Instructure's centralized logging management system for further analysis and alert generation.</v>
      </c>
      <c r="E233" s="186" t="s">
        <v>281</v>
      </c>
      <c r="F233" s="186"/>
      <c r="G233" s="186"/>
      <c r="H233" s="198" t="s">
        <v>2127</v>
      </c>
      <c r="I233" s="198" t="s">
        <v>3181</v>
      </c>
      <c r="J233" s="187" t="str">
        <f t="shared" si="15"/>
        <v>FALSE</v>
      </c>
      <c r="K233" s="196">
        <v>1</v>
      </c>
      <c r="L233" s="187" t="s">
        <v>2127</v>
      </c>
      <c r="M233" s="185" t="s">
        <v>2144</v>
      </c>
      <c r="N233" s="185">
        <f>VLOOKUP(B233,'HECVAT - Full | Vendor Response'!A:E,3,FALSE)</f>
        <v>0</v>
      </c>
      <c r="O233" s="185" t="str">
        <f>IF(LEN(VLOOKUP(B233,'Analyst Report'!$A:$I,7,FALSE))=0,"",VLOOKUP(B233,'Analyst Report'!$A:$I,7,FALSE))</f>
        <v/>
      </c>
      <c r="P233" s="185">
        <f t="shared" si="20"/>
        <v>0</v>
      </c>
      <c r="Q233" s="185">
        <v>20</v>
      </c>
      <c r="R233" s="185">
        <f>IF(LEN(VLOOKUP(B233,'Analyst Report'!$A$30:$I$287,9,FALSE))=0,VLOOKUP(B233,'Analyst Report'!$A$30:$I$287,8,FALSE),VLOOKUP(B233,'Analyst Report'!$A$30:$I$287,9,FALSE))</f>
        <v>20</v>
      </c>
      <c r="S233" s="185">
        <f t="shared" si="18"/>
        <v>20</v>
      </c>
      <c r="T233" s="185">
        <f t="shared" si="21"/>
        <v>0</v>
      </c>
      <c r="U233" s="184" t="s">
        <v>78</v>
      </c>
      <c r="V233" s="184" t="s">
        <v>78</v>
      </c>
      <c r="W233" s="184" t="s">
        <v>78</v>
      </c>
      <c r="X233" s="184" t="s">
        <v>78</v>
      </c>
      <c r="Y233" s="184" t="s">
        <v>78</v>
      </c>
      <c r="Z233" s="184" t="s">
        <v>78</v>
      </c>
      <c r="AA233" s="184" t="s">
        <v>78</v>
      </c>
      <c r="AB233" s="184" t="s">
        <v>78</v>
      </c>
    </row>
    <row r="234" spans="1:28" ht="105" x14ac:dyDescent="0.2">
      <c r="A234" s="192">
        <f t="shared" si="19"/>
        <v>217</v>
      </c>
      <c r="B234" s="193" t="s">
        <v>299</v>
      </c>
      <c r="C234" s="193" t="s">
        <v>2974</v>
      </c>
      <c r="D234" s="193" t="str">
        <f>VLOOKUP(B234,'HECVAT - Full | Vendor Response'!A$3:D$319,4,TRUE)</f>
        <v>All output from these systems is sent to Instructure's centralized logging management system for further analysis and alert generation.</v>
      </c>
      <c r="E234" s="186" t="s">
        <v>281</v>
      </c>
      <c r="F234" s="186"/>
      <c r="G234" s="186"/>
      <c r="H234" s="198" t="s">
        <v>2127</v>
      </c>
      <c r="I234" s="198" t="s">
        <v>3181</v>
      </c>
      <c r="J234" s="187" t="str">
        <f t="shared" si="15"/>
        <v>FALSE</v>
      </c>
      <c r="K234" s="196">
        <v>1</v>
      </c>
      <c r="L234" s="187" t="s">
        <v>2127</v>
      </c>
      <c r="M234" s="185" t="s">
        <v>2144</v>
      </c>
      <c r="N234" s="185">
        <f>VLOOKUP(B234,'HECVAT - Full | Vendor Response'!A:E,3,FALSE)</f>
        <v>0</v>
      </c>
      <c r="O234" s="185" t="str">
        <f>IF(LEN(VLOOKUP(B234,'Analyst Report'!$A:$I,7,FALSE))=0,"",VLOOKUP(B234,'Analyst Report'!$A:$I,7,FALSE))</f>
        <v/>
      </c>
      <c r="P234" s="185">
        <f t="shared" si="20"/>
        <v>0</v>
      </c>
      <c r="Q234" s="185">
        <v>20</v>
      </c>
      <c r="R234" s="185">
        <f>IF(LEN(VLOOKUP(B234,'Analyst Report'!$A$30:$I$287,9,FALSE))=0,VLOOKUP(B234,'Analyst Report'!$A$30:$I$287,8,FALSE),VLOOKUP(B234,'Analyst Report'!$A$30:$I$287,9,FALSE))</f>
        <v>20</v>
      </c>
      <c r="S234" s="185">
        <f t="shared" si="18"/>
        <v>20</v>
      </c>
      <c r="T234" s="185">
        <f t="shared" si="21"/>
        <v>0</v>
      </c>
      <c r="U234" s="184" t="s">
        <v>78</v>
      </c>
      <c r="V234" s="184" t="s">
        <v>78</v>
      </c>
      <c r="W234" s="184" t="s">
        <v>78</v>
      </c>
      <c r="X234" s="184" t="s">
        <v>78</v>
      </c>
      <c r="Y234" s="184" t="s">
        <v>78</v>
      </c>
      <c r="Z234" s="184" t="s">
        <v>78</v>
      </c>
      <c r="AA234" s="184" t="s">
        <v>78</v>
      </c>
      <c r="AB234" s="184" t="s">
        <v>78</v>
      </c>
    </row>
    <row r="235" spans="1:28" ht="105" x14ac:dyDescent="0.2">
      <c r="A235" s="192">
        <f t="shared" si="19"/>
        <v>218</v>
      </c>
      <c r="B235" s="193" t="s">
        <v>300</v>
      </c>
      <c r="C235" s="193" t="s">
        <v>2975</v>
      </c>
      <c r="D235" s="193" t="str">
        <f>VLOOKUP(B235,'HECVAT - Full | Vendor Response'!A$3:D$319,4,TRUE)</f>
        <v>All output from these systems is sent to Instructure's centralized logging management system for further analysis and alert generation.</v>
      </c>
      <c r="E235" s="186" t="s">
        <v>281</v>
      </c>
      <c r="F235" s="186"/>
      <c r="G235" s="186"/>
      <c r="H235" s="198" t="s">
        <v>2127</v>
      </c>
      <c r="I235" s="198" t="s">
        <v>3181</v>
      </c>
      <c r="J235" s="187" t="str">
        <f t="shared" ref="J235:J256" si="22">IF(S235&gt;20,"TRUE","FALSE")</f>
        <v>FALSE</v>
      </c>
      <c r="K235" s="196">
        <v>1</v>
      </c>
      <c r="L235" s="187" t="s">
        <v>2127</v>
      </c>
      <c r="M235" s="185" t="s">
        <v>2144</v>
      </c>
      <c r="N235" s="185">
        <f>VLOOKUP(B235,'HECVAT - Full | Vendor Response'!A:E,3,FALSE)</f>
        <v>0</v>
      </c>
      <c r="O235" s="185" t="str">
        <f>IF(LEN(VLOOKUP(B235,'Analyst Report'!$A:$I,7,FALSE))=0,"",VLOOKUP(B235,'Analyst Report'!$A:$I,7,FALSE))</f>
        <v/>
      </c>
      <c r="P235" s="185">
        <f t="shared" si="20"/>
        <v>0</v>
      </c>
      <c r="Q235" s="185">
        <v>20</v>
      </c>
      <c r="R235" s="185">
        <f>IF(LEN(VLOOKUP(B235,'Analyst Report'!$A$30:$I$287,9,FALSE))=0,VLOOKUP(B235,'Analyst Report'!$A$30:$I$287,8,FALSE),VLOOKUP(B235,'Analyst Report'!$A$30:$I$287,9,FALSE))</f>
        <v>20</v>
      </c>
      <c r="S235" s="185">
        <f t="shared" si="18"/>
        <v>20</v>
      </c>
      <c r="T235" s="185">
        <f t="shared" si="21"/>
        <v>0</v>
      </c>
      <c r="U235" s="184" t="s">
        <v>78</v>
      </c>
      <c r="V235" s="184" t="s">
        <v>78</v>
      </c>
      <c r="W235" s="184" t="s">
        <v>78</v>
      </c>
      <c r="X235" s="184" t="s">
        <v>78</v>
      </c>
      <c r="Y235" s="184" t="s">
        <v>78</v>
      </c>
      <c r="Z235" s="184" t="s">
        <v>78</v>
      </c>
      <c r="AA235" s="184" t="s">
        <v>78</v>
      </c>
      <c r="AB235" s="184" t="s">
        <v>78</v>
      </c>
    </row>
    <row r="236" spans="1:28" ht="105" x14ac:dyDescent="0.2">
      <c r="A236" s="192">
        <f t="shared" si="19"/>
        <v>219</v>
      </c>
      <c r="B236" s="193" t="s">
        <v>301</v>
      </c>
      <c r="C236" s="193" t="s">
        <v>2976</v>
      </c>
      <c r="D236" s="193" t="str">
        <f>VLOOKUP(B236,'HECVAT - Full | Vendor Response'!A$3:D$319,4,TRUE)</f>
        <v>All output from these systems is sent to Instructure's centralized logging management system for further analysis and alert generation.</v>
      </c>
      <c r="E236" s="186" t="s">
        <v>281</v>
      </c>
      <c r="F236" s="186"/>
      <c r="G236" s="186"/>
      <c r="H236" s="198" t="s">
        <v>2127</v>
      </c>
      <c r="I236" s="198" t="s">
        <v>3181</v>
      </c>
      <c r="J236" s="187" t="str">
        <f t="shared" si="22"/>
        <v>FALSE</v>
      </c>
      <c r="K236" s="196">
        <v>1</v>
      </c>
      <c r="L236" s="187" t="s">
        <v>2127</v>
      </c>
      <c r="M236" s="185" t="s">
        <v>2144</v>
      </c>
      <c r="N236" s="185">
        <f>VLOOKUP(B236,'HECVAT - Full | Vendor Response'!A:E,3,FALSE)</f>
        <v>0</v>
      </c>
      <c r="O236" s="185" t="str">
        <f>IF(LEN(VLOOKUP(B236,'Analyst Report'!$A:$I,7,FALSE))=0,"",VLOOKUP(B236,'Analyst Report'!$A:$I,7,FALSE))</f>
        <v/>
      </c>
      <c r="P236" s="185">
        <f t="shared" si="20"/>
        <v>0</v>
      </c>
      <c r="Q236" s="185">
        <v>20</v>
      </c>
      <c r="R236" s="185">
        <f>IF(LEN(VLOOKUP(B236,'Analyst Report'!$A$30:$I$287,9,FALSE))=0,VLOOKUP(B236,'Analyst Report'!$A$30:$I$287,8,FALSE),VLOOKUP(B236,'Analyst Report'!$A$30:$I$287,9,FALSE))</f>
        <v>20</v>
      </c>
      <c r="S236" s="185">
        <f t="shared" si="18"/>
        <v>20</v>
      </c>
      <c r="T236" s="185">
        <f t="shared" si="21"/>
        <v>0</v>
      </c>
      <c r="U236" s="184" t="s">
        <v>78</v>
      </c>
      <c r="V236" s="184" t="s">
        <v>78</v>
      </c>
      <c r="W236" s="184" t="s">
        <v>78</v>
      </c>
      <c r="X236" s="184" t="s">
        <v>78</v>
      </c>
      <c r="Y236" s="184" t="s">
        <v>78</v>
      </c>
      <c r="Z236" s="184" t="s">
        <v>78</v>
      </c>
      <c r="AA236" s="184" t="s">
        <v>78</v>
      </c>
      <c r="AB236" s="184" t="s">
        <v>78</v>
      </c>
    </row>
    <row r="237" spans="1:28" ht="105" x14ac:dyDescent="0.2">
      <c r="A237" s="192">
        <f t="shared" si="19"/>
        <v>220</v>
      </c>
      <c r="B237" s="193" t="s">
        <v>302</v>
      </c>
      <c r="C237" s="193" t="s">
        <v>2977</v>
      </c>
      <c r="D237" s="193" t="str">
        <f>VLOOKUP(B237,'HECVAT - Full | Vendor Response'!A$3:D$319,4,TRUE)</f>
        <v>All output from these systems is sent to Instructure's centralized logging management system for further analysis and alert generation.</v>
      </c>
      <c r="E237" s="186" t="s">
        <v>281</v>
      </c>
      <c r="F237" s="186"/>
      <c r="G237" s="186"/>
      <c r="H237" s="198" t="s">
        <v>2127</v>
      </c>
      <c r="I237" s="198" t="s">
        <v>3181</v>
      </c>
      <c r="J237" s="187" t="str">
        <f t="shared" si="22"/>
        <v>FALSE</v>
      </c>
      <c r="K237" s="196">
        <v>1</v>
      </c>
      <c r="L237" s="187" t="s">
        <v>2127</v>
      </c>
      <c r="M237" s="185" t="s">
        <v>2144</v>
      </c>
      <c r="N237" s="185">
        <f>VLOOKUP(B237,'HECVAT - Full | Vendor Response'!A:E,3,FALSE)</f>
        <v>0</v>
      </c>
      <c r="O237" s="185" t="str">
        <f>IF(LEN(VLOOKUP(B237,'Analyst Report'!$A:$I,7,FALSE))=0,"",VLOOKUP(B237,'Analyst Report'!$A:$I,7,FALSE))</f>
        <v/>
      </c>
      <c r="P237" s="185">
        <f t="shared" si="20"/>
        <v>0</v>
      </c>
      <c r="Q237" s="185">
        <v>20</v>
      </c>
      <c r="R237" s="185">
        <f>IF(LEN(VLOOKUP(B237,'Analyst Report'!$A$30:$I$287,9,FALSE))=0,VLOOKUP(B237,'Analyst Report'!$A$30:$I$287,8,FALSE),VLOOKUP(B237,'Analyst Report'!$A$30:$I$287,9,FALSE))</f>
        <v>20</v>
      </c>
      <c r="S237" s="185">
        <f t="shared" si="18"/>
        <v>20</v>
      </c>
      <c r="T237" s="185">
        <f t="shared" si="21"/>
        <v>0</v>
      </c>
      <c r="U237" s="184" t="s">
        <v>78</v>
      </c>
      <c r="V237" s="184" t="s">
        <v>78</v>
      </c>
      <c r="W237" s="184" t="s">
        <v>78</v>
      </c>
      <c r="X237" s="184" t="s">
        <v>78</v>
      </c>
      <c r="Y237" s="184" t="s">
        <v>78</v>
      </c>
      <c r="Z237" s="184" t="s">
        <v>78</v>
      </c>
      <c r="AA237" s="184" t="s">
        <v>78</v>
      </c>
      <c r="AB237" s="184" t="s">
        <v>78</v>
      </c>
    </row>
    <row r="238" spans="1:28" ht="105" x14ac:dyDescent="0.2">
      <c r="A238" s="192">
        <f t="shared" si="19"/>
        <v>221</v>
      </c>
      <c r="B238" s="193" t="s">
        <v>303</v>
      </c>
      <c r="C238" s="193" t="s">
        <v>2978</v>
      </c>
      <c r="D238" s="193" t="str">
        <f>VLOOKUP(B238,'HECVAT - Full | Vendor Response'!A$3:D$319,4,TRUE)</f>
        <v>All output from these systems is sent to Instructure's centralized logging management system for further analysis and alert generation.</v>
      </c>
      <c r="E238" s="186" t="s">
        <v>281</v>
      </c>
      <c r="F238" s="186"/>
      <c r="G238" s="186"/>
      <c r="H238" s="198" t="s">
        <v>2127</v>
      </c>
      <c r="I238" s="198" t="s">
        <v>3181</v>
      </c>
      <c r="J238" s="187" t="str">
        <f t="shared" si="22"/>
        <v>FALSE</v>
      </c>
      <c r="K238" s="196">
        <v>1</v>
      </c>
      <c r="L238" s="187" t="s">
        <v>2127</v>
      </c>
      <c r="M238" s="185" t="s">
        <v>2144</v>
      </c>
      <c r="N238" s="185">
        <f>VLOOKUP(B238,'HECVAT - Full | Vendor Response'!A:E,3,FALSE)</f>
        <v>0</v>
      </c>
      <c r="O238" s="185" t="str">
        <f>IF(LEN(VLOOKUP(B238,'Analyst Report'!$A:$I,7,FALSE))=0,"",VLOOKUP(B238,'Analyst Report'!$A:$I,7,FALSE))</f>
        <v/>
      </c>
      <c r="P238" s="185">
        <f t="shared" si="20"/>
        <v>0</v>
      </c>
      <c r="Q238" s="185">
        <v>20</v>
      </c>
      <c r="R238" s="185">
        <f>IF(LEN(VLOOKUP(B238,'Analyst Report'!$A$30:$I$287,9,FALSE))=0,VLOOKUP(B238,'Analyst Report'!$A$30:$I$287,8,FALSE),VLOOKUP(B238,'Analyst Report'!$A$30:$I$287,9,FALSE))</f>
        <v>20</v>
      </c>
      <c r="S238" s="185">
        <f t="shared" si="18"/>
        <v>20</v>
      </c>
      <c r="T238" s="185">
        <f t="shared" si="21"/>
        <v>0</v>
      </c>
      <c r="U238" s="184" t="s">
        <v>78</v>
      </c>
      <c r="V238" s="184" t="s">
        <v>78</v>
      </c>
      <c r="W238" s="184" t="s">
        <v>78</v>
      </c>
      <c r="X238" s="184" t="s">
        <v>78</v>
      </c>
      <c r="Y238" s="184" t="s">
        <v>78</v>
      </c>
      <c r="Z238" s="184" t="s">
        <v>78</v>
      </c>
      <c r="AA238" s="184" t="s">
        <v>78</v>
      </c>
      <c r="AB238" s="184" t="s">
        <v>78</v>
      </c>
    </row>
    <row r="239" spans="1:28" ht="105" x14ac:dyDescent="0.2">
      <c r="A239" s="192">
        <f t="shared" si="19"/>
        <v>222</v>
      </c>
      <c r="B239" s="193" t="s">
        <v>304</v>
      </c>
      <c r="C239" s="193" t="s">
        <v>2979</v>
      </c>
      <c r="D239" s="193" t="str">
        <f>VLOOKUP(B239,'HECVAT - Full | Vendor Response'!A$3:D$319,4,TRUE)</f>
        <v>All output from these systems is sent to Instructure's centralized logging management system for further analysis and alert generation.</v>
      </c>
      <c r="E239" s="186" t="s">
        <v>281</v>
      </c>
      <c r="F239" s="186"/>
      <c r="G239" s="186"/>
      <c r="H239" s="198" t="s">
        <v>2127</v>
      </c>
      <c r="I239" s="198" t="s">
        <v>3181</v>
      </c>
      <c r="J239" s="187" t="str">
        <f t="shared" si="22"/>
        <v>FALSE</v>
      </c>
      <c r="K239" s="196">
        <v>1</v>
      </c>
      <c r="L239" s="187" t="s">
        <v>2127</v>
      </c>
      <c r="M239" s="185" t="s">
        <v>2144</v>
      </c>
      <c r="N239" s="185">
        <f>VLOOKUP(B239,'HECVAT - Full | Vendor Response'!A:E,3,FALSE)</f>
        <v>0</v>
      </c>
      <c r="O239" s="185" t="str">
        <f>IF(LEN(VLOOKUP(B239,'Analyst Report'!$A:$I,7,FALSE))=0,"",VLOOKUP(B239,'Analyst Report'!$A:$I,7,FALSE))</f>
        <v/>
      </c>
      <c r="P239" s="185">
        <f t="shared" si="20"/>
        <v>0</v>
      </c>
      <c r="Q239" s="185">
        <v>15</v>
      </c>
      <c r="R239" s="185">
        <f>IF(LEN(VLOOKUP(B239,'Analyst Report'!$A$30:$I$287,9,FALSE))=0,VLOOKUP(B239,'Analyst Report'!$A$30:$I$287,8,FALSE),VLOOKUP(B239,'Analyst Report'!$A$30:$I$287,9,FALSE))</f>
        <v>15</v>
      </c>
      <c r="S239" s="185">
        <f t="shared" si="18"/>
        <v>15</v>
      </c>
      <c r="T239" s="185">
        <f t="shared" si="21"/>
        <v>0</v>
      </c>
      <c r="U239" s="184" t="s">
        <v>78</v>
      </c>
      <c r="V239" s="184" t="s">
        <v>78</v>
      </c>
      <c r="W239" s="184" t="s">
        <v>78</v>
      </c>
      <c r="X239" s="184" t="s">
        <v>78</v>
      </c>
      <c r="Y239" s="184" t="s">
        <v>78</v>
      </c>
      <c r="Z239" s="184" t="s">
        <v>78</v>
      </c>
      <c r="AA239" s="184" t="s">
        <v>78</v>
      </c>
      <c r="AB239" s="184" t="s">
        <v>78</v>
      </c>
    </row>
    <row r="240" spans="1:28" ht="105" x14ac:dyDescent="0.2">
      <c r="A240" s="192">
        <f t="shared" si="19"/>
        <v>223</v>
      </c>
      <c r="B240" s="193" t="s">
        <v>305</v>
      </c>
      <c r="C240" s="193" t="s">
        <v>2980</v>
      </c>
      <c r="D240" s="193" t="str">
        <f>VLOOKUP(B240,'HECVAT - Full | Vendor Response'!A$3:D$319,4,TRUE)</f>
        <v>All output from these systems is sent to Instructure's centralized logging management system for further analysis and alert generation.</v>
      </c>
      <c r="E240" s="186" t="s">
        <v>281</v>
      </c>
      <c r="F240" s="186"/>
      <c r="G240" s="186"/>
      <c r="H240" s="198" t="s">
        <v>2127</v>
      </c>
      <c r="I240" s="198" t="s">
        <v>3181</v>
      </c>
      <c r="J240" s="187" t="str">
        <f t="shared" si="22"/>
        <v>FALSE</v>
      </c>
      <c r="K240" s="196">
        <v>1</v>
      </c>
      <c r="L240" s="187" t="s">
        <v>2127</v>
      </c>
      <c r="M240" s="185" t="s">
        <v>2144</v>
      </c>
      <c r="N240" s="185">
        <f>VLOOKUP(B240,'HECVAT - Full | Vendor Response'!A:E,3,FALSE)</f>
        <v>0</v>
      </c>
      <c r="O240" s="185" t="str">
        <f>IF(LEN(VLOOKUP(B240,'Analyst Report'!$A:$I,7,FALSE))=0,"",VLOOKUP(B240,'Analyst Report'!$A:$I,7,FALSE))</f>
        <v/>
      </c>
      <c r="P240" s="185">
        <f t="shared" si="20"/>
        <v>0</v>
      </c>
      <c r="Q240" s="185">
        <v>20</v>
      </c>
      <c r="R240" s="185">
        <f>IF(LEN(VLOOKUP(B240,'Analyst Report'!$A$30:$I$287,9,FALSE))=0,VLOOKUP(B240,'Analyst Report'!$A$30:$I$287,8,FALSE),VLOOKUP(B240,'Analyst Report'!$A$30:$I$287,9,FALSE))</f>
        <v>20</v>
      </c>
      <c r="S240" s="185">
        <f t="shared" si="18"/>
        <v>20</v>
      </c>
      <c r="T240" s="185">
        <f t="shared" si="21"/>
        <v>0</v>
      </c>
      <c r="U240" s="184" t="s">
        <v>78</v>
      </c>
      <c r="V240" s="184" t="s">
        <v>78</v>
      </c>
      <c r="W240" s="184" t="s">
        <v>78</v>
      </c>
      <c r="X240" s="184" t="s">
        <v>78</v>
      </c>
      <c r="Y240" s="184" t="s">
        <v>78</v>
      </c>
      <c r="Z240" s="184" t="s">
        <v>78</v>
      </c>
      <c r="AA240" s="184" t="s">
        <v>78</v>
      </c>
      <c r="AB240" s="184" t="s">
        <v>78</v>
      </c>
    </row>
    <row r="241" spans="1:28" ht="105" x14ac:dyDescent="0.2">
      <c r="A241" s="192">
        <f t="shared" si="19"/>
        <v>224</v>
      </c>
      <c r="B241" s="193" t="s">
        <v>306</v>
      </c>
      <c r="C241" s="193" t="s">
        <v>2981</v>
      </c>
      <c r="D241" s="193" t="str">
        <f>VLOOKUP(B241,'HECVAT - Full | Vendor Response'!A$3:D$319,4,TRUE)</f>
        <v>All output from these systems is sent to Instructure's centralized logging management system for further analysis and alert generation.</v>
      </c>
      <c r="E241" s="186" t="s">
        <v>281</v>
      </c>
      <c r="F241" s="186"/>
      <c r="G241" s="186"/>
      <c r="H241" s="198" t="s">
        <v>2127</v>
      </c>
      <c r="I241" s="198" t="s">
        <v>3181</v>
      </c>
      <c r="J241" s="187" t="str">
        <f t="shared" si="22"/>
        <v>TRUE</v>
      </c>
      <c r="K241" s="196">
        <v>1</v>
      </c>
      <c r="L241" s="187" t="s">
        <v>2127</v>
      </c>
      <c r="M241" s="185" t="s">
        <v>2144</v>
      </c>
      <c r="N241" s="185">
        <f>VLOOKUP(B241,'HECVAT - Full | Vendor Response'!A:E,3,FALSE)</f>
        <v>0</v>
      </c>
      <c r="O241" s="185" t="str">
        <f>IF(LEN(VLOOKUP(B241,'Analyst Report'!$A:$I,7,FALSE))=0,"",VLOOKUP(B241,'Analyst Report'!$A:$I,7,FALSE))</f>
        <v/>
      </c>
      <c r="P241" s="185">
        <f t="shared" si="20"/>
        <v>0</v>
      </c>
      <c r="Q241" s="185">
        <v>25</v>
      </c>
      <c r="R241" s="185">
        <f>IF(LEN(VLOOKUP(B241,'Analyst Report'!$A$30:$I$287,9,FALSE))=0,VLOOKUP(B241,'Analyst Report'!$A$30:$I$287,8,FALSE),VLOOKUP(B241,'Analyst Report'!$A$30:$I$287,9,FALSE))</f>
        <v>25</v>
      </c>
      <c r="S241" s="185">
        <f t="shared" si="18"/>
        <v>25</v>
      </c>
      <c r="T241" s="185">
        <f t="shared" si="21"/>
        <v>0</v>
      </c>
      <c r="U241" s="184" t="s">
        <v>78</v>
      </c>
      <c r="V241" s="184" t="s">
        <v>78</v>
      </c>
      <c r="W241" s="184" t="s">
        <v>78</v>
      </c>
      <c r="X241" s="184" t="s">
        <v>78</v>
      </c>
      <c r="Y241" s="184" t="s">
        <v>78</v>
      </c>
      <c r="Z241" s="184" t="s">
        <v>78</v>
      </c>
      <c r="AA241" s="184" t="s">
        <v>78</v>
      </c>
      <c r="AB241" s="184" t="s">
        <v>78</v>
      </c>
    </row>
    <row r="242" spans="1:28" ht="105" x14ac:dyDescent="0.2">
      <c r="A242" s="192">
        <f t="shared" si="19"/>
        <v>225</v>
      </c>
      <c r="B242" s="193" t="s">
        <v>307</v>
      </c>
      <c r="C242" s="193" t="s">
        <v>2982</v>
      </c>
      <c r="D242" s="193" t="str">
        <f>VLOOKUP(B242,'HECVAT - Full | Vendor Response'!A$3:D$319,4,TRUE)</f>
        <v>All output from these systems is sent to Instructure's centralized logging management system for further analysis and alert generation.</v>
      </c>
      <c r="E242" s="186" t="s">
        <v>281</v>
      </c>
      <c r="F242" s="186"/>
      <c r="G242" s="186"/>
      <c r="H242" s="198" t="s">
        <v>2127</v>
      </c>
      <c r="I242" s="198" t="s">
        <v>3181</v>
      </c>
      <c r="J242" s="187" t="str">
        <f t="shared" si="22"/>
        <v>FALSE</v>
      </c>
      <c r="K242" s="196">
        <v>1</v>
      </c>
      <c r="L242" s="187" t="s">
        <v>2127</v>
      </c>
      <c r="M242" s="185" t="s">
        <v>2144</v>
      </c>
      <c r="N242" s="185">
        <f>VLOOKUP(B242,'HECVAT - Full | Vendor Response'!A:E,3,FALSE)</f>
        <v>0</v>
      </c>
      <c r="O242" s="185" t="str">
        <f>IF(LEN(VLOOKUP(B242,'Analyst Report'!$A:$I,7,FALSE))=0,"",VLOOKUP(B242,'Analyst Report'!$A:$I,7,FALSE))</f>
        <v/>
      </c>
      <c r="P242" s="185">
        <f t="shared" si="20"/>
        <v>0</v>
      </c>
      <c r="Q242" s="185">
        <v>20</v>
      </c>
      <c r="R242" s="185">
        <f>IF(LEN(VLOOKUP(B242,'Analyst Report'!$A$30:$I$287,9,FALSE))=0,VLOOKUP(B242,'Analyst Report'!$A$30:$I$287,8,FALSE),VLOOKUP(B242,'Analyst Report'!$A$30:$I$287,9,FALSE))</f>
        <v>20</v>
      </c>
      <c r="S242" s="185">
        <f t="shared" si="18"/>
        <v>20</v>
      </c>
      <c r="T242" s="185">
        <f t="shared" si="21"/>
        <v>0</v>
      </c>
      <c r="U242" s="184" t="s">
        <v>78</v>
      </c>
      <c r="V242" s="184" t="s">
        <v>78</v>
      </c>
      <c r="W242" s="184" t="s">
        <v>78</v>
      </c>
      <c r="X242" s="184" t="s">
        <v>78</v>
      </c>
      <c r="Y242" s="184" t="s">
        <v>78</v>
      </c>
      <c r="Z242" s="184" t="s">
        <v>78</v>
      </c>
      <c r="AA242" s="184" t="s">
        <v>78</v>
      </c>
      <c r="AB242" s="184" t="s">
        <v>78</v>
      </c>
    </row>
    <row r="243" spans="1:28" ht="105" x14ac:dyDescent="0.2">
      <c r="A243" s="192">
        <f t="shared" si="19"/>
        <v>226</v>
      </c>
      <c r="B243" s="193" t="s">
        <v>308</v>
      </c>
      <c r="C243" s="193" t="s">
        <v>2983</v>
      </c>
      <c r="D243" s="193" t="str">
        <f>VLOOKUP(B243,'HECVAT - Full | Vendor Response'!A$3:D$319,4,TRUE)</f>
        <v>All output from these systems is sent to Instructure's centralized logging management system for further analysis and alert generation.</v>
      </c>
      <c r="E243" s="186" t="s">
        <v>281</v>
      </c>
      <c r="F243" s="186"/>
      <c r="G243" s="186"/>
      <c r="H243" s="198" t="s">
        <v>2127</v>
      </c>
      <c r="I243" s="198" t="s">
        <v>3181</v>
      </c>
      <c r="J243" s="187" t="str">
        <f t="shared" si="22"/>
        <v>FALSE</v>
      </c>
      <c r="K243" s="196">
        <v>1</v>
      </c>
      <c r="L243" s="187" t="s">
        <v>2127</v>
      </c>
      <c r="M243" s="185" t="s">
        <v>2144</v>
      </c>
      <c r="N243" s="185">
        <f>VLOOKUP(B243,'HECVAT - Full | Vendor Response'!A:E,3,FALSE)</f>
        <v>0</v>
      </c>
      <c r="O243" s="185" t="str">
        <f>IF(LEN(VLOOKUP(B243,'Analyst Report'!$A:$I,7,FALSE))=0,"",VLOOKUP(B243,'Analyst Report'!$A:$I,7,FALSE))</f>
        <v/>
      </c>
      <c r="P243" s="185">
        <f t="shared" si="20"/>
        <v>0</v>
      </c>
      <c r="Q243" s="185">
        <v>20</v>
      </c>
      <c r="R243" s="185">
        <f>IF(LEN(VLOOKUP(B243,'Analyst Report'!$A$30:$I$287,9,FALSE))=0,VLOOKUP(B243,'Analyst Report'!$A$30:$I$287,8,FALSE),VLOOKUP(B243,'Analyst Report'!$A$30:$I$287,9,FALSE))</f>
        <v>20</v>
      </c>
      <c r="S243" s="185">
        <f t="shared" si="18"/>
        <v>20</v>
      </c>
      <c r="T243" s="185">
        <f t="shared" si="21"/>
        <v>0</v>
      </c>
      <c r="U243" s="184" t="s">
        <v>78</v>
      </c>
      <c r="V243" s="184" t="s">
        <v>78</v>
      </c>
      <c r="W243" s="184" t="s">
        <v>78</v>
      </c>
      <c r="X243" s="184" t="s">
        <v>78</v>
      </c>
      <c r="Y243" s="184" t="s">
        <v>78</v>
      </c>
      <c r="Z243" s="184" t="s">
        <v>78</v>
      </c>
      <c r="AA243" s="184" t="s">
        <v>78</v>
      </c>
      <c r="AB243" s="184" t="s">
        <v>78</v>
      </c>
    </row>
    <row r="244" spans="1:28" ht="105" x14ac:dyDescent="0.2">
      <c r="A244" s="192">
        <f t="shared" si="19"/>
        <v>227</v>
      </c>
      <c r="B244" s="193" t="s">
        <v>309</v>
      </c>
      <c r="C244" s="193" t="s">
        <v>2984</v>
      </c>
      <c r="D244" s="193" t="str">
        <f>VLOOKUP(B244,'HECVAT - Full | Vendor Response'!A$3:D$319,4,TRUE)</f>
        <v>All output from these systems is sent to Instructure's centralized logging management system for further analysis and alert generation.</v>
      </c>
      <c r="E244" s="186" t="s">
        <v>281</v>
      </c>
      <c r="F244" s="186" t="s">
        <v>78</v>
      </c>
      <c r="G244" s="186"/>
      <c r="H244" s="198" t="s">
        <v>2127</v>
      </c>
      <c r="I244" s="198" t="s">
        <v>3181</v>
      </c>
      <c r="J244" s="187" t="str">
        <f t="shared" si="22"/>
        <v>TRUE</v>
      </c>
      <c r="K244" s="196">
        <v>1</v>
      </c>
      <c r="L244" s="187" t="s">
        <v>2127</v>
      </c>
      <c r="M244" s="185" t="s">
        <v>2144</v>
      </c>
      <c r="N244" s="185">
        <f>VLOOKUP(B244,'HECVAT - Full | Vendor Response'!A:E,3,FALSE)</f>
        <v>0</v>
      </c>
      <c r="O244" s="185" t="str">
        <f>IF(LEN(VLOOKUP(B244,'Analyst Report'!$A:$I,7,FALSE))=0,"",VLOOKUP(B244,'Analyst Report'!$A:$I,7,FALSE))</f>
        <v/>
      </c>
      <c r="P244" s="185">
        <f t="shared" si="20"/>
        <v>0</v>
      </c>
      <c r="Q244" s="185">
        <v>25</v>
      </c>
      <c r="R244" s="185">
        <f>IF(LEN(VLOOKUP(B244,'Analyst Report'!$A$30:$I$287,9,FALSE))=0,VLOOKUP(B244,'Analyst Report'!$A$30:$I$287,8,FALSE),VLOOKUP(B244,'Analyst Report'!$A$30:$I$287,9,FALSE))</f>
        <v>25</v>
      </c>
      <c r="S244" s="185">
        <f t="shared" si="18"/>
        <v>25</v>
      </c>
      <c r="T244" s="185">
        <f t="shared" si="21"/>
        <v>0</v>
      </c>
      <c r="U244" s="184" t="s">
        <v>78</v>
      </c>
      <c r="V244" s="184" t="s">
        <v>78</v>
      </c>
      <c r="W244" s="184" t="s">
        <v>78</v>
      </c>
      <c r="X244" s="184" t="s">
        <v>78</v>
      </c>
      <c r="Y244" s="184" t="s">
        <v>78</v>
      </c>
      <c r="Z244" s="184" t="s">
        <v>78</v>
      </c>
      <c r="AA244" s="184" t="s">
        <v>78</v>
      </c>
      <c r="AB244" s="184" t="s">
        <v>78</v>
      </c>
    </row>
    <row r="245" spans="1:28" ht="105" x14ac:dyDescent="0.2">
      <c r="A245" s="192">
        <f t="shared" si="19"/>
        <v>228</v>
      </c>
      <c r="B245" s="193" t="s">
        <v>310</v>
      </c>
      <c r="C245" s="193" t="s">
        <v>2985</v>
      </c>
      <c r="D245" s="193" t="str">
        <f>VLOOKUP(B245,'HECVAT - Full | Vendor Response'!A$3:D$319,4,TRUE)</f>
        <v>All output from these systems is sent to Instructure's centralized logging management system for further analysis and alert generation.</v>
      </c>
      <c r="E245" s="186" t="s">
        <v>2986</v>
      </c>
      <c r="F245" s="186" t="s">
        <v>78</v>
      </c>
      <c r="G245" s="186"/>
      <c r="H245" s="198" t="s">
        <v>2132</v>
      </c>
      <c r="I245" s="198" t="s">
        <v>3182</v>
      </c>
      <c r="J245" s="187" t="str">
        <f t="shared" si="22"/>
        <v>FALSE</v>
      </c>
      <c r="K245" s="196">
        <v>1</v>
      </c>
      <c r="L245" s="187" t="s">
        <v>2132</v>
      </c>
      <c r="M245" s="185" t="s">
        <v>2144</v>
      </c>
      <c r="N245" s="185">
        <f>VLOOKUP(B245,'HECVAT - Full | Vendor Response'!A:E,3,FALSE)</f>
        <v>0</v>
      </c>
      <c r="O245" s="185" t="str">
        <f>IF(LEN(VLOOKUP(B245,'Analyst Report'!$A:$I,7,FALSE))=0,"",VLOOKUP(B245,'Analyst Report'!$A:$I,7,FALSE))</f>
        <v/>
      </c>
      <c r="P245" s="185">
        <f t="shared" si="20"/>
        <v>0</v>
      </c>
      <c r="Q245" s="185">
        <v>20</v>
      </c>
      <c r="R245" s="185">
        <f>IF(LEN(VLOOKUP(B245,'Analyst Report'!$A$30:$I$287,9,FALSE))=0,VLOOKUP(B245,'Analyst Report'!$A$30:$I$287,8,FALSE),VLOOKUP(B245,'Analyst Report'!$A$30:$I$287,9,FALSE))</f>
        <v>20</v>
      </c>
      <c r="S245" s="185">
        <f t="shared" si="18"/>
        <v>20</v>
      </c>
      <c r="T245" s="185">
        <f t="shared" si="21"/>
        <v>0</v>
      </c>
      <c r="U245" s="184" t="s">
        <v>78</v>
      </c>
      <c r="V245" s="184" t="s">
        <v>78</v>
      </c>
      <c r="W245" s="184" t="s">
        <v>78</v>
      </c>
      <c r="X245" s="184" t="s">
        <v>78</v>
      </c>
      <c r="Y245" s="184" t="s">
        <v>78</v>
      </c>
      <c r="Z245" s="184" t="s">
        <v>78</v>
      </c>
      <c r="AA245" s="184" t="s">
        <v>78</v>
      </c>
      <c r="AB245" s="184" t="s">
        <v>78</v>
      </c>
    </row>
    <row r="246" spans="1:28" ht="105" x14ac:dyDescent="0.2">
      <c r="A246" s="192">
        <f t="shared" si="19"/>
        <v>229</v>
      </c>
      <c r="B246" s="193" t="s">
        <v>311</v>
      </c>
      <c r="C246" s="193" t="s">
        <v>2987</v>
      </c>
      <c r="D246" s="193" t="str">
        <f>VLOOKUP(B246,'HECVAT - Full | Vendor Response'!A$3:D$319,4,TRUE)</f>
        <v>All output from these systems is sent to Instructure's centralized logging management system for further analysis and alert generation.</v>
      </c>
      <c r="E246" s="186" t="s">
        <v>2986</v>
      </c>
      <c r="F246" s="186" t="s">
        <v>347</v>
      </c>
      <c r="G246" s="186"/>
      <c r="H246" s="198" t="s">
        <v>2132</v>
      </c>
      <c r="I246" s="198" t="s">
        <v>3182</v>
      </c>
      <c r="J246" s="187" t="str">
        <f t="shared" si="22"/>
        <v>FALSE</v>
      </c>
      <c r="K246" s="196">
        <v>1</v>
      </c>
      <c r="L246" s="187" t="s">
        <v>2132</v>
      </c>
      <c r="M246" s="185" t="s">
        <v>2144</v>
      </c>
      <c r="N246" s="185">
        <f>VLOOKUP(B246,'HECVAT - Full | Vendor Response'!A:E,3,FALSE)</f>
        <v>0</v>
      </c>
      <c r="O246" s="185" t="str">
        <f>IF(LEN(VLOOKUP(B246,'Analyst Report'!$A:$I,7,FALSE))=0,"",VLOOKUP(B246,'Analyst Report'!$A:$I,7,FALSE))</f>
        <v/>
      </c>
      <c r="P246" s="185">
        <f t="shared" si="20"/>
        <v>0</v>
      </c>
      <c r="Q246" s="185">
        <v>20</v>
      </c>
      <c r="R246" s="185">
        <f>IF(LEN(VLOOKUP(B246,'Analyst Report'!$A$30:$I$287,9,FALSE))=0,VLOOKUP(B246,'Analyst Report'!$A$30:$I$287,8,FALSE),VLOOKUP(B246,'Analyst Report'!$A$30:$I$287,9,FALSE))</f>
        <v>20</v>
      </c>
      <c r="S246" s="185">
        <f t="shared" si="18"/>
        <v>20</v>
      </c>
      <c r="T246" s="185">
        <f t="shared" si="21"/>
        <v>0</v>
      </c>
      <c r="U246" s="184" t="s">
        <v>78</v>
      </c>
      <c r="V246" s="184" t="s">
        <v>78</v>
      </c>
      <c r="W246" s="184" t="s">
        <v>78</v>
      </c>
      <c r="X246" s="184" t="s">
        <v>78</v>
      </c>
      <c r="Y246" s="184" t="s">
        <v>78</v>
      </c>
      <c r="Z246" s="184" t="s">
        <v>78</v>
      </c>
      <c r="AA246" s="184" t="s">
        <v>78</v>
      </c>
      <c r="AB246" s="184" t="s">
        <v>78</v>
      </c>
    </row>
    <row r="247" spans="1:28" ht="105" x14ac:dyDescent="0.2">
      <c r="A247" s="192">
        <f t="shared" si="19"/>
        <v>230</v>
      </c>
      <c r="B247" s="193" t="s">
        <v>312</v>
      </c>
      <c r="C247" s="193" t="s">
        <v>2988</v>
      </c>
      <c r="D247" s="193" t="str">
        <f>VLOOKUP(B247,'HECVAT - Full | Vendor Response'!A$3:D$319,4,TRUE)</f>
        <v>All output from these systems is sent to Instructure's centralized logging management system for further analysis and alert generation.</v>
      </c>
      <c r="E247" s="186" t="s">
        <v>2986</v>
      </c>
      <c r="F247" s="186" t="s">
        <v>78</v>
      </c>
      <c r="G247" s="186"/>
      <c r="H247" s="198" t="s">
        <v>2132</v>
      </c>
      <c r="I247" s="198" t="s">
        <v>3182</v>
      </c>
      <c r="J247" s="187" t="str">
        <f t="shared" si="22"/>
        <v>TRUE</v>
      </c>
      <c r="K247" s="196">
        <v>1</v>
      </c>
      <c r="L247" s="187" t="s">
        <v>2132</v>
      </c>
      <c r="M247" s="185" t="s">
        <v>2144</v>
      </c>
      <c r="N247" s="185">
        <f>VLOOKUP(B247,'HECVAT - Full | Vendor Response'!A:E,3,FALSE)</f>
        <v>0</v>
      </c>
      <c r="O247" s="185" t="str">
        <f>IF(LEN(VLOOKUP(B247,'Analyst Report'!$A:$I,7,FALSE))=0,"",VLOOKUP(B247,'Analyst Report'!$A:$I,7,FALSE))</f>
        <v/>
      </c>
      <c r="P247" s="185">
        <f t="shared" si="20"/>
        <v>0</v>
      </c>
      <c r="Q247" s="185">
        <v>25</v>
      </c>
      <c r="R247" s="185">
        <f>IF(LEN(VLOOKUP(B247,'Analyst Report'!$A$30:$I$287,9,FALSE))=0,VLOOKUP(B247,'Analyst Report'!$A$30:$I$287,8,FALSE),VLOOKUP(B247,'Analyst Report'!$A$30:$I$287,9,FALSE))</f>
        <v>25</v>
      </c>
      <c r="S247" s="185">
        <f t="shared" si="18"/>
        <v>25</v>
      </c>
      <c r="T247" s="185">
        <f t="shared" si="21"/>
        <v>0</v>
      </c>
      <c r="U247" s="184" t="s">
        <v>78</v>
      </c>
      <c r="V247" s="184" t="s">
        <v>78</v>
      </c>
      <c r="W247" s="184" t="s">
        <v>78</v>
      </c>
      <c r="X247" s="184" t="s">
        <v>78</v>
      </c>
      <c r="Y247" s="184" t="s">
        <v>78</v>
      </c>
      <c r="Z247" s="184" t="s">
        <v>78</v>
      </c>
      <c r="AA247" s="184" t="s">
        <v>78</v>
      </c>
      <c r="AB247" s="184" t="s">
        <v>78</v>
      </c>
    </row>
    <row r="248" spans="1:28" ht="105" x14ac:dyDescent="0.2">
      <c r="A248" s="192">
        <f t="shared" si="19"/>
        <v>231</v>
      </c>
      <c r="B248" s="193" t="s">
        <v>313</v>
      </c>
      <c r="C248" s="193" t="s">
        <v>2989</v>
      </c>
      <c r="D248" s="193" t="str">
        <f>VLOOKUP(B248,'HECVAT - Full | Vendor Response'!A$3:D$319,4,TRUE)</f>
        <v>All output from these systems is sent to Instructure's centralized logging management system for further analysis and alert generation.</v>
      </c>
      <c r="E248" s="186" t="s">
        <v>2986</v>
      </c>
      <c r="F248" s="186" t="s">
        <v>78</v>
      </c>
      <c r="G248" s="186"/>
      <c r="H248" s="198" t="s">
        <v>2132</v>
      </c>
      <c r="I248" s="198" t="s">
        <v>3182</v>
      </c>
      <c r="J248" s="187" t="str">
        <f t="shared" si="22"/>
        <v>FALSE</v>
      </c>
      <c r="K248" s="196">
        <v>1</v>
      </c>
      <c r="L248" s="187" t="s">
        <v>2132</v>
      </c>
      <c r="M248" s="185" t="s">
        <v>2144</v>
      </c>
      <c r="N248" s="185">
        <f>VLOOKUP(B248,'HECVAT - Full | Vendor Response'!A:E,3,FALSE)</f>
        <v>0</v>
      </c>
      <c r="O248" s="185" t="str">
        <f>IF(LEN(VLOOKUP(B248,'Analyst Report'!$A:$I,7,FALSE))=0,"",VLOOKUP(B248,'Analyst Report'!$A:$I,7,FALSE))</f>
        <v/>
      </c>
      <c r="P248" s="185">
        <f t="shared" si="20"/>
        <v>0</v>
      </c>
      <c r="Q248" s="185">
        <v>20</v>
      </c>
      <c r="R248" s="185">
        <f>IF(LEN(VLOOKUP(B248,'Analyst Report'!$A$30:$I$287,9,FALSE))=0,VLOOKUP(B248,'Analyst Report'!$A$30:$I$287,8,FALSE),VLOOKUP(B248,'Analyst Report'!$A$30:$I$287,9,FALSE))</f>
        <v>20</v>
      </c>
      <c r="S248" s="185">
        <f t="shared" si="18"/>
        <v>20</v>
      </c>
      <c r="T248" s="185">
        <f t="shared" si="21"/>
        <v>0</v>
      </c>
      <c r="U248" s="184" t="s">
        <v>78</v>
      </c>
      <c r="V248" s="184" t="s">
        <v>78</v>
      </c>
      <c r="W248" s="184" t="s">
        <v>78</v>
      </c>
      <c r="X248" s="184" t="s">
        <v>78</v>
      </c>
      <c r="Y248" s="184" t="s">
        <v>78</v>
      </c>
      <c r="Z248" s="184" t="s">
        <v>78</v>
      </c>
      <c r="AA248" s="184" t="s">
        <v>78</v>
      </c>
      <c r="AB248" s="184" t="s">
        <v>78</v>
      </c>
    </row>
    <row r="249" spans="1:28" ht="105" x14ac:dyDescent="0.2">
      <c r="A249" s="192">
        <f t="shared" si="19"/>
        <v>232</v>
      </c>
      <c r="B249" s="193" t="s">
        <v>314</v>
      </c>
      <c r="C249" s="193" t="s">
        <v>2990</v>
      </c>
      <c r="D249" s="193" t="str">
        <f>VLOOKUP(B249,'HECVAT - Full | Vendor Response'!A$3:D$319,4,TRUE)</f>
        <v>All output from these systems is sent to Instructure's centralized logging management system for further analysis and alert generation.</v>
      </c>
      <c r="E249" s="186" t="s">
        <v>2986</v>
      </c>
      <c r="F249" s="186" t="s">
        <v>78</v>
      </c>
      <c r="G249" s="186"/>
      <c r="H249" s="198" t="s">
        <v>2132</v>
      </c>
      <c r="I249" s="198" t="s">
        <v>3182</v>
      </c>
      <c r="J249" s="187" t="str">
        <f t="shared" si="22"/>
        <v>FALSE</v>
      </c>
      <c r="K249" s="196">
        <v>1</v>
      </c>
      <c r="L249" s="187" t="s">
        <v>2132</v>
      </c>
      <c r="M249" s="185" t="s">
        <v>2144</v>
      </c>
      <c r="N249" s="185">
        <f>VLOOKUP(B249,'HECVAT - Full | Vendor Response'!A:E,3,FALSE)</f>
        <v>0</v>
      </c>
      <c r="O249" s="185" t="str">
        <f>IF(LEN(VLOOKUP(B249,'Analyst Report'!$A:$I,7,FALSE))=0,"",VLOOKUP(B249,'Analyst Report'!$A:$I,7,FALSE))</f>
        <v/>
      </c>
      <c r="P249" s="185">
        <f t="shared" si="20"/>
        <v>0</v>
      </c>
      <c r="Q249" s="185">
        <v>20</v>
      </c>
      <c r="R249" s="185">
        <f>IF(LEN(VLOOKUP(B249,'Analyst Report'!$A$30:$I$287,9,FALSE))=0,VLOOKUP(B249,'Analyst Report'!$A$30:$I$287,8,FALSE),VLOOKUP(B249,'Analyst Report'!$A$30:$I$287,9,FALSE))</f>
        <v>20</v>
      </c>
      <c r="S249" s="185">
        <f t="shared" si="18"/>
        <v>20</v>
      </c>
      <c r="T249" s="185">
        <f t="shared" si="21"/>
        <v>0</v>
      </c>
      <c r="U249" s="184" t="s">
        <v>78</v>
      </c>
      <c r="V249" s="184" t="s">
        <v>78</v>
      </c>
      <c r="W249" s="184" t="s">
        <v>78</v>
      </c>
      <c r="X249" s="184" t="s">
        <v>78</v>
      </c>
      <c r="Y249" s="184" t="s">
        <v>78</v>
      </c>
      <c r="Z249" s="184" t="s">
        <v>78</v>
      </c>
      <c r="AA249" s="184" t="s">
        <v>78</v>
      </c>
      <c r="AB249" s="184" t="s">
        <v>78</v>
      </c>
    </row>
    <row r="250" spans="1:28" ht="105" x14ac:dyDescent="0.2">
      <c r="A250" s="192">
        <f t="shared" si="19"/>
        <v>233</v>
      </c>
      <c r="B250" s="193" t="s">
        <v>315</v>
      </c>
      <c r="C250" s="193" t="s">
        <v>2991</v>
      </c>
      <c r="D250" s="193" t="str">
        <f>VLOOKUP(B250,'HECVAT - Full | Vendor Response'!A$3:D$319,4,TRUE)</f>
        <v>All output from these systems is sent to Instructure's centralized logging management system for further analysis and alert generation.</v>
      </c>
      <c r="E250" s="186" t="s">
        <v>2986</v>
      </c>
      <c r="F250" s="186" t="s">
        <v>78</v>
      </c>
      <c r="G250" s="186"/>
      <c r="H250" s="198" t="s">
        <v>2132</v>
      </c>
      <c r="I250" s="198" t="s">
        <v>3182</v>
      </c>
      <c r="J250" s="187" t="str">
        <f t="shared" si="22"/>
        <v>FALSE</v>
      </c>
      <c r="K250" s="196">
        <v>1</v>
      </c>
      <c r="L250" s="187" t="s">
        <v>2132</v>
      </c>
      <c r="M250" s="185" t="s">
        <v>2144</v>
      </c>
      <c r="N250" s="185">
        <f>VLOOKUP(B250,'HECVAT - Full | Vendor Response'!A:E,3,FALSE)</f>
        <v>0</v>
      </c>
      <c r="O250" s="185" t="str">
        <f>IF(LEN(VLOOKUP(B250,'Analyst Report'!$A:$I,7,FALSE))=0,"",VLOOKUP(B250,'Analyst Report'!$A:$I,7,FALSE))</f>
        <v>Yes</v>
      </c>
      <c r="P250" s="185">
        <f t="shared" si="20"/>
        <v>1</v>
      </c>
      <c r="Q250" s="185">
        <v>20</v>
      </c>
      <c r="R250" s="185">
        <f>IF(LEN(VLOOKUP(B250,'Analyst Report'!$A$30:$I$287,9,FALSE))=0,VLOOKUP(B250,'Analyst Report'!$A$30:$I$287,8,FALSE),VLOOKUP(B250,'Analyst Report'!$A$30:$I$287,9,FALSE))</f>
        <v>20</v>
      </c>
      <c r="S250" s="185">
        <f t="shared" si="18"/>
        <v>20</v>
      </c>
      <c r="T250" s="185">
        <f t="shared" si="21"/>
        <v>20</v>
      </c>
      <c r="U250" s="184" t="s">
        <v>78</v>
      </c>
      <c r="V250" s="184" t="s">
        <v>78</v>
      </c>
      <c r="W250" s="184" t="s">
        <v>78</v>
      </c>
      <c r="X250" s="184" t="s">
        <v>78</v>
      </c>
      <c r="Y250" s="184" t="s">
        <v>78</v>
      </c>
      <c r="Z250" s="184" t="s">
        <v>78</v>
      </c>
      <c r="AA250" s="184" t="s">
        <v>78</v>
      </c>
      <c r="AB250" s="184" t="s">
        <v>78</v>
      </c>
    </row>
    <row r="251" spans="1:28" ht="105" x14ac:dyDescent="0.2">
      <c r="A251" s="192">
        <f t="shared" si="19"/>
        <v>234</v>
      </c>
      <c r="B251" s="193" t="s">
        <v>316</v>
      </c>
      <c r="C251" s="193" t="s">
        <v>2992</v>
      </c>
      <c r="D251" s="193" t="str">
        <f>VLOOKUP(B251,'HECVAT - Full | Vendor Response'!A$3:D$319,4,TRUE)</f>
        <v>All output from these systems is sent to Instructure's centralized logging management system for further analysis and alert generation.</v>
      </c>
      <c r="E251" s="186" t="s">
        <v>2986</v>
      </c>
      <c r="F251" s="186" t="s">
        <v>78</v>
      </c>
      <c r="G251" s="186"/>
      <c r="H251" s="198" t="s">
        <v>2132</v>
      </c>
      <c r="I251" s="198" t="s">
        <v>3182</v>
      </c>
      <c r="J251" s="187" t="str">
        <f t="shared" si="22"/>
        <v>FALSE</v>
      </c>
      <c r="K251" s="196">
        <v>1</v>
      </c>
      <c r="L251" s="187" t="s">
        <v>2132</v>
      </c>
      <c r="M251" s="185" t="s">
        <v>2144</v>
      </c>
      <c r="N251" s="185">
        <f>VLOOKUP(B251,'HECVAT - Full | Vendor Response'!A:E,3,FALSE)</f>
        <v>0</v>
      </c>
      <c r="O251" s="185" t="str">
        <f>IF(LEN(VLOOKUP(B251,'Analyst Report'!$A:$I,7,FALSE))=0,"",VLOOKUP(B251,'Analyst Report'!$A:$I,7,FALSE))</f>
        <v>Yes</v>
      </c>
      <c r="P251" s="185">
        <f t="shared" si="20"/>
        <v>1</v>
      </c>
      <c r="Q251" s="185">
        <v>10</v>
      </c>
      <c r="R251" s="185">
        <f>IF(LEN(VLOOKUP(B251,'Analyst Report'!$A$30:$I$287,9,FALSE))=0,VLOOKUP(B251,'Analyst Report'!$A$30:$I$287,8,FALSE),VLOOKUP(B251,'Analyst Report'!$A$30:$I$287,9,FALSE))</f>
        <v>10</v>
      </c>
      <c r="S251" s="185">
        <f t="shared" si="18"/>
        <v>10</v>
      </c>
      <c r="T251" s="185">
        <f t="shared" si="21"/>
        <v>10</v>
      </c>
      <c r="U251" s="184" t="s">
        <v>78</v>
      </c>
      <c r="V251" s="184" t="s">
        <v>78</v>
      </c>
      <c r="W251" s="184" t="s">
        <v>78</v>
      </c>
      <c r="X251" s="184" t="s">
        <v>78</v>
      </c>
      <c r="Y251" s="184" t="s">
        <v>78</v>
      </c>
      <c r="Z251" s="184" t="s">
        <v>78</v>
      </c>
      <c r="AA251" s="184" t="s">
        <v>78</v>
      </c>
      <c r="AB251" s="184" t="s">
        <v>78</v>
      </c>
    </row>
    <row r="252" spans="1:28" ht="105" x14ac:dyDescent="0.2">
      <c r="A252" s="192">
        <f t="shared" si="19"/>
        <v>235</v>
      </c>
      <c r="B252" s="193" t="s">
        <v>317</v>
      </c>
      <c r="C252" s="193" t="s">
        <v>2993</v>
      </c>
      <c r="D252" s="193" t="str">
        <f>VLOOKUP(B252,'HECVAT - Full | Vendor Response'!A$3:D$319,4,TRUE)</f>
        <v>All output from these systems is sent to Instructure's centralized logging management system for further analysis and alert generation.</v>
      </c>
      <c r="E252" s="186" t="s">
        <v>2986</v>
      </c>
      <c r="F252" s="186" t="s">
        <v>78</v>
      </c>
      <c r="G252" s="186"/>
      <c r="H252" s="198" t="s">
        <v>2132</v>
      </c>
      <c r="I252" s="198" t="s">
        <v>3182</v>
      </c>
      <c r="J252" s="187" t="str">
        <f t="shared" si="22"/>
        <v>FALSE</v>
      </c>
      <c r="K252" s="196">
        <v>1</v>
      </c>
      <c r="L252" s="187" t="s">
        <v>2132</v>
      </c>
      <c r="M252" s="185" t="s">
        <v>2144</v>
      </c>
      <c r="N252" s="185">
        <f>VLOOKUP(B252,'HECVAT - Full | Vendor Response'!A:E,3,FALSE)</f>
        <v>0</v>
      </c>
      <c r="O252" s="185" t="str">
        <f>IF(LEN(VLOOKUP(B252,'Analyst Report'!$A:$I,7,FALSE))=0,"",VLOOKUP(B252,'Analyst Report'!$A:$I,7,FALSE))</f>
        <v>Yes</v>
      </c>
      <c r="P252" s="185">
        <f t="shared" si="20"/>
        <v>1</v>
      </c>
      <c r="Q252" s="185">
        <v>10</v>
      </c>
      <c r="R252" s="185">
        <f>IF(LEN(VLOOKUP(B252,'Analyst Report'!$A$30:$I$287,9,FALSE))=0,VLOOKUP(B252,'Analyst Report'!$A$30:$I$287,8,FALSE),VLOOKUP(B252,'Analyst Report'!$A$30:$I$287,9,FALSE))</f>
        <v>10</v>
      </c>
      <c r="S252" s="185">
        <f t="shared" si="18"/>
        <v>10</v>
      </c>
      <c r="T252" s="185">
        <f t="shared" si="21"/>
        <v>10</v>
      </c>
      <c r="U252" s="184" t="s">
        <v>78</v>
      </c>
      <c r="V252" s="184" t="s">
        <v>78</v>
      </c>
      <c r="W252" s="184" t="s">
        <v>78</v>
      </c>
      <c r="X252" s="184" t="s">
        <v>78</v>
      </c>
      <c r="Y252" s="184" t="s">
        <v>78</v>
      </c>
      <c r="Z252" s="184" t="s">
        <v>78</v>
      </c>
      <c r="AA252" s="184" t="s">
        <v>78</v>
      </c>
      <c r="AB252" s="184" t="s">
        <v>78</v>
      </c>
    </row>
    <row r="253" spans="1:28" ht="105" x14ac:dyDescent="0.2">
      <c r="A253" s="192">
        <f t="shared" si="19"/>
        <v>236</v>
      </c>
      <c r="B253" s="193" t="s">
        <v>318</v>
      </c>
      <c r="C253" s="193" t="s">
        <v>2994</v>
      </c>
      <c r="D253" s="193" t="str">
        <f>VLOOKUP(B253,'HECVAT - Full | Vendor Response'!A$3:D$319,4,TRUE)</f>
        <v>All output from these systems is sent to Instructure's centralized logging management system for further analysis and alert generation.</v>
      </c>
      <c r="E253" s="186" t="s">
        <v>2986</v>
      </c>
      <c r="F253" s="186" t="s">
        <v>78</v>
      </c>
      <c r="G253" s="186"/>
      <c r="H253" s="198" t="s">
        <v>2132</v>
      </c>
      <c r="I253" s="198" t="s">
        <v>3182</v>
      </c>
      <c r="J253" s="187" t="str">
        <f t="shared" si="22"/>
        <v>FALSE</v>
      </c>
      <c r="K253" s="196">
        <v>1</v>
      </c>
      <c r="L253" s="187" t="s">
        <v>2132</v>
      </c>
      <c r="M253" s="185" t="s">
        <v>2144</v>
      </c>
      <c r="N253" s="185">
        <f>VLOOKUP(B253,'HECVAT - Full | Vendor Response'!A:E,3,FALSE)</f>
        <v>0</v>
      </c>
      <c r="O253" s="185" t="str">
        <f>IF(LEN(VLOOKUP(B253,'Analyst Report'!$A:$I,7,FALSE))=0,"",VLOOKUP(B253,'Analyst Report'!$A:$I,7,FALSE))</f>
        <v/>
      </c>
      <c r="P253" s="185">
        <f t="shared" si="20"/>
        <v>0</v>
      </c>
      <c r="Q253" s="185">
        <v>10</v>
      </c>
      <c r="R253" s="185">
        <f>IF(LEN(VLOOKUP(B253,'Analyst Report'!$A$30:$I$287,9,FALSE))=0,VLOOKUP(B253,'Analyst Report'!$A$30:$I$287,8,FALSE),VLOOKUP(B253,'Analyst Report'!$A$30:$I$287,9,FALSE))</f>
        <v>10</v>
      </c>
      <c r="S253" s="185">
        <f t="shared" si="18"/>
        <v>10</v>
      </c>
      <c r="T253" s="185">
        <f t="shared" si="21"/>
        <v>0</v>
      </c>
      <c r="U253" s="184" t="s">
        <v>78</v>
      </c>
      <c r="V253" s="184" t="s">
        <v>78</v>
      </c>
      <c r="W253" s="184" t="s">
        <v>78</v>
      </c>
      <c r="X253" s="184" t="s">
        <v>78</v>
      </c>
      <c r="Y253" s="184" t="s">
        <v>78</v>
      </c>
      <c r="Z253" s="184" t="s">
        <v>78</v>
      </c>
      <c r="AA253" s="184" t="s">
        <v>78</v>
      </c>
      <c r="AB253" s="184" t="s">
        <v>78</v>
      </c>
    </row>
    <row r="254" spans="1:28" ht="105" x14ac:dyDescent="0.2">
      <c r="A254" s="192">
        <f t="shared" si="19"/>
        <v>237</v>
      </c>
      <c r="B254" s="193" t="s">
        <v>319</v>
      </c>
      <c r="C254" s="193" t="s">
        <v>2995</v>
      </c>
      <c r="D254" s="193" t="str">
        <f>VLOOKUP(B254,'HECVAT - Full | Vendor Response'!A$3:D$319,4,TRUE)</f>
        <v>All output from these systems is sent to Instructure's centralized logging management system for further analysis and alert generation.</v>
      </c>
      <c r="E254" s="186" t="s">
        <v>2986</v>
      </c>
      <c r="F254" s="186" t="s">
        <v>78</v>
      </c>
      <c r="G254" s="186"/>
      <c r="H254" s="198" t="s">
        <v>2132</v>
      </c>
      <c r="I254" s="198" t="s">
        <v>3182</v>
      </c>
      <c r="J254" s="187" t="str">
        <f t="shared" si="22"/>
        <v>TRUE</v>
      </c>
      <c r="K254" s="196">
        <v>1</v>
      </c>
      <c r="L254" s="187" t="s">
        <v>2132</v>
      </c>
      <c r="M254" s="185" t="s">
        <v>2151</v>
      </c>
      <c r="N254" s="185">
        <f>VLOOKUP(B254,'HECVAT - Full | Vendor Response'!A:E,3,FALSE)</f>
        <v>0</v>
      </c>
      <c r="O254" s="185" t="str">
        <f>IF(LEN(VLOOKUP(B254,'Analyst Report'!$A:$I,7,FALSE))=0,"",VLOOKUP(B254,'Analyst Report'!$A:$I,7,FALSE))</f>
        <v/>
      </c>
      <c r="P254" s="185">
        <f t="shared" si="20"/>
        <v>0</v>
      </c>
      <c r="Q254" s="185">
        <v>25</v>
      </c>
      <c r="R254" s="185">
        <f>IF(LEN(VLOOKUP(B254,'Analyst Report'!$A$30:$I$287,9,FALSE))=0,VLOOKUP(B254,'Analyst Report'!$A$30:$I$287,8,FALSE),VLOOKUP(B254,'Analyst Report'!$A$30:$I$287,9,FALSE))</f>
        <v>25</v>
      </c>
      <c r="S254" s="185">
        <f t="shared" si="18"/>
        <v>25</v>
      </c>
      <c r="T254" s="185">
        <f t="shared" si="21"/>
        <v>0</v>
      </c>
      <c r="U254" s="184" t="s">
        <v>78</v>
      </c>
      <c r="V254" s="184" t="s">
        <v>78</v>
      </c>
      <c r="W254" s="184" t="s">
        <v>78</v>
      </c>
      <c r="X254" s="184" t="s">
        <v>78</v>
      </c>
      <c r="Y254" s="184" t="s">
        <v>78</v>
      </c>
      <c r="Z254" s="184" t="s">
        <v>78</v>
      </c>
      <c r="AA254" s="184" t="s">
        <v>78</v>
      </c>
      <c r="AB254" s="184" t="s">
        <v>78</v>
      </c>
    </row>
    <row r="255" spans="1:28" ht="105" x14ac:dyDescent="0.2">
      <c r="A255" s="192">
        <f t="shared" si="19"/>
        <v>238</v>
      </c>
      <c r="B255" s="193" t="s">
        <v>320</v>
      </c>
      <c r="C255" s="193" t="s">
        <v>2996</v>
      </c>
      <c r="D255" s="193" t="str">
        <f>VLOOKUP(B255,'HECVAT - Full | Vendor Response'!A$3:D$319,4,TRUE)</f>
        <v>All output from these systems is sent to Instructure's centralized logging management system for further analysis and alert generation.</v>
      </c>
      <c r="E255" s="186" t="s">
        <v>2986</v>
      </c>
      <c r="F255" s="186" t="s">
        <v>78</v>
      </c>
      <c r="G255" s="186"/>
      <c r="H255" s="198" t="s">
        <v>2132</v>
      </c>
      <c r="I255" s="198" t="s">
        <v>3182</v>
      </c>
      <c r="J255" s="187" t="str">
        <f t="shared" si="22"/>
        <v>TRUE</v>
      </c>
      <c r="K255" s="196">
        <v>1</v>
      </c>
      <c r="L255" s="187" t="s">
        <v>2132</v>
      </c>
      <c r="M255" s="185" t="s">
        <v>2151</v>
      </c>
      <c r="N255" s="185">
        <f>VLOOKUP(B255,'HECVAT - Full | Vendor Response'!A:E,3,FALSE)</f>
        <v>0</v>
      </c>
      <c r="O255" s="185" t="str">
        <f>IF(LEN(VLOOKUP(B255,'Analyst Report'!$A:$I,7,FALSE))=0,"",VLOOKUP(B255,'Analyst Report'!$A:$I,7,FALSE))</f>
        <v/>
      </c>
      <c r="P255" s="185">
        <f t="shared" si="20"/>
        <v>0</v>
      </c>
      <c r="Q255" s="185">
        <v>25</v>
      </c>
      <c r="R255" s="185">
        <f>IF(LEN(VLOOKUP(B255,'Analyst Report'!$A$30:$I$287,9,FALSE))=0,VLOOKUP(B255,'Analyst Report'!$A$30:$I$287,8,FALSE),VLOOKUP(B255,'Analyst Report'!$A$30:$I$287,9,FALSE))</f>
        <v>25</v>
      </c>
      <c r="S255" s="185">
        <f t="shared" si="18"/>
        <v>25</v>
      </c>
      <c r="T255" s="185">
        <f t="shared" si="21"/>
        <v>0</v>
      </c>
      <c r="U255" s="184" t="s">
        <v>78</v>
      </c>
      <c r="V255" s="184" t="s">
        <v>78</v>
      </c>
      <c r="W255" s="184" t="s">
        <v>78</v>
      </c>
      <c r="X255" s="184" t="s">
        <v>78</v>
      </c>
      <c r="Y255" s="184" t="s">
        <v>78</v>
      </c>
      <c r="Z255" s="184" t="s">
        <v>78</v>
      </c>
      <c r="AA255" s="184" t="s">
        <v>78</v>
      </c>
      <c r="AB255" s="184" t="s">
        <v>78</v>
      </c>
    </row>
    <row r="256" spans="1:28" ht="105" x14ac:dyDescent="0.2">
      <c r="A256" s="192">
        <f t="shared" si="19"/>
        <v>239</v>
      </c>
      <c r="B256" s="193" t="s">
        <v>321</v>
      </c>
      <c r="C256" s="193" t="s">
        <v>2997</v>
      </c>
      <c r="D256" s="193" t="str">
        <f>VLOOKUP(B256,'HECVAT - Full | Vendor Response'!A$3:D$319,4,TRUE)</f>
        <v>All output from these systems is sent to Instructure's centralized logging management system for further analysis and alert generation.</v>
      </c>
      <c r="E256" s="186" t="s">
        <v>2986</v>
      </c>
      <c r="F256" s="186" t="s">
        <v>78</v>
      </c>
      <c r="G256" s="186"/>
      <c r="H256" s="198" t="s">
        <v>2132</v>
      </c>
      <c r="I256" s="198" t="s">
        <v>3182</v>
      </c>
      <c r="J256" s="187" t="str">
        <f t="shared" si="22"/>
        <v>FALSE</v>
      </c>
      <c r="K256" s="196">
        <v>1</v>
      </c>
      <c r="L256" s="187" t="s">
        <v>2132</v>
      </c>
      <c r="M256" s="185" t="s">
        <v>2144</v>
      </c>
      <c r="N256" s="185">
        <f>VLOOKUP(B256,'HECVAT - Full | Vendor Response'!A:E,3,FALSE)</f>
        <v>0</v>
      </c>
      <c r="O256" s="185" t="str">
        <f>IF(LEN(VLOOKUP(B256,'Analyst Report'!$A:$I,7,FALSE))=0,"",VLOOKUP(B256,'Analyst Report'!$A:$I,7,FALSE))</f>
        <v>Yes</v>
      </c>
      <c r="P256" s="185">
        <f t="shared" si="20"/>
        <v>1</v>
      </c>
      <c r="Q256" s="185">
        <v>15</v>
      </c>
      <c r="R256" s="185">
        <f>IF(LEN(VLOOKUP(B256,'Analyst Report'!$A$30:$I$287,9,FALSE))=0,VLOOKUP(B256,'Analyst Report'!$A$30:$I$287,8,FALSE),VLOOKUP(B256,'Analyst Report'!$A$30:$I$287,9,FALSE))</f>
        <v>15</v>
      </c>
      <c r="S256" s="185">
        <f t="shared" si="18"/>
        <v>15</v>
      </c>
      <c r="T256" s="185">
        <f t="shared" si="21"/>
        <v>15</v>
      </c>
      <c r="U256" s="184"/>
      <c r="V256" s="184" t="s">
        <v>78</v>
      </c>
      <c r="W256" s="184" t="s">
        <v>78</v>
      </c>
      <c r="X256" s="184" t="s">
        <v>78</v>
      </c>
      <c r="Y256" s="184" t="s">
        <v>78</v>
      </c>
      <c r="Z256" s="184" t="s">
        <v>78</v>
      </c>
      <c r="AA256" s="184" t="s">
        <v>78</v>
      </c>
      <c r="AB256" s="184" t="s">
        <v>78</v>
      </c>
    </row>
    <row r="257" spans="1:28" ht="15" thickBot="1" x14ac:dyDescent="0.25">
      <c r="A257" s="205"/>
      <c r="B257" s="206"/>
      <c r="C257" s="205"/>
      <c r="D257" s="206"/>
      <c r="E257" s="205"/>
      <c r="F257" s="205"/>
      <c r="G257" s="205"/>
      <c r="H257" s="207"/>
      <c r="I257" s="207"/>
      <c r="J257" s="205"/>
      <c r="K257" s="208"/>
      <c r="L257" s="205"/>
      <c r="M257" s="205"/>
      <c r="N257" s="205"/>
      <c r="O257" s="205"/>
      <c r="P257" s="205"/>
      <c r="Q257" s="205"/>
      <c r="R257" s="205"/>
      <c r="S257" s="205"/>
      <c r="T257" s="205"/>
      <c r="U257" s="205"/>
      <c r="V257" s="205"/>
      <c r="W257" s="205"/>
      <c r="X257" s="205"/>
      <c r="Y257" s="205"/>
      <c r="Z257" s="205"/>
      <c r="AA257" s="205"/>
      <c r="AB257" s="205"/>
    </row>
    <row r="258" spans="1:28" ht="15" thickBot="1" x14ac:dyDescent="0.25">
      <c r="A258" s="205"/>
      <c r="B258" s="209"/>
      <c r="C258" s="205"/>
      <c r="D258" s="209"/>
      <c r="E258" s="205"/>
      <c r="F258" s="205"/>
      <c r="G258" s="205"/>
      <c r="H258" s="207"/>
      <c r="I258" s="207"/>
      <c r="J258" s="205"/>
      <c r="K258" s="208"/>
      <c r="L258" s="205"/>
      <c r="M258" s="205"/>
      <c r="N258" s="205"/>
      <c r="O258" s="205"/>
      <c r="P258" s="205"/>
      <c r="Q258" s="205"/>
      <c r="R258" s="205"/>
      <c r="S258" s="205"/>
      <c r="T258" s="205"/>
      <c r="U258" s="205"/>
      <c r="V258" s="205"/>
      <c r="W258" s="205"/>
      <c r="X258" s="205"/>
      <c r="Y258" s="205"/>
      <c r="Z258" s="205"/>
      <c r="AA258" s="205"/>
      <c r="AB258" s="205"/>
    </row>
    <row r="259" spans="1:28" ht="15" thickBot="1" x14ac:dyDescent="0.25">
      <c r="A259" s="205"/>
      <c r="B259" s="209"/>
      <c r="C259" s="205"/>
      <c r="D259" s="209"/>
      <c r="E259" s="205"/>
      <c r="F259" s="205"/>
      <c r="G259" s="205"/>
      <c r="H259" s="207"/>
      <c r="I259" s="207"/>
      <c r="J259" s="205"/>
      <c r="K259" s="208"/>
      <c r="L259" s="205"/>
      <c r="M259" s="205"/>
      <c r="N259" s="205"/>
      <c r="O259" s="205"/>
      <c r="P259" s="205"/>
      <c r="Q259" s="205"/>
      <c r="R259" s="205"/>
      <c r="S259" s="205"/>
      <c r="T259" s="205"/>
      <c r="U259" s="205"/>
      <c r="V259" s="205"/>
      <c r="W259" s="205"/>
      <c r="X259" s="205"/>
      <c r="Y259" s="205"/>
      <c r="Z259" s="205"/>
      <c r="AA259" s="205"/>
      <c r="AB259" s="205"/>
    </row>
    <row r="260" spans="1:28" ht="15" thickBot="1" x14ac:dyDescent="0.25">
      <c r="A260" s="205"/>
      <c r="B260" s="209"/>
      <c r="C260" s="205"/>
      <c r="D260" s="209"/>
      <c r="E260" s="205"/>
      <c r="F260" s="205"/>
      <c r="G260" s="205"/>
      <c r="H260" s="207"/>
      <c r="I260" s="207"/>
      <c r="J260" s="205"/>
      <c r="K260" s="208"/>
      <c r="L260" s="205"/>
      <c r="M260" s="205"/>
      <c r="N260" s="205"/>
      <c r="O260" s="205"/>
      <c r="P260" s="205"/>
      <c r="Q260" s="205"/>
      <c r="R260" s="205"/>
      <c r="S260" s="205"/>
      <c r="T260" s="205"/>
      <c r="U260" s="205"/>
      <c r="V260" s="205"/>
      <c r="W260" s="205"/>
      <c r="X260" s="205"/>
      <c r="Y260" s="205"/>
      <c r="Z260" s="205"/>
      <c r="AA260" s="205"/>
      <c r="AB260" s="205"/>
    </row>
    <row r="261" spans="1:28" ht="15" thickBot="1" x14ac:dyDescent="0.25">
      <c r="A261" s="205"/>
      <c r="B261" s="209"/>
      <c r="C261" s="205"/>
      <c r="D261" s="209"/>
      <c r="E261" s="205"/>
      <c r="F261" s="205"/>
      <c r="G261" s="205"/>
      <c r="H261" s="207"/>
      <c r="I261" s="207"/>
      <c r="J261" s="205"/>
      <c r="K261" s="208"/>
      <c r="L261" s="205"/>
      <c r="M261" s="205"/>
      <c r="N261" s="205"/>
      <c r="O261" s="205"/>
      <c r="P261" s="205"/>
      <c r="Q261" s="205"/>
      <c r="R261" s="205"/>
      <c r="S261" s="205"/>
      <c r="T261" s="205"/>
      <c r="U261" s="205"/>
      <c r="V261" s="205"/>
      <c r="W261" s="205"/>
      <c r="X261" s="205"/>
      <c r="Y261" s="205"/>
      <c r="Z261" s="205"/>
      <c r="AA261" s="205"/>
      <c r="AB261" s="205"/>
    </row>
    <row r="262" spans="1:28" ht="15" thickBot="1" x14ac:dyDescent="0.25">
      <c r="A262" s="205"/>
      <c r="B262" s="209"/>
      <c r="C262" s="205"/>
      <c r="D262" s="209"/>
      <c r="E262" s="205"/>
      <c r="F262" s="205"/>
      <c r="G262" s="205"/>
      <c r="H262" s="207"/>
      <c r="I262" s="207"/>
      <c r="J262" s="205"/>
      <c r="K262" s="208"/>
      <c r="L262" s="205"/>
      <c r="M262" s="205"/>
      <c r="N262" s="205"/>
      <c r="O262" s="205"/>
      <c r="P262" s="205"/>
      <c r="Q262" s="205"/>
      <c r="R262" s="205"/>
      <c r="S262" s="205"/>
      <c r="T262" s="205"/>
      <c r="U262" s="205"/>
      <c r="V262" s="205"/>
      <c r="W262" s="205"/>
      <c r="X262" s="205"/>
      <c r="Y262" s="205"/>
      <c r="Z262" s="205"/>
      <c r="AA262" s="205"/>
      <c r="AB262" s="205"/>
    </row>
    <row r="263" spans="1:28" ht="15" thickBot="1" x14ac:dyDescent="0.25">
      <c r="A263" s="205"/>
      <c r="B263" s="209"/>
      <c r="C263" s="205"/>
      <c r="D263" s="209"/>
      <c r="E263" s="205"/>
      <c r="F263" s="205"/>
      <c r="G263" s="205"/>
      <c r="H263" s="207"/>
      <c r="I263" s="207"/>
      <c r="J263" s="205"/>
      <c r="K263" s="208"/>
      <c r="L263" s="205"/>
      <c r="M263" s="205"/>
      <c r="N263" s="205"/>
      <c r="O263" s="205"/>
      <c r="P263" s="205"/>
      <c r="Q263" s="205"/>
      <c r="R263" s="205"/>
      <c r="S263" s="205"/>
      <c r="T263" s="205"/>
      <c r="U263" s="205"/>
      <c r="V263" s="205"/>
      <c r="W263" s="205"/>
      <c r="X263" s="205"/>
      <c r="Y263" s="205"/>
      <c r="Z263" s="205"/>
      <c r="AA263" s="205"/>
      <c r="AB263" s="205"/>
    </row>
    <row r="264" spans="1:28" ht="15" thickBot="1" x14ac:dyDescent="0.25">
      <c r="A264" s="205"/>
      <c r="B264" s="209"/>
      <c r="C264" s="205"/>
      <c r="D264" s="209"/>
      <c r="E264" s="205"/>
      <c r="F264" s="205"/>
      <c r="G264" s="205"/>
      <c r="H264" s="207"/>
      <c r="I264" s="207"/>
      <c r="J264" s="205"/>
      <c r="K264" s="208"/>
      <c r="L264" s="205"/>
      <c r="M264" s="205"/>
      <c r="N264" s="205"/>
      <c r="O264" s="205"/>
      <c r="P264" s="205"/>
      <c r="Q264" s="205"/>
      <c r="R264" s="205"/>
      <c r="S264" s="205"/>
      <c r="T264" s="205"/>
      <c r="U264" s="205"/>
      <c r="V264" s="205"/>
      <c r="W264" s="205"/>
      <c r="X264" s="205"/>
      <c r="Y264" s="205"/>
      <c r="Z264" s="205"/>
      <c r="AA264" s="205"/>
      <c r="AB264" s="205"/>
    </row>
    <row r="265" spans="1:28" ht="15" thickBot="1" x14ac:dyDescent="0.25">
      <c r="A265" s="205"/>
      <c r="B265" s="209"/>
      <c r="C265" s="205"/>
      <c r="D265" s="209"/>
      <c r="E265" s="205"/>
      <c r="F265" s="205"/>
      <c r="G265" s="205"/>
      <c r="H265" s="207"/>
      <c r="I265" s="207"/>
      <c r="J265" s="205"/>
      <c r="K265" s="208"/>
      <c r="L265" s="205"/>
      <c r="M265" s="205"/>
      <c r="N265" s="205"/>
      <c r="O265" s="205"/>
      <c r="P265" s="205"/>
      <c r="Q265" s="205"/>
      <c r="R265" s="205"/>
      <c r="S265" s="205"/>
      <c r="T265" s="205"/>
      <c r="U265" s="205"/>
      <c r="V265" s="205"/>
      <c r="W265" s="205"/>
      <c r="X265" s="205"/>
      <c r="Y265" s="205"/>
      <c r="Z265" s="205"/>
      <c r="AA265" s="205"/>
      <c r="AB265" s="205"/>
    </row>
    <row r="266" spans="1:28" ht="15" thickBot="1" x14ac:dyDescent="0.25">
      <c r="A266" s="205"/>
      <c r="B266" s="209"/>
      <c r="C266" s="205"/>
      <c r="D266" s="209"/>
      <c r="E266" s="205"/>
      <c r="F266" s="205"/>
      <c r="G266" s="205"/>
      <c r="H266" s="207"/>
      <c r="I266" s="207"/>
      <c r="J266" s="205"/>
      <c r="K266" s="208"/>
      <c r="L266" s="205"/>
      <c r="M266" s="205"/>
      <c r="N266" s="205"/>
      <c r="O266" s="205"/>
      <c r="P266" s="205"/>
      <c r="Q266" s="205"/>
      <c r="R266" s="205"/>
      <c r="S266" s="205"/>
      <c r="T266" s="205"/>
      <c r="U266" s="205"/>
      <c r="V266" s="205"/>
      <c r="W266" s="205"/>
      <c r="X266" s="205"/>
      <c r="Y266" s="205"/>
      <c r="Z266" s="205"/>
      <c r="AA266" s="205"/>
      <c r="AB266" s="205"/>
    </row>
    <row r="267" spans="1:28" ht="15" thickBot="1" x14ac:dyDescent="0.25">
      <c r="A267" s="205"/>
      <c r="B267" s="209"/>
      <c r="C267" s="205"/>
      <c r="D267" s="209"/>
      <c r="E267" s="205"/>
      <c r="F267" s="205"/>
      <c r="G267" s="205"/>
      <c r="H267" s="207"/>
      <c r="I267" s="207"/>
      <c r="J267" s="205"/>
      <c r="K267" s="208"/>
      <c r="L267" s="205"/>
      <c r="M267" s="205"/>
      <c r="N267" s="205"/>
      <c r="O267" s="205"/>
      <c r="P267" s="205"/>
      <c r="Q267" s="205"/>
      <c r="R267" s="205"/>
      <c r="S267" s="205"/>
      <c r="T267" s="205"/>
      <c r="U267" s="205"/>
      <c r="V267" s="205"/>
      <c r="W267" s="205"/>
      <c r="X267" s="205"/>
      <c r="Y267" s="205"/>
      <c r="Z267" s="205"/>
      <c r="AA267" s="205"/>
      <c r="AB267" s="205"/>
    </row>
    <row r="268" spans="1:28" ht="15" thickBot="1" x14ac:dyDescent="0.25">
      <c r="A268" s="205"/>
      <c r="B268" s="209"/>
      <c r="C268" s="205"/>
      <c r="D268" s="209"/>
      <c r="E268" s="205"/>
      <c r="F268" s="205"/>
      <c r="G268" s="205"/>
      <c r="H268" s="207"/>
      <c r="I268" s="207"/>
      <c r="J268" s="205"/>
      <c r="K268" s="208"/>
      <c r="L268" s="205"/>
      <c r="M268" s="205"/>
      <c r="N268" s="205"/>
      <c r="O268" s="205"/>
      <c r="P268" s="205"/>
      <c r="Q268" s="205"/>
      <c r="R268" s="205"/>
      <c r="S268" s="205"/>
      <c r="T268" s="205"/>
      <c r="U268" s="205"/>
      <c r="V268" s="205"/>
      <c r="W268" s="205"/>
      <c r="X268" s="205"/>
      <c r="Y268" s="205"/>
      <c r="Z268" s="205"/>
      <c r="AA268" s="205"/>
      <c r="AB268" s="205"/>
    </row>
    <row r="269" spans="1:28" ht="15" thickBot="1" x14ac:dyDescent="0.25">
      <c r="A269" s="205"/>
      <c r="B269" s="209"/>
      <c r="C269" s="205"/>
      <c r="D269" s="209"/>
      <c r="E269" s="205"/>
      <c r="F269" s="205"/>
      <c r="G269" s="205"/>
      <c r="H269" s="207"/>
      <c r="I269" s="207"/>
      <c r="J269" s="205"/>
      <c r="K269" s="208"/>
      <c r="L269" s="205"/>
      <c r="M269" s="205"/>
      <c r="N269" s="205"/>
      <c r="O269" s="205"/>
      <c r="P269" s="205"/>
      <c r="Q269" s="205"/>
      <c r="R269" s="205"/>
      <c r="S269" s="205"/>
      <c r="T269" s="205"/>
      <c r="U269" s="205"/>
      <c r="V269" s="205"/>
      <c r="W269" s="205"/>
      <c r="X269" s="205"/>
      <c r="Y269" s="205"/>
      <c r="Z269" s="205"/>
      <c r="AA269" s="205"/>
      <c r="AB269" s="205"/>
    </row>
    <row r="270" spans="1:28" ht="15" thickBot="1" x14ac:dyDescent="0.25">
      <c r="A270" s="205"/>
      <c r="B270" s="209"/>
      <c r="C270" s="205"/>
      <c r="D270" s="209"/>
      <c r="E270" s="205"/>
      <c r="F270" s="205"/>
      <c r="G270" s="205"/>
      <c r="H270" s="207"/>
      <c r="I270" s="207"/>
      <c r="J270" s="205"/>
      <c r="K270" s="208"/>
      <c r="L270" s="205"/>
      <c r="M270" s="205"/>
      <c r="N270" s="205"/>
      <c r="O270" s="205"/>
      <c r="P270" s="205"/>
      <c r="Q270" s="205"/>
      <c r="R270" s="205"/>
      <c r="S270" s="205"/>
      <c r="T270" s="205"/>
      <c r="U270" s="205"/>
      <c r="V270" s="205"/>
      <c r="W270" s="205"/>
      <c r="X270" s="205"/>
      <c r="Y270" s="205"/>
      <c r="Z270" s="205"/>
      <c r="AA270" s="205"/>
      <c r="AB270" s="205"/>
    </row>
    <row r="271" spans="1:28" ht="15" thickBot="1" x14ac:dyDescent="0.25">
      <c r="A271" s="205"/>
      <c r="B271" s="209"/>
      <c r="C271" s="205"/>
      <c r="D271" s="209"/>
      <c r="E271" s="205"/>
      <c r="F271" s="205"/>
      <c r="G271" s="205"/>
      <c r="H271" s="207"/>
      <c r="I271" s="207"/>
      <c r="J271" s="205"/>
      <c r="K271" s="208"/>
      <c r="L271" s="205"/>
      <c r="M271" s="205"/>
      <c r="N271" s="205"/>
      <c r="O271" s="205"/>
      <c r="P271" s="205"/>
      <c r="Q271" s="205"/>
      <c r="R271" s="205"/>
      <c r="S271" s="205"/>
      <c r="T271" s="205"/>
      <c r="U271" s="205"/>
      <c r="V271" s="205"/>
      <c r="W271" s="205"/>
      <c r="X271" s="205"/>
      <c r="Y271" s="205"/>
      <c r="Z271" s="205"/>
      <c r="AA271" s="205"/>
      <c r="AB271" s="205"/>
    </row>
    <row r="272" spans="1:28" ht="15" thickBot="1" x14ac:dyDescent="0.25">
      <c r="A272" s="205"/>
      <c r="B272" s="209"/>
      <c r="C272" s="205"/>
      <c r="D272" s="209"/>
      <c r="E272" s="205"/>
      <c r="F272" s="205"/>
      <c r="G272" s="205"/>
      <c r="H272" s="207"/>
      <c r="I272" s="207"/>
      <c r="J272" s="205"/>
      <c r="K272" s="208"/>
      <c r="L272" s="205"/>
      <c r="M272" s="205"/>
      <c r="N272" s="205"/>
      <c r="O272" s="205"/>
      <c r="P272" s="205"/>
      <c r="Q272" s="205"/>
      <c r="R272" s="205"/>
      <c r="S272" s="205"/>
      <c r="T272" s="205"/>
      <c r="U272" s="205"/>
      <c r="V272" s="205"/>
      <c r="W272" s="205"/>
      <c r="X272" s="205"/>
      <c r="Y272" s="205"/>
      <c r="Z272" s="205"/>
      <c r="AA272" s="205"/>
      <c r="AB272" s="205"/>
    </row>
    <row r="273" spans="1:28" ht="15" thickBot="1" x14ac:dyDescent="0.25">
      <c r="A273" s="205"/>
      <c r="B273" s="209"/>
      <c r="C273" s="205"/>
      <c r="D273" s="209"/>
      <c r="E273" s="205"/>
      <c r="F273" s="205"/>
      <c r="G273" s="205"/>
      <c r="H273" s="207"/>
      <c r="I273" s="207"/>
      <c r="J273" s="205"/>
      <c r="K273" s="208"/>
      <c r="L273" s="205"/>
      <c r="M273" s="205"/>
      <c r="N273" s="205"/>
      <c r="O273" s="205"/>
      <c r="P273" s="205"/>
      <c r="Q273" s="205"/>
      <c r="R273" s="205"/>
      <c r="S273" s="205"/>
      <c r="T273" s="205"/>
      <c r="U273" s="205"/>
      <c r="V273" s="205"/>
      <c r="W273" s="205"/>
      <c r="X273" s="205"/>
      <c r="Y273" s="205"/>
      <c r="Z273" s="205"/>
      <c r="AA273" s="205"/>
      <c r="AB273" s="205"/>
    </row>
    <row r="274" spans="1:28" ht="15" thickBot="1" x14ac:dyDescent="0.25">
      <c r="A274" s="205"/>
      <c r="B274" s="209"/>
      <c r="C274" s="205"/>
      <c r="D274" s="209"/>
      <c r="E274" s="205"/>
      <c r="F274" s="205"/>
      <c r="G274" s="205"/>
      <c r="H274" s="207"/>
      <c r="I274" s="207"/>
      <c r="J274" s="205"/>
      <c r="K274" s="208"/>
      <c r="L274" s="205"/>
      <c r="M274" s="205"/>
      <c r="N274" s="205"/>
      <c r="O274" s="205"/>
      <c r="P274" s="205"/>
      <c r="Q274" s="205"/>
      <c r="R274" s="205"/>
      <c r="S274" s="205"/>
      <c r="T274" s="205"/>
      <c r="U274" s="205"/>
      <c r="V274" s="205"/>
      <c r="W274" s="205"/>
      <c r="X274" s="205"/>
      <c r="Y274" s="205"/>
      <c r="Z274" s="205"/>
      <c r="AA274" s="205"/>
      <c r="AB274" s="205"/>
    </row>
    <row r="275" spans="1:28" ht="15" thickBot="1" x14ac:dyDescent="0.25">
      <c r="A275" s="205"/>
      <c r="B275" s="209"/>
      <c r="C275" s="205"/>
      <c r="D275" s="209"/>
      <c r="E275" s="205"/>
      <c r="F275" s="205"/>
      <c r="G275" s="205"/>
      <c r="H275" s="207"/>
      <c r="I275" s="207"/>
      <c r="J275" s="205"/>
      <c r="K275" s="208"/>
      <c r="L275" s="205"/>
      <c r="M275" s="205"/>
      <c r="N275" s="205"/>
      <c r="O275" s="205"/>
      <c r="P275" s="205"/>
      <c r="Q275" s="205"/>
      <c r="R275" s="205"/>
      <c r="S275" s="205"/>
      <c r="T275" s="205"/>
      <c r="U275" s="205"/>
      <c r="V275" s="205"/>
      <c r="W275" s="205"/>
      <c r="X275" s="205"/>
      <c r="Y275" s="205"/>
      <c r="Z275" s="205"/>
      <c r="AA275" s="205"/>
      <c r="AB275" s="205"/>
    </row>
    <row r="276" spans="1:28" ht="15" thickBot="1" x14ac:dyDescent="0.25">
      <c r="A276" s="205"/>
      <c r="B276" s="209"/>
      <c r="C276" s="205"/>
      <c r="D276" s="209"/>
      <c r="E276" s="205"/>
      <c r="F276" s="205"/>
      <c r="G276" s="205"/>
      <c r="H276" s="207"/>
      <c r="I276" s="207"/>
      <c r="J276" s="205"/>
      <c r="K276" s="208"/>
      <c r="L276" s="205"/>
      <c r="M276" s="205"/>
      <c r="N276" s="205"/>
      <c r="O276" s="205"/>
      <c r="P276" s="205"/>
      <c r="Q276" s="205"/>
      <c r="R276" s="205"/>
      <c r="S276" s="205"/>
      <c r="T276" s="205"/>
      <c r="U276" s="205"/>
      <c r="V276" s="205"/>
      <c r="W276" s="205"/>
      <c r="X276" s="205"/>
      <c r="Y276" s="205"/>
      <c r="Z276" s="205"/>
      <c r="AA276" s="205"/>
      <c r="AB276" s="205"/>
    </row>
    <row r="277" spans="1:28" ht="15" thickBot="1" x14ac:dyDescent="0.25">
      <c r="A277" s="205"/>
      <c r="B277" s="209"/>
      <c r="C277" s="205"/>
      <c r="D277" s="209"/>
      <c r="E277" s="205"/>
      <c r="F277" s="205"/>
      <c r="G277" s="205"/>
      <c r="H277" s="207"/>
      <c r="I277" s="207"/>
      <c r="J277" s="205"/>
      <c r="K277" s="208"/>
      <c r="L277" s="205"/>
      <c r="M277" s="205"/>
      <c r="N277" s="205"/>
      <c r="O277" s="205"/>
      <c r="P277" s="205"/>
      <c r="Q277" s="205"/>
      <c r="R277" s="205"/>
      <c r="S277" s="205"/>
      <c r="T277" s="205"/>
      <c r="U277" s="205"/>
      <c r="V277" s="205"/>
      <c r="W277" s="205"/>
      <c r="X277" s="205"/>
      <c r="Y277" s="205"/>
      <c r="Z277" s="205"/>
      <c r="AA277" s="205"/>
      <c r="AB277" s="205"/>
    </row>
    <row r="278" spans="1:28" ht="15" thickBot="1" x14ac:dyDescent="0.25">
      <c r="A278" s="205"/>
      <c r="B278" s="209"/>
      <c r="C278" s="205"/>
      <c r="D278" s="209"/>
      <c r="E278" s="205"/>
      <c r="F278" s="205"/>
      <c r="G278" s="205"/>
      <c r="H278" s="207"/>
      <c r="I278" s="207"/>
      <c r="J278" s="205"/>
      <c r="K278" s="208"/>
      <c r="L278" s="205"/>
      <c r="M278" s="205"/>
      <c r="N278" s="205"/>
      <c r="O278" s="205"/>
      <c r="P278" s="205"/>
      <c r="Q278" s="205"/>
      <c r="R278" s="205"/>
      <c r="S278" s="205"/>
      <c r="T278" s="205"/>
      <c r="U278" s="205"/>
      <c r="V278" s="205"/>
      <c r="W278" s="205"/>
      <c r="X278" s="205"/>
      <c r="Y278" s="205"/>
      <c r="Z278" s="205"/>
      <c r="AA278" s="205"/>
      <c r="AB278" s="205"/>
    </row>
    <row r="279" spans="1:28" ht="15" thickBot="1" x14ac:dyDescent="0.25">
      <c r="A279" s="205"/>
      <c r="B279" s="209"/>
      <c r="C279" s="205"/>
      <c r="D279" s="209"/>
      <c r="E279" s="205"/>
      <c r="F279" s="205"/>
      <c r="G279" s="205"/>
      <c r="H279" s="207"/>
      <c r="I279" s="207"/>
      <c r="J279" s="205"/>
      <c r="K279" s="208"/>
      <c r="L279" s="205"/>
      <c r="M279" s="205"/>
      <c r="N279" s="205"/>
      <c r="O279" s="205"/>
      <c r="P279" s="205"/>
      <c r="Q279" s="205"/>
      <c r="R279" s="205"/>
      <c r="S279" s="205"/>
      <c r="T279" s="205"/>
      <c r="U279" s="205"/>
      <c r="V279" s="205"/>
      <c r="W279" s="205"/>
      <c r="X279" s="205"/>
      <c r="Y279" s="205"/>
      <c r="Z279" s="205"/>
      <c r="AA279" s="205"/>
      <c r="AB279" s="205"/>
    </row>
    <row r="280" spans="1:28" ht="15" thickBot="1" x14ac:dyDescent="0.25">
      <c r="A280" s="205"/>
      <c r="B280" s="209"/>
      <c r="C280" s="205"/>
      <c r="D280" s="209"/>
      <c r="E280" s="205"/>
      <c r="F280" s="205"/>
      <c r="G280" s="205"/>
      <c r="H280" s="207"/>
      <c r="I280" s="207"/>
      <c r="J280" s="205"/>
      <c r="K280" s="208"/>
      <c r="L280" s="205"/>
      <c r="M280" s="205"/>
      <c r="N280" s="205"/>
      <c r="O280" s="205"/>
      <c r="P280" s="205"/>
      <c r="Q280" s="205"/>
      <c r="R280" s="205"/>
      <c r="S280" s="205"/>
      <c r="T280" s="205"/>
      <c r="U280" s="205"/>
      <c r="V280" s="205"/>
      <c r="W280" s="205"/>
      <c r="X280" s="205"/>
      <c r="Y280" s="205"/>
      <c r="Z280" s="205"/>
      <c r="AA280" s="205"/>
      <c r="AB280" s="205"/>
    </row>
    <row r="281" spans="1:28" ht="15" thickBot="1" x14ac:dyDescent="0.25">
      <c r="A281" s="205"/>
      <c r="B281" s="209"/>
      <c r="C281" s="205"/>
      <c r="D281" s="209"/>
      <c r="E281" s="205"/>
      <c r="F281" s="205"/>
      <c r="G281" s="205"/>
      <c r="H281" s="207"/>
      <c r="I281" s="207"/>
      <c r="J281" s="205"/>
      <c r="K281" s="208"/>
      <c r="L281" s="205"/>
      <c r="M281" s="205"/>
      <c r="N281" s="205"/>
      <c r="O281" s="205"/>
      <c r="P281" s="205"/>
      <c r="Q281" s="205"/>
      <c r="R281" s="205"/>
      <c r="S281" s="205"/>
      <c r="T281" s="205"/>
      <c r="U281" s="205"/>
      <c r="V281" s="205"/>
      <c r="W281" s="205"/>
      <c r="X281" s="205"/>
      <c r="Y281" s="205"/>
      <c r="Z281" s="205"/>
      <c r="AA281" s="205"/>
      <c r="AB281" s="205"/>
    </row>
    <row r="282" spans="1:28" ht="15" thickBot="1" x14ac:dyDescent="0.25">
      <c r="A282" s="205"/>
      <c r="B282" s="209"/>
      <c r="C282" s="205"/>
      <c r="D282" s="209"/>
      <c r="E282" s="205"/>
      <c r="F282" s="205"/>
      <c r="G282" s="205"/>
      <c r="H282" s="207"/>
      <c r="I282" s="207"/>
      <c r="J282" s="205"/>
      <c r="K282" s="208"/>
      <c r="L282" s="205"/>
      <c r="M282" s="205"/>
      <c r="N282" s="205"/>
      <c r="O282" s="205"/>
      <c r="P282" s="205"/>
      <c r="Q282" s="205"/>
      <c r="R282" s="205"/>
      <c r="S282" s="205"/>
      <c r="T282" s="205"/>
      <c r="U282" s="205"/>
      <c r="V282" s="205"/>
      <c r="W282" s="205"/>
      <c r="X282" s="205"/>
      <c r="Y282" s="205"/>
      <c r="Z282" s="205"/>
      <c r="AA282" s="205"/>
      <c r="AB282" s="205"/>
    </row>
    <row r="283" spans="1:28" ht="15" thickBot="1" x14ac:dyDescent="0.25">
      <c r="A283" s="205"/>
      <c r="B283" s="209"/>
      <c r="C283" s="205"/>
      <c r="D283" s="209"/>
      <c r="E283" s="205"/>
      <c r="F283" s="205"/>
      <c r="G283" s="205"/>
      <c r="H283" s="207"/>
      <c r="I283" s="207"/>
      <c r="J283" s="205"/>
      <c r="K283" s="208"/>
      <c r="L283" s="205"/>
      <c r="M283" s="205"/>
      <c r="N283" s="205"/>
      <c r="O283" s="205"/>
      <c r="P283" s="205"/>
      <c r="Q283" s="205"/>
      <c r="R283" s="205"/>
      <c r="S283" s="205"/>
      <c r="T283" s="205"/>
      <c r="U283" s="205"/>
      <c r="V283" s="205"/>
      <c r="W283" s="205"/>
      <c r="X283" s="205"/>
      <c r="Y283" s="205"/>
      <c r="Z283" s="205"/>
      <c r="AA283" s="205"/>
      <c r="AB283" s="205"/>
    </row>
    <row r="284" spans="1:28" ht="15" thickBot="1" x14ac:dyDescent="0.25">
      <c r="A284" s="205"/>
      <c r="B284" s="209"/>
      <c r="C284" s="205"/>
      <c r="D284" s="209"/>
      <c r="E284" s="205"/>
      <c r="F284" s="205"/>
      <c r="G284" s="205"/>
      <c r="H284" s="207"/>
      <c r="I284" s="207"/>
      <c r="J284" s="205"/>
      <c r="K284" s="208"/>
      <c r="L284" s="205"/>
      <c r="M284" s="205"/>
      <c r="N284" s="205"/>
      <c r="O284" s="205"/>
      <c r="P284" s="205"/>
      <c r="Q284" s="205"/>
      <c r="R284" s="205"/>
      <c r="S284" s="205"/>
      <c r="T284" s="205"/>
      <c r="U284" s="205"/>
      <c r="V284" s="205"/>
      <c r="W284" s="205"/>
      <c r="X284" s="205"/>
      <c r="Y284" s="205"/>
      <c r="Z284" s="205"/>
      <c r="AA284" s="205"/>
      <c r="AB284" s="205"/>
    </row>
    <row r="285" spans="1:28" ht="15" thickBot="1" x14ac:dyDescent="0.25">
      <c r="A285" s="205"/>
      <c r="B285" s="209"/>
      <c r="C285" s="205"/>
      <c r="D285" s="209"/>
      <c r="E285" s="205"/>
      <c r="F285" s="205"/>
      <c r="G285" s="205"/>
      <c r="H285" s="207"/>
      <c r="I285" s="207"/>
      <c r="J285" s="205"/>
      <c r="K285" s="208"/>
      <c r="L285" s="205"/>
      <c r="M285" s="205"/>
      <c r="N285" s="205"/>
      <c r="O285" s="205"/>
      <c r="P285" s="205"/>
      <c r="Q285" s="205"/>
      <c r="R285" s="205"/>
      <c r="S285" s="205"/>
      <c r="T285" s="205"/>
      <c r="U285" s="205"/>
      <c r="V285" s="205"/>
      <c r="W285" s="205"/>
      <c r="X285" s="205"/>
      <c r="Y285" s="205"/>
      <c r="Z285" s="205"/>
      <c r="AA285" s="205"/>
      <c r="AB285" s="205"/>
    </row>
    <row r="286" spans="1:28" ht="15" thickBot="1" x14ac:dyDescent="0.25">
      <c r="A286" s="205"/>
      <c r="B286" s="209"/>
      <c r="C286" s="205"/>
      <c r="D286" s="209"/>
      <c r="E286" s="205"/>
      <c r="F286" s="205"/>
      <c r="G286" s="205"/>
      <c r="H286" s="207"/>
      <c r="I286" s="207"/>
      <c r="J286" s="205"/>
      <c r="K286" s="208"/>
      <c r="L286" s="205"/>
      <c r="M286" s="205"/>
      <c r="N286" s="205"/>
      <c r="O286" s="205"/>
      <c r="P286" s="205"/>
      <c r="Q286" s="205"/>
      <c r="R286" s="205"/>
      <c r="S286" s="205"/>
      <c r="T286" s="205"/>
      <c r="U286" s="205"/>
      <c r="V286" s="205"/>
      <c r="W286" s="205"/>
      <c r="X286" s="205"/>
      <c r="Y286" s="205"/>
      <c r="Z286" s="205"/>
      <c r="AA286" s="205"/>
      <c r="AB286" s="205"/>
    </row>
    <row r="287" spans="1:28" ht="15" thickBot="1" x14ac:dyDescent="0.25">
      <c r="A287" s="205"/>
      <c r="B287" s="209"/>
      <c r="C287" s="205"/>
      <c r="D287" s="209"/>
      <c r="E287" s="205"/>
      <c r="F287" s="205"/>
      <c r="G287" s="205"/>
      <c r="H287" s="207"/>
      <c r="I287" s="207"/>
      <c r="J287" s="205"/>
      <c r="K287" s="208"/>
      <c r="L287" s="205"/>
      <c r="M287" s="205"/>
      <c r="N287" s="205"/>
      <c r="O287" s="205"/>
      <c r="P287" s="205"/>
      <c r="Q287" s="205"/>
      <c r="R287" s="205"/>
      <c r="S287" s="205"/>
      <c r="T287" s="205"/>
      <c r="U287" s="205"/>
      <c r="V287" s="205"/>
      <c r="W287" s="205"/>
      <c r="X287" s="205"/>
      <c r="Y287" s="205"/>
      <c r="Z287" s="205"/>
      <c r="AA287" s="205"/>
      <c r="AB287" s="205"/>
    </row>
    <row r="288" spans="1:28" ht="15" thickBot="1" x14ac:dyDescent="0.25">
      <c r="A288" s="205"/>
      <c r="B288" s="209"/>
      <c r="C288" s="205"/>
      <c r="D288" s="209"/>
      <c r="E288" s="205"/>
      <c r="F288" s="205"/>
      <c r="G288" s="205"/>
      <c r="H288" s="207"/>
      <c r="I288" s="207"/>
      <c r="J288" s="205"/>
      <c r="K288" s="208"/>
      <c r="L288" s="205"/>
      <c r="M288" s="205"/>
      <c r="N288" s="205"/>
      <c r="O288" s="205"/>
      <c r="P288" s="205"/>
      <c r="Q288" s="205"/>
      <c r="R288" s="205"/>
      <c r="S288" s="205"/>
      <c r="T288" s="205"/>
      <c r="U288" s="205"/>
      <c r="V288" s="205"/>
      <c r="W288" s="205"/>
      <c r="X288" s="205"/>
      <c r="Y288" s="205"/>
      <c r="Z288" s="205"/>
      <c r="AA288" s="205"/>
      <c r="AB288" s="205"/>
    </row>
    <row r="289" spans="1:28" ht="15" thickBot="1" x14ac:dyDescent="0.25">
      <c r="A289" s="205"/>
      <c r="B289" s="209"/>
      <c r="C289" s="205"/>
      <c r="D289" s="209"/>
      <c r="E289" s="205"/>
      <c r="F289" s="205"/>
      <c r="G289" s="205"/>
      <c r="H289" s="207"/>
      <c r="I289" s="207"/>
      <c r="J289" s="205"/>
      <c r="K289" s="208"/>
      <c r="L289" s="205"/>
      <c r="M289" s="205"/>
      <c r="N289" s="205"/>
      <c r="O289" s="205"/>
      <c r="P289" s="205"/>
      <c r="Q289" s="205"/>
      <c r="R289" s="205"/>
      <c r="S289" s="205"/>
      <c r="T289" s="205"/>
      <c r="U289" s="205"/>
      <c r="V289" s="205"/>
      <c r="W289" s="205"/>
      <c r="X289" s="205"/>
      <c r="Y289" s="205"/>
      <c r="Z289" s="205"/>
      <c r="AA289" s="205"/>
      <c r="AB289" s="205"/>
    </row>
    <row r="290" spans="1:28" ht="15" thickBot="1" x14ac:dyDescent="0.25">
      <c r="A290" s="205"/>
      <c r="B290" s="209"/>
      <c r="C290" s="205"/>
      <c r="D290" s="209"/>
      <c r="E290" s="205"/>
      <c r="F290" s="205"/>
      <c r="G290" s="205"/>
      <c r="H290" s="207"/>
      <c r="I290" s="207"/>
      <c r="J290" s="205"/>
      <c r="K290" s="208"/>
      <c r="L290" s="205"/>
      <c r="M290" s="205"/>
      <c r="N290" s="205"/>
      <c r="O290" s="205"/>
      <c r="P290" s="205"/>
      <c r="Q290" s="205"/>
      <c r="R290" s="205"/>
      <c r="S290" s="205"/>
      <c r="T290" s="205"/>
      <c r="U290" s="205"/>
      <c r="V290" s="205"/>
      <c r="W290" s="205"/>
      <c r="X290" s="205"/>
      <c r="Y290" s="205"/>
      <c r="Z290" s="205"/>
      <c r="AA290" s="205"/>
      <c r="AB290" s="205"/>
    </row>
    <row r="291" spans="1:28" ht="15" thickBot="1" x14ac:dyDescent="0.25">
      <c r="A291" s="205"/>
      <c r="B291" s="209"/>
      <c r="C291" s="205"/>
      <c r="D291" s="209"/>
      <c r="E291" s="205"/>
      <c r="F291" s="205"/>
      <c r="G291" s="205"/>
      <c r="H291" s="207"/>
      <c r="I291" s="207"/>
      <c r="J291" s="205"/>
      <c r="K291" s="208"/>
      <c r="L291" s="205"/>
      <c r="M291" s="205"/>
      <c r="N291" s="205"/>
      <c r="O291" s="205"/>
      <c r="P291" s="205"/>
      <c r="Q291" s="205"/>
      <c r="R291" s="205"/>
      <c r="S291" s="205"/>
      <c r="T291" s="205"/>
      <c r="U291" s="205"/>
      <c r="V291" s="205"/>
      <c r="W291" s="205"/>
      <c r="X291" s="205"/>
      <c r="Y291" s="205"/>
      <c r="Z291" s="205"/>
      <c r="AA291" s="205"/>
      <c r="AB291" s="205"/>
    </row>
    <row r="292" spans="1:28" ht="15" thickBot="1" x14ac:dyDescent="0.25">
      <c r="A292" s="205"/>
      <c r="B292" s="209"/>
      <c r="C292" s="205"/>
      <c r="D292" s="209"/>
      <c r="E292" s="205"/>
      <c r="F292" s="205"/>
      <c r="G292" s="205"/>
      <c r="H292" s="207"/>
      <c r="I292" s="207"/>
      <c r="J292" s="205"/>
      <c r="K292" s="208"/>
      <c r="L292" s="205"/>
      <c r="M292" s="205"/>
      <c r="N292" s="205"/>
      <c r="O292" s="205"/>
      <c r="P292" s="205"/>
      <c r="Q292" s="205"/>
      <c r="R292" s="205"/>
      <c r="S292" s="205"/>
      <c r="T292" s="205"/>
      <c r="U292" s="205"/>
      <c r="V292" s="205"/>
      <c r="W292" s="205"/>
      <c r="X292" s="205"/>
      <c r="Y292" s="205"/>
      <c r="Z292" s="205"/>
      <c r="AA292" s="205"/>
      <c r="AB292" s="205"/>
    </row>
    <row r="293" spans="1:28" ht="15" thickBot="1" x14ac:dyDescent="0.25">
      <c r="A293" s="205"/>
      <c r="B293" s="209"/>
      <c r="C293" s="205"/>
      <c r="D293" s="209"/>
      <c r="E293" s="205"/>
      <c r="F293" s="205"/>
      <c r="G293" s="205"/>
      <c r="H293" s="207"/>
      <c r="I293" s="207"/>
      <c r="J293" s="205"/>
      <c r="K293" s="208"/>
      <c r="L293" s="205"/>
      <c r="M293" s="205"/>
      <c r="N293" s="205"/>
      <c r="O293" s="205"/>
      <c r="P293" s="205"/>
      <c r="Q293" s="205"/>
      <c r="R293" s="205"/>
      <c r="S293" s="205"/>
      <c r="T293" s="205"/>
      <c r="U293" s="205"/>
      <c r="V293" s="205"/>
      <c r="W293" s="205"/>
      <c r="X293" s="205"/>
      <c r="Y293" s="205"/>
      <c r="Z293" s="205"/>
      <c r="AA293" s="205"/>
      <c r="AB293" s="205"/>
    </row>
    <row r="294" spans="1:28" ht="15" thickBot="1" x14ac:dyDescent="0.25">
      <c r="A294" s="205"/>
      <c r="B294" s="209"/>
      <c r="C294" s="205"/>
      <c r="D294" s="209"/>
      <c r="E294" s="205"/>
      <c r="F294" s="205"/>
      <c r="G294" s="205"/>
      <c r="H294" s="207"/>
      <c r="I294" s="207"/>
      <c r="J294" s="205"/>
      <c r="K294" s="208"/>
      <c r="L294" s="205"/>
      <c r="M294" s="205"/>
      <c r="N294" s="205"/>
      <c r="O294" s="205"/>
      <c r="P294" s="205"/>
      <c r="Q294" s="205"/>
      <c r="R294" s="205"/>
      <c r="S294" s="205"/>
      <c r="T294" s="205"/>
      <c r="U294" s="205"/>
      <c r="V294" s="205"/>
      <c r="W294" s="205"/>
      <c r="X294" s="205"/>
      <c r="Y294" s="205"/>
      <c r="Z294" s="205"/>
      <c r="AA294" s="205"/>
      <c r="AB294" s="205"/>
    </row>
    <row r="295" spans="1:28" ht="15" thickBot="1" x14ac:dyDescent="0.25">
      <c r="A295" s="205"/>
      <c r="B295" s="209"/>
      <c r="C295" s="205"/>
      <c r="D295" s="209"/>
      <c r="E295" s="205"/>
      <c r="F295" s="205"/>
      <c r="G295" s="205"/>
      <c r="H295" s="207"/>
      <c r="I295" s="207"/>
      <c r="J295" s="205"/>
      <c r="K295" s="208"/>
      <c r="L295" s="205"/>
      <c r="M295" s="205"/>
      <c r="N295" s="205"/>
      <c r="O295" s="205"/>
      <c r="P295" s="205"/>
      <c r="Q295" s="205"/>
      <c r="R295" s="205"/>
      <c r="S295" s="205"/>
      <c r="T295" s="205"/>
      <c r="U295" s="205"/>
      <c r="V295" s="205"/>
      <c r="W295" s="205"/>
      <c r="X295" s="205"/>
      <c r="Y295" s="205"/>
      <c r="Z295" s="205"/>
      <c r="AA295" s="205"/>
      <c r="AB295" s="205"/>
    </row>
    <row r="296" spans="1:28" ht="15" thickBot="1" x14ac:dyDescent="0.25">
      <c r="A296" s="205"/>
      <c r="B296" s="209"/>
      <c r="C296" s="205"/>
      <c r="D296" s="209"/>
      <c r="E296" s="205"/>
      <c r="F296" s="205"/>
      <c r="G296" s="205"/>
      <c r="H296" s="207"/>
      <c r="I296" s="207"/>
      <c r="J296" s="205"/>
      <c r="K296" s="208"/>
      <c r="L296" s="205"/>
      <c r="M296" s="205"/>
      <c r="N296" s="205"/>
      <c r="O296" s="205"/>
      <c r="P296" s="205"/>
      <c r="Q296" s="205"/>
      <c r="R296" s="205"/>
      <c r="S296" s="205"/>
      <c r="T296" s="205"/>
      <c r="U296" s="205"/>
      <c r="V296" s="205"/>
      <c r="W296" s="205"/>
      <c r="X296" s="205"/>
      <c r="Y296" s="205"/>
      <c r="Z296" s="205"/>
      <c r="AA296" s="205"/>
      <c r="AB296" s="205"/>
    </row>
    <row r="297" spans="1:28" ht="15" thickBot="1" x14ac:dyDescent="0.25">
      <c r="A297" s="205"/>
      <c r="B297" s="209"/>
      <c r="C297" s="205"/>
      <c r="D297" s="209"/>
      <c r="E297" s="205"/>
      <c r="F297" s="205"/>
      <c r="G297" s="205"/>
      <c r="H297" s="207"/>
      <c r="I297" s="207"/>
      <c r="J297" s="205"/>
      <c r="K297" s="208"/>
      <c r="L297" s="205"/>
      <c r="M297" s="205"/>
      <c r="N297" s="205"/>
      <c r="O297" s="205"/>
      <c r="P297" s="205"/>
      <c r="Q297" s="205"/>
      <c r="R297" s="205"/>
      <c r="S297" s="205"/>
      <c r="T297" s="205"/>
      <c r="U297" s="205"/>
      <c r="V297" s="205"/>
      <c r="W297" s="205"/>
      <c r="X297" s="205"/>
      <c r="Y297" s="205"/>
      <c r="Z297" s="205"/>
      <c r="AA297" s="205"/>
      <c r="AB297" s="205"/>
    </row>
    <row r="298" spans="1:28" ht="15" thickBot="1" x14ac:dyDescent="0.25">
      <c r="A298" s="205"/>
      <c r="B298" s="209"/>
      <c r="C298" s="205"/>
      <c r="D298" s="209"/>
      <c r="E298" s="205"/>
      <c r="F298" s="205"/>
      <c r="G298" s="205"/>
      <c r="H298" s="207"/>
      <c r="I298" s="207"/>
      <c r="J298" s="205"/>
      <c r="K298" s="208"/>
      <c r="L298" s="205"/>
      <c r="M298" s="205"/>
      <c r="N298" s="205"/>
      <c r="O298" s="205"/>
      <c r="P298" s="205"/>
      <c r="Q298" s="205"/>
      <c r="R298" s="205"/>
      <c r="S298" s="205"/>
      <c r="T298" s="205"/>
      <c r="U298" s="205"/>
      <c r="V298" s="205"/>
      <c r="W298" s="205"/>
      <c r="X298" s="205"/>
      <c r="Y298" s="205"/>
      <c r="Z298" s="205"/>
      <c r="AA298" s="205"/>
      <c r="AB298" s="205"/>
    </row>
    <row r="299" spans="1:28" ht="15" thickBot="1" x14ac:dyDescent="0.25">
      <c r="A299" s="205"/>
      <c r="B299" s="209"/>
      <c r="C299" s="205"/>
      <c r="D299" s="209"/>
      <c r="E299" s="205"/>
      <c r="F299" s="205"/>
      <c r="G299" s="205"/>
      <c r="H299" s="207"/>
      <c r="I299" s="207"/>
      <c r="J299" s="205"/>
      <c r="K299" s="208"/>
      <c r="L299" s="205"/>
      <c r="M299" s="205"/>
      <c r="N299" s="205"/>
      <c r="O299" s="205"/>
      <c r="P299" s="205"/>
      <c r="Q299" s="205"/>
      <c r="R299" s="205"/>
      <c r="S299" s="205"/>
      <c r="T299" s="205"/>
      <c r="U299" s="205"/>
      <c r="V299" s="205"/>
      <c r="W299" s="205"/>
      <c r="X299" s="205"/>
      <c r="Y299" s="205"/>
      <c r="Z299" s="205"/>
      <c r="AA299" s="205"/>
      <c r="AB299" s="205"/>
    </row>
    <row r="300" spans="1:28" ht="15" thickBot="1" x14ac:dyDescent="0.25">
      <c r="A300" s="205"/>
      <c r="B300" s="209"/>
      <c r="C300" s="205"/>
      <c r="D300" s="209"/>
      <c r="E300" s="205"/>
      <c r="F300" s="205"/>
      <c r="G300" s="205"/>
      <c r="H300" s="207"/>
      <c r="I300" s="207"/>
      <c r="J300" s="205"/>
      <c r="K300" s="208"/>
      <c r="L300" s="205"/>
      <c r="M300" s="205"/>
      <c r="N300" s="205"/>
      <c r="O300" s="205"/>
      <c r="P300" s="205"/>
      <c r="Q300" s="205"/>
      <c r="R300" s="205"/>
      <c r="S300" s="205"/>
      <c r="T300" s="205"/>
      <c r="U300" s="205"/>
      <c r="V300" s="205"/>
      <c r="W300" s="205"/>
      <c r="X300" s="205"/>
      <c r="Y300" s="205"/>
      <c r="Z300" s="205"/>
      <c r="AA300" s="205"/>
      <c r="AB300" s="205"/>
    </row>
    <row r="301" spans="1:28" ht="15" thickBot="1" x14ac:dyDescent="0.25">
      <c r="A301" s="205"/>
      <c r="B301" s="209"/>
      <c r="C301" s="205"/>
      <c r="D301" s="209"/>
      <c r="E301" s="205"/>
      <c r="F301" s="205"/>
      <c r="G301" s="205"/>
      <c r="H301" s="207"/>
      <c r="I301" s="207"/>
      <c r="J301" s="205"/>
      <c r="K301" s="208"/>
      <c r="L301" s="205"/>
      <c r="M301" s="205"/>
      <c r="N301" s="205"/>
      <c r="O301" s="205"/>
      <c r="P301" s="205"/>
      <c r="Q301" s="205"/>
      <c r="R301" s="205"/>
      <c r="S301" s="205"/>
      <c r="T301" s="205"/>
      <c r="U301" s="205"/>
      <c r="V301" s="205"/>
      <c r="W301" s="205"/>
      <c r="X301" s="205"/>
      <c r="Y301" s="205"/>
      <c r="Z301" s="205"/>
      <c r="AA301" s="205"/>
      <c r="AB301" s="205"/>
    </row>
    <row r="302" spans="1:28" ht="15" thickBot="1" x14ac:dyDescent="0.25">
      <c r="A302" s="205"/>
      <c r="B302" s="209"/>
      <c r="C302" s="205"/>
      <c r="D302" s="209"/>
      <c r="E302" s="205"/>
      <c r="F302" s="205"/>
      <c r="G302" s="205"/>
      <c r="H302" s="207"/>
      <c r="I302" s="207"/>
      <c r="J302" s="205"/>
      <c r="K302" s="208"/>
      <c r="L302" s="205"/>
      <c r="M302" s="205"/>
      <c r="N302" s="205"/>
      <c r="O302" s="205"/>
      <c r="P302" s="205"/>
      <c r="Q302" s="205"/>
      <c r="R302" s="205"/>
      <c r="S302" s="205"/>
      <c r="T302" s="205"/>
      <c r="U302" s="205"/>
      <c r="V302" s="205"/>
      <c r="W302" s="205"/>
      <c r="X302" s="205"/>
      <c r="Y302" s="205"/>
      <c r="Z302" s="205"/>
      <c r="AA302" s="205"/>
      <c r="AB302" s="205"/>
    </row>
    <row r="303" spans="1:28" ht="15" thickBot="1" x14ac:dyDescent="0.25">
      <c r="A303" s="205"/>
      <c r="B303" s="209"/>
      <c r="C303" s="205"/>
      <c r="D303" s="209"/>
      <c r="E303" s="205"/>
      <c r="F303" s="205"/>
      <c r="G303" s="205"/>
      <c r="H303" s="207"/>
      <c r="I303" s="207"/>
      <c r="J303" s="205"/>
      <c r="K303" s="208"/>
      <c r="L303" s="205"/>
      <c r="M303" s="205"/>
      <c r="N303" s="205"/>
      <c r="O303" s="205"/>
      <c r="P303" s="205"/>
      <c r="Q303" s="205"/>
      <c r="R303" s="205"/>
      <c r="S303" s="205"/>
      <c r="T303" s="205"/>
      <c r="U303" s="205"/>
      <c r="V303" s="205"/>
      <c r="W303" s="205"/>
      <c r="X303" s="205"/>
      <c r="Y303" s="205"/>
      <c r="Z303" s="205"/>
      <c r="AA303" s="205"/>
      <c r="AB303" s="205"/>
    </row>
    <row r="304" spans="1:28" ht="15" thickBot="1" x14ac:dyDescent="0.25">
      <c r="A304" s="205"/>
      <c r="B304" s="209"/>
      <c r="C304" s="205"/>
      <c r="D304" s="209"/>
      <c r="E304" s="205"/>
      <c r="F304" s="205"/>
      <c r="G304" s="205"/>
      <c r="H304" s="207"/>
      <c r="I304" s="207"/>
      <c r="J304" s="205"/>
      <c r="K304" s="208"/>
      <c r="L304" s="205"/>
      <c r="M304" s="205"/>
      <c r="N304" s="205"/>
      <c r="O304" s="205"/>
      <c r="P304" s="205"/>
      <c r="Q304" s="205"/>
      <c r="R304" s="205"/>
      <c r="S304" s="205"/>
      <c r="T304" s="205"/>
      <c r="U304" s="205"/>
      <c r="V304" s="205"/>
      <c r="W304" s="205"/>
      <c r="X304" s="205"/>
      <c r="Y304" s="205"/>
      <c r="Z304" s="205"/>
      <c r="AA304" s="205"/>
      <c r="AB304" s="205"/>
    </row>
    <row r="305" spans="1:28" ht="15" thickBot="1" x14ac:dyDescent="0.25">
      <c r="A305" s="205"/>
      <c r="B305" s="209"/>
      <c r="C305" s="205"/>
      <c r="D305" s="209"/>
      <c r="E305" s="205"/>
      <c r="F305" s="205"/>
      <c r="G305" s="205"/>
      <c r="H305" s="207"/>
      <c r="I305" s="207"/>
      <c r="J305" s="205"/>
      <c r="K305" s="208"/>
      <c r="L305" s="205"/>
      <c r="M305" s="205"/>
      <c r="N305" s="205"/>
      <c r="O305" s="205"/>
      <c r="P305" s="205"/>
      <c r="Q305" s="205"/>
      <c r="R305" s="205"/>
      <c r="S305" s="205"/>
      <c r="T305" s="205"/>
      <c r="U305" s="205"/>
      <c r="V305" s="205"/>
      <c r="W305" s="205"/>
      <c r="X305" s="205"/>
      <c r="Y305" s="205"/>
      <c r="Z305" s="205"/>
      <c r="AA305" s="205"/>
      <c r="AB305" s="205"/>
    </row>
    <row r="306" spans="1:28" ht="15" thickBot="1" x14ac:dyDescent="0.25">
      <c r="A306" s="205"/>
      <c r="B306" s="209"/>
      <c r="C306" s="205"/>
      <c r="D306" s="209"/>
      <c r="E306" s="205"/>
      <c r="F306" s="205"/>
      <c r="G306" s="205"/>
      <c r="H306" s="207"/>
      <c r="I306" s="207"/>
      <c r="J306" s="205"/>
      <c r="K306" s="208"/>
      <c r="L306" s="205"/>
      <c r="M306" s="205"/>
      <c r="N306" s="205"/>
      <c r="O306" s="205"/>
      <c r="P306" s="205"/>
      <c r="Q306" s="205"/>
      <c r="R306" s="205"/>
      <c r="S306" s="205"/>
      <c r="T306" s="205"/>
      <c r="U306" s="205"/>
      <c r="V306" s="205"/>
      <c r="W306" s="205"/>
      <c r="X306" s="205"/>
      <c r="Y306" s="205"/>
      <c r="Z306" s="205"/>
      <c r="AA306" s="205"/>
      <c r="AB306" s="205"/>
    </row>
    <row r="307" spans="1:28" ht="15" thickBot="1" x14ac:dyDescent="0.25">
      <c r="A307" s="205"/>
      <c r="B307" s="209"/>
      <c r="C307" s="205"/>
      <c r="D307" s="209"/>
      <c r="E307" s="205"/>
      <c r="F307" s="205"/>
      <c r="G307" s="205"/>
      <c r="H307" s="207"/>
      <c r="I307" s="207"/>
      <c r="J307" s="205"/>
      <c r="K307" s="208"/>
      <c r="L307" s="205"/>
      <c r="M307" s="205"/>
      <c r="N307" s="205"/>
      <c r="O307" s="205"/>
      <c r="P307" s="205"/>
      <c r="Q307" s="205"/>
      <c r="R307" s="205"/>
      <c r="S307" s="205"/>
      <c r="T307" s="205"/>
      <c r="U307" s="205"/>
      <c r="V307" s="205"/>
      <c r="W307" s="205"/>
      <c r="X307" s="205"/>
      <c r="Y307" s="205"/>
      <c r="Z307" s="205"/>
      <c r="AA307" s="205"/>
      <c r="AB307" s="205"/>
    </row>
    <row r="308" spans="1:28" ht="15" thickBot="1" x14ac:dyDescent="0.25">
      <c r="A308" s="205"/>
      <c r="B308" s="209"/>
      <c r="C308" s="205"/>
      <c r="D308" s="209"/>
      <c r="E308" s="205"/>
      <c r="F308" s="205"/>
      <c r="G308" s="205"/>
      <c r="H308" s="207"/>
      <c r="I308" s="207"/>
      <c r="J308" s="205"/>
      <c r="K308" s="208"/>
      <c r="L308" s="205"/>
      <c r="M308" s="205"/>
      <c r="N308" s="205"/>
      <c r="O308" s="205"/>
      <c r="P308" s="205"/>
      <c r="Q308" s="205"/>
      <c r="R308" s="205"/>
      <c r="S308" s="205"/>
      <c r="T308" s="205"/>
      <c r="U308" s="205"/>
      <c r="V308" s="205"/>
      <c r="W308" s="205"/>
      <c r="X308" s="205"/>
      <c r="Y308" s="205"/>
      <c r="Z308" s="205"/>
      <c r="AA308" s="205"/>
      <c r="AB308" s="205"/>
    </row>
    <row r="309" spans="1:28" ht="15" thickBot="1" x14ac:dyDescent="0.25">
      <c r="A309" s="205"/>
      <c r="B309" s="209"/>
      <c r="C309" s="205"/>
      <c r="D309" s="209"/>
      <c r="E309" s="205"/>
      <c r="F309" s="205"/>
      <c r="G309" s="205"/>
      <c r="H309" s="207"/>
      <c r="I309" s="207"/>
      <c r="J309" s="205"/>
      <c r="K309" s="208"/>
      <c r="L309" s="205"/>
      <c r="M309" s="205"/>
      <c r="N309" s="205"/>
      <c r="O309" s="205"/>
      <c r="P309" s="205"/>
      <c r="Q309" s="205"/>
      <c r="R309" s="205"/>
      <c r="S309" s="205"/>
      <c r="T309" s="205"/>
      <c r="U309" s="205"/>
      <c r="V309" s="205"/>
      <c r="W309" s="205"/>
      <c r="X309" s="205"/>
      <c r="Y309" s="205"/>
      <c r="Z309" s="205"/>
      <c r="AA309" s="205"/>
      <c r="AB309" s="205"/>
    </row>
    <row r="310" spans="1:28" ht="15" thickBot="1" x14ac:dyDescent="0.25">
      <c r="A310" s="205"/>
      <c r="B310" s="209"/>
      <c r="C310" s="205"/>
      <c r="D310" s="209"/>
      <c r="E310" s="205"/>
      <c r="F310" s="205"/>
      <c r="G310" s="205"/>
      <c r="H310" s="207"/>
      <c r="I310" s="207"/>
      <c r="J310" s="205"/>
      <c r="K310" s="208"/>
      <c r="L310" s="205"/>
      <c r="M310" s="205"/>
      <c r="N310" s="205"/>
      <c r="O310" s="205"/>
      <c r="P310" s="205"/>
      <c r="Q310" s="205"/>
      <c r="R310" s="205"/>
      <c r="S310" s="205"/>
      <c r="T310" s="205"/>
      <c r="U310" s="205"/>
      <c r="V310" s="205"/>
      <c r="W310" s="205"/>
      <c r="X310" s="205"/>
      <c r="Y310" s="205"/>
      <c r="Z310" s="205"/>
      <c r="AA310" s="205"/>
      <c r="AB310" s="205"/>
    </row>
    <row r="311" spans="1:28" ht="15" thickBot="1" x14ac:dyDescent="0.25">
      <c r="A311" s="205"/>
      <c r="B311" s="209"/>
      <c r="C311" s="205"/>
      <c r="D311" s="209"/>
      <c r="E311" s="205"/>
      <c r="F311" s="205"/>
      <c r="G311" s="205"/>
      <c r="H311" s="207"/>
      <c r="I311" s="207"/>
      <c r="J311" s="205"/>
      <c r="K311" s="208"/>
      <c r="L311" s="205"/>
      <c r="M311" s="205"/>
      <c r="N311" s="205"/>
      <c r="O311" s="205"/>
      <c r="P311" s="205"/>
      <c r="Q311" s="205"/>
      <c r="R311" s="205"/>
      <c r="S311" s="205"/>
      <c r="T311" s="205"/>
      <c r="U311" s="205"/>
      <c r="V311" s="205"/>
      <c r="W311" s="205"/>
      <c r="X311" s="205"/>
      <c r="Y311" s="205"/>
      <c r="Z311" s="205"/>
      <c r="AA311" s="205"/>
      <c r="AB311" s="205"/>
    </row>
    <row r="312" spans="1:28" ht="15" thickBot="1" x14ac:dyDescent="0.25">
      <c r="A312" s="205"/>
      <c r="B312" s="209"/>
      <c r="C312" s="205"/>
      <c r="D312" s="209"/>
      <c r="E312" s="205"/>
      <c r="F312" s="205"/>
      <c r="G312" s="205"/>
      <c r="H312" s="207"/>
      <c r="I312" s="207"/>
      <c r="J312" s="205"/>
      <c r="K312" s="208"/>
      <c r="L312" s="205"/>
      <c r="M312" s="205"/>
      <c r="N312" s="205"/>
      <c r="O312" s="205"/>
      <c r="P312" s="205"/>
      <c r="Q312" s="205"/>
      <c r="R312" s="205"/>
      <c r="S312" s="205"/>
      <c r="T312" s="205"/>
      <c r="U312" s="205"/>
      <c r="V312" s="205"/>
      <c r="W312" s="205"/>
      <c r="X312" s="205"/>
      <c r="Y312" s="205"/>
      <c r="Z312" s="205"/>
      <c r="AA312" s="205"/>
      <c r="AB312" s="205"/>
    </row>
    <row r="313" spans="1:28" ht="15" thickBot="1" x14ac:dyDescent="0.25">
      <c r="A313" s="205"/>
      <c r="B313" s="209"/>
      <c r="C313" s="205"/>
      <c r="D313" s="209"/>
      <c r="E313" s="205"/>
      <c r="F313" s="205"/>
      <c r="G313" s="205"/>
      <c r="H313" s="207"/>
      <c r="I313" s="207"/>
      <c r="J313" s="205"/>
      <c r="K313" s="208"/>
      <c r="L313" s="205"/>
      <c r="M313" s="205"/>
      <c r="N313" s="205"/>
      <c r="O313" s="205"/>
      <c r="P313" s="205"/>
      <c r="Q313" s="205"/>
      <c r="R313" s="205"/>
      <c r="S313" s="205"/>
      <c r="T313" s="205"/>
      <c r="U313" s="205"/>
      <c r="V313" s="205"/>
      <c r="W313" s="205"/>
      <c r="X313" s="205"/>
      <c r="Y313" s="205"/>
      <c r="Z313" s="205"/>
      <c r="AA313" s="205"/>
      <c r="AB313" s="205"/>
    </row>
    <row r="314" spans="1:28" ht="15" thickBot="1" x14ac:dyDescent="0.25">
      <c r="A314" s="205"/>
      <c r="B314" s="209"/>
      <c r="C314" s="205"/>
      <c r="D314" s="209"/>
      <c r="E314" s="205"/>
      <c r="F314" s="205"/>
      <c r="G314" s="205"/>
      <c r="H314" s="207"/>
      <c r="I314" s="207"/>
      <c r="J314" s="205"/>
      <c r="K314" s="208"/>
      <c r="L314" s="205"/>
      <c r="M314" s="205"/>
      <c r="N314" s="205"/>
      <c r="O314" s="205"/>
      <c r="P314" s="205"/>
      <c r="Q314" s="205"/>
      <c r="R314" s="205"/>
      <c r="S314" s="205"/>
      <c r="T314" s="205"/>
      <c r="U314" s="205"/>
      <c r="V314" s="205"/>
      <c r="W314" s="205"/>
      <c r="X314" s="205"/>
      <c r="Y314" s="205"/>
      <c r="Z314" s="205"/>
      <c r="AA314" s="205"/>
      <c r="AB314" s="205"/>
    </row>
    <row r="315" spans="1:28" ht="15" thickBot="1" x14ac:dyDescent="0.25">
      <c r="A315" s="205"/>
      <c r="B315" s="209"/>
      <c r="C315" s="205"/>
      <c r="D315" s="209"/>
      <c r="E315" s="205"/>
      <c r="F315" s="205"/>
      <c r="G315" s="205"/>
      <c r="H315" s="207"/>
      <c r="I315" s="207"/>
      <c r="J315" s="205"/>
      <c r="K315" s="208"/>
      <c r="L315" s="205"/>
      <c r="M315" s="205"/>
      <c r="N315" s="205"/>
      <c r="O315" s="205"/>
      <c r="P315" s="205"/>
      <c r="Q315" s="205"/>
      <c r="R315" s="205"/>
      <c r="S315" s="205"/>
      <c r="T315" s="205"/>
      <c r="U315" s="205"/>
      <c r="V315" s="205"/>
      <c r="W315" s="205"/>
      <c r="X315" s="205"/>
      <c r="Y315" s="205"/>
      <c r="Z315" s="205"/>
      <c r="AA315" s="205"/>
      <c r="AB315" s="205"/>
    </row>
    <row r="316" spans="1:28" ht="15" thickBot="1" x14ac:dyDescent="0.25">
      <c r="A316" s="205"/>
      <c r="B316" s="209"/>
      <c r="C316" s="205"/>
      <c r="D316" s="209"/>
      <c r="E316" s="205"/>
      <c r="F316" s="205"/>
      <c r="G316" s="205"/>
      <c r="H316" s="207"/>
      <c r="I316" s="207"/>
      <c r="J316" s="205"/>
      <c r="K316" s="208"/>
      <c r="L316" s="205"/>
      <c r="M316" s="205"/>
      <c r="N316" s="205"/>
      <c r="O316" s="205"/>
      <c r="P316" s="205"/>
      <c r="Q316" s="205"/>
      <c r="R316" s="205"/>
      <c r="S316" s="205"/>
      <c r="T316" s="205"/>
      <c r="U316" s="205"/>
      <c r="V316" s="205"/>
      <c r="W316" s="205"/>
      <c r="X316" s="205"/>
      <c r="Y316" s="205"/>
      <c r="Z316" s="205"/>
      <c r="AA316" s="205"/>
      <c r="AB316" s="205"/>
    </row>
    <row r="317" spans="1:28" ht="15" thickBot="1" x14ac:dyDescent="0.25">
      <c r="A317" s="205"/>
      <c r="B317" s="209"/>
      <c r="C317" s="205"/>
      <c r="D317" s="209"/>
      <c r="E317" s="205"/>
      <c r="F317" s="205"/>
      <c r="G317" s="205"/>
      <c r="H317" s="207"/>
      <c r="I317" s="207"/>
      <c r="J317" s="205"/>
      <c r="K317" s="208"/>
      <c r="L317" s="205"/>
      <c r="M317" s="205"/>
      <c r="N317" s="205"/>
      <c r="O317" s="205"/>
      <c r="P317" s="205"/>
      <c r="Q317" s="205"/>
      <c r="R317" s="205"/>
      <c r="S317" s="205"/>
      <c r="T317" s="205"/>
      <c r="U317" s="205"/>
      <c r="V317" s="205"/>
      <c r="W317" s="205"/>
      <c r="X317" s="205"/>
      <c r="Y317" s="205"/>
      <c r="Z317" s="205"/>
      <c r="AA317" s="205"/>
      <c r="AB317" s="205"/>
    </row>
    <row r="318" spans="1:28" ht="15" thickBot="1" x14ac:dyDescent="0.25">
      <c r="A318" s="205"/>
      <c r="B318" s="209"/>
      <c r="C318" s="205"/>
      <c r="D318" s="209"/>
      <c r="E318" s="205"/>
      <c r="F318" s="205"/>
      <c r="G318" s="205"/>
      <c r="H318" s="207"/>
      <c r="I318" s="207"/>
      <c r="J318" s="205"/>
      <c r="K318" s="208"/>
      <c r="L318" s="205"/>
      <c r="M318" s="205"/>
      <c r="N318" s="205"/>
      <c r="O318" s="205"/>
      <c r="P318" s="205"/>
      <c r="Q318" s="205"/>
      <c r="R318" s="205"/>
      <c r="S318" s="205"/>
      <c r="T318" s="205"/>
      <c r="U318" s="205"/>
      <c r="V318" s="205"/>
      <c r="W318" s="205"/>
      <c r="X318" s="205"/>
      <c r="Y318" s="205"/>
      <c r="Z318" s="205"/>
      <c r="AA318" s="205"/>
      <c r="AB318" s="205"/>
    </row>
    <row r="319" spans="1:28" ht="15" thickBot="1" x14ac:dyDescent="0.25">
      <c r="A319" s="205"/>
      <c r="B319" s="209"/>
      <c r="C319" s="205"/>
      <c r="D319" s="209"/>
      <c r="E319" s="205"/>
      <c r="F319" s="205"/>
      <c r="G319" s="205"/>
      <c r="H319" s="207"/>
      <c r="I319" s="207"/>
      <c r="J319" s="205"/>
      <c r="K319" s="208"/>
      <c r="L319" s="205"/>
      <c r="M319" s="205"/>
      <c r="N319" s="205"/>
      <c r="O319" s="205"/>
      <c r="P319" s="205"/>
      <c r="Q319" s="205"/>
      <c r="R319" s="205"/>
      <c r="S319" s="205"/>
      <c r="T319" s="205"/>
      <c r="U319" s="205"/>
      <c r="V319" s="205"/>
      <c r="W319" s="205"/>
      <c r="X319" s="205"/>
      <c r="Y319" s="205"/>
      <c r="Z319" s="205"/>
      <c r="AA319" s="205"/>
      <c r="AB319" s="205"/>
    </row>
    <row r="320" spans="1:28" ht="15" thickBot="1" x14ac:dyDescent="0.25">
      <c r="A320" s="205"/>
      <c r="B320" s="209"/>
      <c r="C320" s="205"/>
      <c r="D320" s="209"/>
      <c r="E320" s="205"/>
      <c r="F320" s="205"/>
      <c r="G320" s="205"/>
      <c r="H320" s="207"/>
      <c r="I320" s="207"/>
      <c r="J320" s="205"/>
      <c r="K320" s="208"/>
      <c r="L320" s="205"/>
      <c r="M320" s="205"/>
      <c r="N320" s="205"/>
      <c r="O320" s="205"/>
      <c r="P320" s="205"/>
      <c r="Q320" s="205"/>
      <c r="R320" s="205"/>
      <c r="S320" s="205"/>
      <c r="T320" s="205"/>
      <c r="U320" s="205"/>
      <c r="V320" s="205"/>
      <c r="W320" s="205"/>
      <c r="X320" s="205"/>
      <c r="Y320" s="205"/>
      <c r="Z320" s="205"/>
      <c r="AA320" s="205"/>
      <c r="AB320" s="205"/>
    </row>
    <row r="321" spans="1:28" ht="15" thickBot="1" x14ac:dyDescent="0.25">
      <c r="A321" s="205"/>
      <c r="B321" s="209"/>
      <c r="C321" s="205"/>
      <c r="D321" s="209"/>
      <c r="E321" s="205"/>
      <c r="F321" s="205"/>
      <c r="G321" s="205"/>
      <c r="H321" s="207"/>
      <c r="I321" s="207"/>
      <c r="J321" s="205"/>
      <c r="K321" s="208"/>
      <c r="L321" s="205"/>
      <c r="M321" s="205"/>
      <c r="N321" s="205"/>
      <c r="O321" s="205"/>
      <c r="P321" s="205"/>
      <c r="Q321" s="205"/>
      <c r="R321" s="205"/>
      <c r="S321" s="205"/>
      <c r="T321" s="205"/>
      <c r="U321" s="205"/>
      <c r="V321" s="205"/>
      <c r="W321" s="205"/>
      <c r="X321" s="205"/>
      <c r="Y321" s="205"/>
      <c r="Z321" s="205"/>
      <c r="AA321" s="205"/>
      <c r="AB321" s="205"/>
    </row>
    <row r="322" spans="1:28" ht="15" thickBot="1" x14ac:dyDescent="0.25">
      <c r="A322" s="205"/>
      <c r="B322" s="209"/>
      <c r="C322" s="205"/>
      <c r="D322" s="209"/>
      <c r="E322" s="205"/>
      <c r="F322" s="205"/>
      <c r="G322" s="205"/>
      <c r="H322" s="207"/>
      <c r="I322" s="207"/>
      <c r="J322" s="205"/>
      <c r="K322" s="208"/>
      <c r="L322" s="205"/>
      <c r="M322" s="205"/>
      <c r="N322" s="205"/>
      <c r="O322" s="205"/>
      <c r="P322" s="205"/>
      <c r="Q322" s="205"/>
      <c r="R322" s="205"/>
      <c r="S322" s="205"/>
      <c r="T322" s="205"/>
      <c r="U322" s="205"/>
      <c r="V322" s="205"/>
      <c r="W322" s="205"/>
      <c r="X322" s="205"/>
      <c r="Y322" s="205"/>
      <c r="Z322" s="205"/>
      <c r="AA322" s="205"/>
      <c r="AB322" s="205"/>
    </row>
    <row r="323" spans="1:28" ht="15" thickBot="1" x14ac:dyDescent="0.25">
      <c r="A323" s="205"/>
      <c r="B323" s="209"/>
      <c r="C323" s="205"/>
      <c r="D323" s="209"/>
      <c r="E323" s="205"/>
      <c r="F323" s="205"/>
      <c r="G323" s="205"/>
      <c r="H323" s="207"/>
      <c r="I323" s="207"/>
      <c r="J323" s="205"/>
      <c r="K323" s="208"/>
      <c r="L323" s="205"/>
      <c r="M323" s="205"/>
      <c r="N323" s="205"/>
      <c r="O323" s="205"/>
      <c r="P323" s="205"/>
      <c r="Q323" s="205"/>
      <c r="R323" s="205"/>
      <c r="S323" s="205"/>
      <c r="T323" s="205"/>
      <c r="U323" s="205"/>
      <c r="V323" s="205"/>
      <c r="W323" s="205"/>
      <c r="X323" s="205"/>
      <c r="Y323" s="205"/>
      <c r="Z323" s="205"/>
      <c r="AA323" s="205"/>
      <c r="AB323" s="205"/>
    </row>
    <row r="324" spans="1:28" ht="15" thickBot="1" x14ac:dyDescent="0.25">
      <c r="A324" s="205"/>
      <c r="B324" s="209"/>
      <c r="C324" s="205"/>
      <c r="D324" s="209"/>
      <c r="E324" s="205"/>
      <c r="F324" s="205"/>
      <c r="G324" s="205"/>
      <c r="H324" s="207"/>
      <c r="I324" s="207"/>
      <c r="J324" s="205"/>
      <c r="K324" s="208"/>
      <c r="L324" s="205"/>
      <c r="M324" s="205"/>
      <c r="N324" s="205"/>
      <c r="O324" s="205"/>
      <c r="P324" s="205"/>
      <c r="Q324" s="205"/>
      <c r="R324" s="205"/>
      <c r="S324" s="205"/>
      <c r="T324" s="205"/>
      <c r="U324" s="205"/>
      <c r="V324" s="205"/>
      <c r="W324" s="205"/>
      <c r="X324" s="205"/>
      <c r="Y324" s="205"/>
      <c r="Z324" s="205"/>
      <c r="AA324" s="205"/>
      <c r="AB324" s="205"/>
    </row>
    <row r="325" spans="1:28" ht="15" thickBot="1" x14ac:dyDescent="0.25">
      <c r="A325" s="205"/>
      <c r="B325" s="209"/>
      <c r="C325" s="205"/>
      <c r="D325" s="209"/>
      <c r="E325" s="205"/>
      <c r="F325" s="205"/>
      <c r="G325" s="205"/>
      <c r="H325" s="207"/>
      <c r="I325" s="207"/>
      <c r="J325" s="205"/>
      <c r="K325" s="208"/>
      <c r="L325" s="205"/>
      <c r="M325" s="205"/>
      <c r="N325" s="205"/>
      <c r="O325" s="205"/>
      <c r="P325" s="205"/>
      <c r="Q325" s="205"/>
      <c r="R325" s="205"/>
      <c r="S325" s="205"/>
      <c r="T325" s="205"/>
      <c r="U325" s="205"/>
      <c r="V325" s="205"/>
      <c r="W325" s="205"/>
      <c r="X325" s="205"/>
      <c r="Y325" s="205"/>
      <c r="Z325" s="205"/>
      <c r="AA325" s="205"/>
      <c r="AB325" s="205"/>
    </row>
    <row r="326" spans="1:28" ht="15" thickBot="1" x14ac:dyDescent="0.25">
      <c r="A326" s="205"/>
      <c r="B326" s="209"/>
      <c r="C326" s="205"/>
      <c r="D326" s="209"/>
      <c r="E326" s="205"/>
      <c r="F326" s="205"/>
      <c r="G326" s="205"/>
      <c r="H326" s="207"/>
      <c r="I326" s="207"/>
      <c r="J326" s="205"/>
      <c r="K326" s="208"/>
      <c r="L326" s="205"/>
      <c r="M326" s="205"/>
      <c r="N326" s="205"/>
      <c r="O326" s="205"/>
      <c r="P326" s="205"/>
      <c r="Q326" s="205"/>
      <c r="R326" s="205"/>
      <c r="S326" s="205"/>
      <c r="T326" s="205"/>
      <c r="U326" s="205"/>
      <c r="V326" s="205"/>
      <c r="W326" s="205"/>
      <c r="X326" s="205"/>
      <c r="Y326" s="205"/>
      <c r="Z326" s="205"/>
      <c r="AA326" s="205"/>
      <c r="AB326" s="205"/>
    </row>
    <row r="327" spans="1:28" ht="15" thickBot="1" x14ac:dyDescent="0.25">
      <c r="A327" s="205"/>
      <c r="B327" s="209"/>
      <c r="C327" s="205"/>
      <c r="D327" s="209"/>
      <c r="E327" s="205"/>
      <c r="F327" s="205"/>
      <c r="G327" s="205"/>
      <c r="H327" s="207"/>
      <c r="I327" s="207"/>
      <c r="J327" s="205"/>
      <c r="K327" s="208"/>
      <c r="L327" s="205"/>
      <c r="M327" s="205"/>
      <c r="N327" s="205"/>
      <c r="O327" s="205"/>
      <c r="P327" s="205"/>
      <c r="Q327" s="205"/>
      <c r="R327" s="205"/>
      <c r="S327" s="205"/>
      <c r="T327" s="205"/>
      <c r="U327" s="205"/>
      <c r="V327" s="205"/>
      <c r="W327" s="205"/>
      <c r="X327" s="205"/>
      <c r="Y327" s="205"/>
      <c r="Z327" s="205"/>
      <c r="AA327" s="205"/>
      <c r="AB327" s="205"/>
    </row>
    <row r="328" spans="1:28" ht="15" thickBot="1" x14ac:dyDescent="0.25">
      <c r="A328" s="205"/>
      <c r="B328" s="209"/>
      <c r="C328" s="205"/>
      <c r="D328" s="209"/>
      <c r="E328" s="205"/>
      <c r="F328" s="205"/>
      <c r="G328" s="205"/>
      <c r="H328" s="207"/>
      <c r="I328" s="207"/>
      <c r="J328" s="205"/>
      <c r="K328" s="208"/>
      <c r="L328" s="205"/>
      <c r="M328" s="205"/>
      <c r="N328" s="205"/>
      <c r="O328" s="205"/>
      <c r="P328" s="205"/>
      <c r="Q328" s="205"/>
      <c r="R328" s="205"/>
      <c r="S328" s="205"/>
      <c r="T328" s="205"/>
      <c r="U328" s="205"/>
      <c r="V328" s="205"/>
      <c r="W328" s="205"/>
      <c r="X328" s="205"/>
      <c r="Y328" s="205"/>
      <c r="Z328" s="205"/>
      <c r="AA328" s="205"/>
      <c r="AB328" s="205"/>
    </row>
    <row r="329" spans="1:28" ht="15" thickBot="1" x14ac:dyDescent="0.25">
      <c r="A329" s="205"/>
      <c r="B329" s="209"/>
      <c r="C329" s="205"/>
      <c r="D329" s="209"/>
      <c r="E329" s="205"/>
      <c r="F329" s="205"/>
      <c r="G329" s="205"/>
      <c r="H329" s="207"/>
      <c r="I329" s="207"/>
      <c r="J329" s="205"/>
      <c r="K329" s="208"/>
      <c r="L329" s="205"/>
      <c r="M329" s="205"/>
      <c r="N329" s="205"/>
      <c r="O329" s="205"/>
      <c r="P329" s="205"/>
      <c r="Q329" s="205"/>
      <c r="R329" s="205"/>
      <c r="S329" s="205"/>
      <c r="T329" s="205"/>
      <c r="U329" s="205"/>
      <c r="V329" s="205"/>
      <c r="W329" s="205"/>
      <c r="X329" s="205"/>
      <c r="Y329" s="205"/>
      <c r="Z329" s="205"/>
      <c r="AA329" s="205"/>
      <c r="AB329" s="205"/>
    </row>
    <row r="330" spans="1:28" ht="15" thickBot="1" x14ac:dyDescent="0.25">
      <c r="A330" s="205"/>
      <c r="B330" s="209"/>
      <c r="C330" s="205"/>
      <c r="D330" s="209"/>
      <c r="E330" s="205"/>
      <c r="F330" s="205"/>
      <c r="G330" s="205"/>
      <c r="H330" s="207"/>
      <c r="I330" s="207"/>
      <c r="J330" s="205"/>
      <c r="K330" s="208"/>
      <c r="L330" s="205"/>
      <c r="M330" s="205"/>
      <c r="N330" s="205"/>
      <c r="O330" s="205"/>
      <c r="P330" s="205"/>
      <c r="Q330" s="205"/>
      <c r="R330" s="205"/>
      <c r="S330" s="205"/>
      <c r="T330" s="205"/>
      <c r="U330" s="205"/>
      <c r="V330" s="205"/>
      <c r="W330" s="205"/>
      <c r="X330" s="205"/>
      <c r="Y330" s="205"/>
      <c r="Z330" s="205"/>
      <c r="AA330" s="205"/>
      <c r="AB330" s="205"/>
    </row>
    <row r="331" spans="1:28" ht="15" thickBot="1" x14ac:dyDescent="0.25">
      <c r="A331" s="205"/>
      <c r="B331" s="209"/>
      <c r="C331" s="205"/>
      <c r="D331" s="209"/>
      <c r="E331" s="205"/>
      <c r="F331" s="205"/>
      <c r="G331" s="205"/>
      <c r="H331" s="207"/>
      <c r="I331" s="207"/>
      <c r="J331" s="205"/>
      <c r="K331" s="208"/>
      <c r="L331" s="205"/>
      <c r="M331" s="205"/>
      <c r="N331" s="205"/>
      <c r="O331" s="205"/>
      <c r="P331" s="205"/>
      <c r="Q331" s="205"/>
      <c r="R331" s="205"/>
      <c r="S331" s="205"/>
      <c r="T331" s="205"/>
      <c r="U331" s="205"/>
      <c r="V331" s="205"/>
      <c r="W331" s="205"/>
      <c r="X331" s="205"/>
      <c r="Y331" s="205"/>
      <c r="Z331" s="205"/>
      <c r="AA331" s="205"/>
      <c r="AB331" s="205"/>
    </row>
    <row r="332" spans="1:28" ht="15" thickBot="1" x14ac:dyDescent="0.25">
      <c r="A332" s="205"/>
      <c r="B332" s="209"/>
      <c r="C332" s="205"/>
      <c r="D332" s="209"/>
      <c r="E332" s="205"/>
      <c r="F332" s="205"/>
      <c r="G332" s="205"/>
      <c r="H332" s="207"/>
      <c r="I332" s="207"/>
      <c r="J332" s="205"/>
      <c r="K332" s="208"/>
      <c r="L332" s="205"/>
      <c r="M332" s="205"/>
      <c r="N332" s="205"/>
      <c r="O332" s="205"/>
      <c r="P332" s="205"/>
      <c r="Q332" s="205"/>
      <c r="R332" s="205"/>
      <c r="S332" s="205"/>
      <c r="T332" s="205"/>
      <c r="U332" s="205"/>
      <c r="V332" s="205"/>
      <c r="W332" s="205"/>
      <c r="X332" s="205"/>
      <c r="Y332" s="205"/>
      <c r="Z332" s="205"/>
      <c r="AA332" s="205"/>
      <c r="AB332" s="205"/>
    </row>
    <row r="333" spans="1:28" ht="15" thickBot="1" x14ac:dyDescent="0.25">
      <c r="A333" s="205"/>
      <c r="B333" s="209"/>
      <c r="C333" s="205"/>
      <c r="D333" s="209"/>
      <c r="E333" s="205"/>
      <c r="F333" s="205"/>
      <c r="G333" s="205"/>
      <c r="H333" s="207"/>
      <c r="I333" s="207"/>
      <c r="J333" s="205"/>
      <c r="K333" s="208"/>
      <c r="L333" s="205"/>
      <c r="M333" s="205"/>
      <c r="N333" s="205"/>
      <c r="O333" s="205"/>
      <c r="P333" s="205"/>
      <c r="Q333" s="205"/>
      <c r="R333" s="205"/>
      <c r="S333" s="205"/>
      <c r="T333" s="205"/>
      <c r="U333" s="205"/>
      <c r="V333" s="205"/>
      <c r="W333" s="205"/>
      <c r="X333" s="205"/>
      <c r="Y333" s="205"/>
      <c r="Z333" s="205"/>
      <c r="AA333" s="205"/>
      <c r="AB333" s="205"/>
    </row>
    <row r="334" spans="1:28" ht="15" thickBot="1" x14ac:dyDescent="0.25">
      <c r="A334" s="205"/>
      <c r="B334" s="209"/>
      <c r="C334" s="205"/>
      <c r="D334" s="209"/>
      <c r="E334" s="205"/>
      <c r="F334" s="205"/>
      <c r="G334" s="205"/>
      <c r="H334" s="207"/>
      <c r="I334" s="207"/>
      <c r="J334" s="205"/>
      <c r="K334" s="208"/>
      <c r="L334" s="205"/>
      <c r="M334" s="205"/>
      <c r="N334" s="205"/>
      <c r="O334" s="205"/>
      <c r="P334" s="205"/>
      <c r="Q334" s="205"/>
      <c r="R334" s="205"/>
      <c r="S334" s="205"/>
      <c r="T334" s="205"/>
      <c r="U334" s="205"/>
      <c r="V334" s="205"/>
      <c r="W334" s="205"/>
      <c r="X334" s="205"/>
      <c r="Y334" s="205"/>
      <c r="Z334" s="205"/>
      <c r="AA334" s="205"/>
      <c r="AB334" s="205"/>
    </row>
    <row r="335" spans="1:28" ht="15" thickBot="1" x14ac:dyDescent="0.25">
      <c r="A335" s="205"/>
      <c r="B335" s="209"/>
      <c r="C335" s="205"/>
      <c r="D335" s="209"/>
      <c r="E335" s="205"/>
      <c r="F335" s="205"/>
      <c r="G335" s="205"/>
      <c r="H335" s="207"/>
      <c r="I335" s="207"/>
      <c r="J335" s="205"/>
      <c r="K335" s="208"/>
      <c r="L335" s="205"/>
      <c r="M335" s="205"/>
      <c r="N335" s="205"/>
      <c r="O335" s="205"/>
      <c r="P335" s="205"/>
      <c r="Q335" s="205"/>
      <c r="R335" s="205"/>
      <c r="S335" s="205"/>
      <c r="T335" s="205"/>
      <c r="U335" s="205"/>
      <c r="V335" s="205"/>
      <c r="W335" s="205"/>
      <c r="X335" s="205"/>
      <c r="Y335" s="205"/>
      <c r="Z335" s="205"/>
      <c r="AA335" s="205"/>
      <c r="AB335" s="205"/>
    </row>
    <row r="336" spans="1:28" ht="15" thickBot="1" x14ac:dyDescent="0.25">
      <c r="A336" s="205"/>
      <c r="B336" s="209"/>
      <c r="C336" s="205"/>
      <c r="D336" s="209"/>
      <c r="E336" s="205"/>
      <c r="F336" s="205"/>
      <c r="G336" s="205"/>
      <c r="H336" s="207"/>
      <c r="I336" s="207"/>
      <c r="J336" s="205"/>
      <c r="K336" s="208"/>
      <c r="L336" s="205"/>
      <c r="M336" s="205"/>
      <c r="N336" s="205"/>
      <c r="O336" s="205"/>
      <c r="P336" s="205"/>
      <c r="Q336" s="205"/>
      <c r="R336" s="205"/>
      <c r="S336" s="205"/>
      <c r="T336" s="205"/>
      <c r="U336" s="205"/>
      <c r="V336" s="205"/>
      <c r="W336" s="205"/>
      <c r="X336" s="205"/>
      <c r="Y336" s="205"/>
      <c r="Z336" s="205"/>
      <c r="AA336" s="205"/>
      <c r="AB336" s="205"/>
    </row>
    <row r="337" spans="1:28" ht="15" thickBot="1" x14ac:dyDescent="0.25">
      <c r="A337" s="205"/>
      <c r="B337" s="209"/>
      <c r="C337" s="205"/>
      <c r="D337" s="209"/>
      <c r="E337" s="205"/>
      <c r="F337" s="205"/>
      <c r="G337" s="205"/>
      <c r="H337" s="207"/>
      <c r="I337" s="207"/>
      <c r="J337" s="205"/>
      <c r="K337" s="208"/>
      <c r="L337" s="205"/>
      <c r="M337" s="205"/>
      <c r="N337" s="205"/>
      <c r="O337" s="205"/>
      <c r="P337" s="205"/>
      <c r="Q337" s="205"/>
      <c r="R337" s="205"/>
      <c r="S337" s="205"/>
      <c r="T337" s="205"/>
      <c r="U337" s="205"/>
      <c r="V337" s="205"/>
      <c r="W337" s="205"/>
      <c r="X337" s="205"/>
      <c r="Y337" s="205"/>
      <c r="Z337" s="205"/>
      <c r="AA337" s="205"/>
      <c r="AB337" s="205"/>
    </row>
    <row r="338" spans="1:28" ht="15" thickBot="1" x14ac:dyDescent="0.25">
      <c r="A338" s="205"/>
      <c r="B338" s="209"/>
      <c r="C338" s="205"/>
      <c r="D338" s="209"/>
      <c r="E338" s="205"/>
      <c r="F338" s="205"/>
      <c r="G338" s="205"/>
      <c r="H338" s="207"/>
      <c r="I338" s="207"/>
      <c r="J338" s="205"/>
      <c r="K338" s="208"/>
      <c r="L338" s="205"/>
      <c r="M338" s="205"/>
      <c r="N338" s="205"/>
      <c r="O338" s="205"/>
      <c r="P338" s="205"/>
      <c r="Q338" s="205"/>
      <c r="R338" s="205"/>
      <c r="S338" s="205"/>
      <c r="T338" s="205"/>
      <c r="U338" s="205"/>
      <c r="V338" s="205"/>
      <c r="W338" s="205"/>
      <c r="X338" s="205"/>
      <c r="Y338" s="205"/>
      <c r="Z338" s="205"/>
      <c r="AA338" s="205"/>
      <c r="AB338" s="205"/>
    </row>
    <row r="339" spans="1:28" ht="15" thickBot="1" x14ac:dyDescent="0.25">
      <c r="A339" s="205"/>
      <c r="B339" s="209"/>
      <c r="C339" s="205"/>
      <c r="D339" s="209"/>
      <c r="E339" s="205"/>
      <c r="F339" s="205"/>
      <c r="G339" s="205"/>
      <c r="H339" s="207"/>
      <c r="I339" s="207"/>
      <c r="J339" s="205"/>
      <c r="K339" s="208"/>
      <c r="L339" s="205"/>
      <c r="M339" s="205"/>
      <c r="N339" s="205"/>
      <c r="O339" s="205"/>
      <c r="P339" s="205"/>
      <c r="Q339" s="205"/>
      <c r="R339" s="205"/>
      <c r="S339" s="205"/>
      <c r="T339" s="205"/>
      <c r="U339" s="205"/>
      <c r="V339" s="205"/>
      <c r="W339" s="205"/>
      <c r="X339" s="205"/>
      <c r="Y339" s="205"/>
      <c r="Z339" s="205"/>
      <c r="AA339" s="205"/>
      <c r="AB339" s="205"/>
    </row>
    <row r="340" spans="1:28" ht="15" thickBot="1" x14ac:dyDescent="0.25">
      <c r="A340" s="205"/>
      <c r="B340" s="209"/>
      <c r="C340" s="205"/>
      <c r="D340" s="209"/>
      <c r="E340" s="205"/>
      <c r="F340" s="205"/>
      <c r="G340" s="205"/>
      <c r="H340" s="207"/>
      <c r="I340" s="207"/>
      <c r="J340" s="205"/>
      <c r="K340" s="208"/>
      <c r="L340" s="205"/>
      <c r="M340" s="205"/>
      <c r="N340" s="205"/>
      <c r="O340" s="205"/>
      <c r="P340" s="205"/>
      <c r="Q340" s="205"/>
      <c r="R340" s="205"/>
      <c r="S340" s="205"/>
      <c r="T340" s="205"/>
      <c r="U340" s="205"/>
      <c r="V340" s="205"/>
      <c r="W340" s="205"/>
      <c r="X340" s="205"/>
      <c r="Y340" s="205"/>
      <c r="Z340" s="205"/>
      <c r="AA340" s="205"/>
      <c r="AB340" s="205"/>
    </row>
    <row r="341" spans="1:28" ht="15" thickBot="1" x14ac:dyDescent="0.25">
      <c r="A341" s="205"/>
      <c r="B341" s="209"/>
      <c r="C341" s="205"/>
      <c r="D341" s="209"/>
      <c r="E341" s="205"/>
      <c r="F341" s="205"/>
      <c r="G341" s="205"/>
      <c r="H341" s="207"/>
      <c r="I341" s="207"/>
      <c r="J341" s="205"/>
      <c r="K341" s="208"/>
      <c r="L341" s="205"/>
      <c r="M341" s="205"/>
      <c r="N341" s="205"/>
      <c r="O341" s="205"/>
      <c r="P341" s="205"/>
      <c r="Q341" s="205"/>
      <c r="R341" s="205"/>
      <c r="S341" s="205"/>
      <c r="T341" s="205"/>
      <c r="U341" s="205"/>
      <c r="V341" s="205"/>
      <c r="W341" s="205"/>
      <c r="X341" s="205"/>
      <c r="Y341" s="205"/>
      <c r="Z341" s="205"/>
      <c r="AA341" s="205"/>
      <c r="AB341" s="205"/>
    </row>
    <row r="342" spans="1:28" ht="15" thickBot="1" x14ac:dyDescent="0.25">
      <c r="A342" s="205"/>
      <c r="B342" s="209"/>
      <c r="C342" s="205"/>
      <c r="D342" s="209"/>
      <c r="E342" s="205"/>
      <c r="F342" s="205"/>
      <c r="G342" s="205"/>
      <c r="H342" s="207"/>
      <c r="I342" s="207"/>
      <c r="J342" s="205"/>
      <c r="K342" s="208"/>
      <c r="L342" s="205"/>
      <c r="M342" s="205"/>
      <c r="N342" s="205"/>
      <c r="O342" s="205"/>
      <c r="P342" s="205"/>
      <c r="Q342" s="205"/>
      <c r="R342" s="205"/>
      <c r="S342" s="205"/>
      <c r="T342" s="205"/>
      <c r="U342" s="205"/>
      <c r="V342" s="205"/>
      <c r="W342" s="205"/>
      <c r="X342" s="205"/>
      <c r="Y342" s="205"/>
      <c r="Z342" s="205"/>
      <c r="AA342" s="205"/>
      <c r="AB342" s="205"/>
    </row>
    <row r="343" spans="1:28" ht="15" thickBot="1" x14ac:dyDescent="0.25">
      <c r="A343" s="205"/>
      <c r="B343" s="209"/>
      <c r="C343" s="205"/>
      <c r="D343" s="209"/>
      <c r="E343" s="205"/>
      <c r="F343" s="205"/>
      <c r="G343" s="205"/>
      <c r="H343" s="207"/>
      <c r="I343" s="207"/>
      <c r="J343" s="205"/>
      <c r="K343" s="208"/>
      <c r="L343" s="205"/>
      <c r="M343" s="205"/>
      <c r="N343" s="205"/>
      <c r="O343" s="205"/>
      <c r="P343" s="205"/>
      <c r="Q343" s="205"/>
      <c r="R343" s="205"/>
      <c r="S343" s="205"/>
      <c r="T343" s="205"/>
      <c r="U343" s="205"/>
      <c r="V343" s="205"/>
      <c r="W343" s="205"/>
      <c r="X343" s="205"/>
      <c r="Y343" s="205"/>
      <c r="Z343" s="205"/>
      <c r="AA343" s="205"/>
      <c r="AB343" s="205"/>
    </row>
    <row r="344" spans="1:28" ht="15" thickBot="1" x14ac:dyDescent="0.25">
      <c r="A344" s="205"/>
      <c r="B344" s="209"/>
      <c r="C344" s="205"/>
      <c r="D344" s="209"/>
      <c r="E344" s="205"/>
      <c r="F344" s="205"/>
      <c r="G344" s="205"/>
      <c r="H344" s="207"/>
      <c r="I344" s="207"/>
      <c r="J344" s="205"/>
      <c r="K344" s="208"/>
      <c r="L344" s="205"/>
      <c r="M344" s="205"/>
      <c r="N344" s="205"/>
      <c r="O344" s="205"/>
      <c r="P344" s="205"/>
      <c r="Q344" s="205"/>
      <c r="R344" s="205"/>
      <c r="S344" s="205"/>
      <c r="T344" s="205"/>
      <c r="U344" s="205"/>
      <c r="V344" s="205"/>
      <c r="W344" s="205"/>
      <c r="X344" s="205"/>
      <c r="Y344" s="205"/>
      <c r="Z344" s="205"/>
      <c r="AA344" s="205"/>
      <c r="AB344" s="205"/>
    </row>
    <row r="345" spans="1:28" ht="15" thickBot="1" x14ac:dyDescent="0.25">
      <c r="A345" s="205"/>
      <c r="B345" s="209"/>
      <c r="C345" s="205"/>
      <c r="D345" s="209"/>
      <c r="E345" s="205"/>
      <c r="F345" s="205"/>
      <c r="G345" s="205"/>
      <c r="H345" s="207"/>
      <c r="I345" s="207"/>
      <c r="J345" s="205"/>
      <c r="K345" s="208"/>
      <c r="L345" s="205"/>
      <c r="M345" s="205"/>
      <c r="N345" s="205"/>
      <c r="O345" s="205"/>
      <c r="P345" s="205"/>
      <c r="Q345" s="205"/>
      <c r="R345" s="205"/>
      <c r="S345" s="205"/>
      <c r="T345" s="205"/>
      <c r="U345" s="205"/>
      <c r="V345" s="205"/>
      <c r="W345" s="205"/>
      <c r="X345" s="205"/>
      <c r="Y345" s="205"/>
      <c r="Z345" s="205"/>
      <c r="AA345" s="205"/>
      <c r="AB345" s="205"/>
    </row>
    <row r="346" spans="1:28" ht="15" thickBot="1" x14ac:dyDescent="0.25">
      <c r="A346" s="205"/>
      <c r="B346" s="209"/>
      <c r="C346" s="205"/>
      <c r="D346" s="209"/>
      <c r="E346" s="205"/>
      <c r="F346" s="205"/>
      <c r="G346" s="205"/>
      <c r="H346" s="207"/>
      <c r="I346" s="207"/>
      <c r="J346" s="205"/>
      <c r="K346" s="208"/>
      <c r="L346" s="205"/>
      <c r="M346" s="205"/>
      <c r="N346" s="205"/>
      <c r="O346" s="205"/>
      <c r="P346" s="205"/>
      <c r="Q346" s="205"/>
      <c r="R346" s="205"/>
      <c r="S346" s="205"/>
      <c r="T346" s="205"/>
      <c r="U346" s="205"/>
      <c r="V346" s="205"/>
      <c r="W346" s="205"/>
      <c r="X346" s="205"/>
      <c r="Y346" s="205"/>
      <c r="Z346" s="205"/>
      <c r="AA346" s="205"/>
      <c r="AB346" s="205"/>
    </row>
    <row r="347" spans="1:28" ht="15" thickBot="1" x14ac:dyDescent="0.25">
      <c r="A347" s="205"/>
      <c r="B347" s="209"/>
      <c r="C347" s="205"/>
      <c r="D347" s="209"/>
      <c r="E347" s="205"/>
      <c r="F347" s="205"/>
      <c r="G347" s="205"/>
      <c r="H347" s="207"/>
      <c r="I347" s="207"/>
      <c r="J347" s="205"/>
      <c r="K347" s="208"/>
      <c r="L347" s="205"/>
      <c r="M347" s="205"/>
      <c r="N347" s="205"/>
      <c r="O347" s="205"/>
      <c r="P347" s="205"/>
      <c r="Q347" s="205"/>
      <c r="R347" s="205"/>
      <c r="S347" s="205"/>
      <c r="T347" s="205"/>
      <c r="U347" s="205"/>
      <c r="V347" s="205"/>
      <c r="W347" s="205"/>
      <c r="X347" s="205"/>
      <c r="Y347" s="205"/>
      <c r="Z347" s="205"/>
      <c r="AA347" s="205"/>
      <c r="AB347" s="205"/>
    </row>
    <row r="348" spans="1:28" ht="15" thickBot="1" x14ac:dyDescent="0.25">
      <c r="A348" s="205"/>
      <c r="B348" s="209"/>
      <c r="C348" s="205"/>
      <c r="D348" s="209"/>
      <c r="E348" s="205"/>
      <c r="F348" s="205"/>
      <c r="G348" s="205"/>
      <c r="H348" s="207"/>
      <c r="I348" s="207"/>
      <c r="J348" s="205"/>
      <c r="K348" s="208"/>
      <c r="L348" s="205"/>
      <c r="M348" s="205"/>
      <c r="N348" s="205"/>
      <c r="O348" s="205"/>
      <c r="P348" s="205"/>
      <c r="Q348" s="205"/>
      <c r="R348" s="205"/>
      <c r="S348" s="205"/>
      <c r="T348" s="205"/>
      <c r="U348" s="205"/>
      <c r="V348" s="205"/>
      <c r="W348" s="205"/>
      <c r="X348" s="205"/>
      <c r="Y348" s="205"/>
      <c r="Z348" s="205"/>
      <c r="AA348" s="205"/>
      <c r="AB348" s="205"/>
    </row>
    <row r="349" spans="1:28" ht="15" thickBot="1" x14ac:dyDescent="0.25">
      <c r="A349" s="205"/>
      <c r="B349" s="209"/>
      <c r="C349" s="205"/>
      <c r="D349" s="209"/>
      <c r="E349" s="205"/>
      <c r="F349" s="205"/>
      <c r="G349" s="205"/>
      <c r="H349" s="207"/>
      <c r="I349" s="207"/>
      <c r="J349" s="205"/>
      <c r="K349" s="208"/>
      <c r="L349" s="205"/>
      <c r="M349" s="205"/>
      <c r="N349" s="205"/>
      <c r="O349" s="205"/>
      <c r="P349" s="205"/>
      <c r="Q349" s="205"/>
      <c r="R349" s="205"/>
      <c r="S349" s="205"/>
      <c r="T349" s="205"/>
      <c r="U349" s="205"/>
      <c r="V349" s="205"/>
      <c r="W349" s="205"/>
      <c r="X349" s="205"/>
      <c r="Y349" s="205"/>
      <c r="Z349" s="205"/>
      <c r="AA349" s="205"/>
      <c r="AB349" s="205"/>
    </row>
    <row r="350" spans="1:28" ht="15" thickBot="1" x14ac:dyDescent="0.25">
      <c r="A350" s="205"/>
      <c r="B350" s="209"/>
      <c r="C350" s="205"/>
      <c r="D350" s="209"/>
      <c r="E350" s="205"/>
      <c r="F350" s="205"/>
      <c r="G350" s="205"/>
      <c r="H350" s="207"/>
      <c r="I350" s="207"/>
      <c r="J350" s="205"/>
      <c r="K350" s="208"/>
      <c r="L350" s="205"/>
      <c r="M350" s="205"/>
      <c r="N350" s="205"/>
      <c r="O350" s="205"/>
      <c r="P350" s="205"/>
      <c r="Q350" s="205"/>
      <c r="R350" s="205"/>
      <c r="S350" s="205"/>
      <c r="T350" s="205"/>
      <c r="U350" s="205"/>
      <c r="V350" s="205"/>
      <c r="W350" s="205"/>
      <c r="X350" s="205"/>
      <c r="Y350" s="205"/>
      <c r="Z350" s="205"/>
      <c r="AA350" s="205"/>
      <c r="AB350" s="205"/>
    </row>
    <row r="351" spans="1:28" ht="15" thickBot="1" x14ac:dyDescent="0.25">
      <c r="A351" s="205"/>
      <c r="B351" s="209"/>
      <c r="C351" s="205"/>
      <c r="D351" s="209"/>
      <c r="E351" s="205"/>
      <c r="F351" s="205"/>
      <c r="G351" s="205"/>
      <c r="H351" s="207"/>
      <c r="I351" s="207"/>
      <c r="J351" s="205"/>
      <c r="K351" s="208"/>
      <c r="L351" s="205"/>
      <c r="M351" s="205"/>
      <c r="N351" s="205"/>
      <c r="O351" s="205"/>
      <c r="P351" s="205"/>
      <c r="Q351" s="205"/>
      <c r="R351" s="205"/>
      <c r="S351" s="205"/>
      <c r="T351" s="205"/>
      <c r="U351" s="205"/>
      <c r="V351" s="205"/>
      <c r="W351" s="205"/>
      <c r="X351" s="205"/>
      <c r="Y351" s="205"/>
      <c r="Z351" s="205"/>
      <c r="AA351" s="205"/>
      <c r="AB351" s="205"/>
    </row>
    <row r="352" spans="1:28" ht="15" thickBot="1" x14ac:dyDescent="0.25">
      <c r="A352" s="205"/>
      <c r="B352" s="209"/>
      <c r="C352" s="205"/>
      <c r="D352" s="209"/>
      <c r="E352" s="205"/>
      <c r="F352" s="205"/>
      <c r="G352" s="205"/>
      <c r="H352" s="207"/>
      <c r="I352" s="207"/>
      <c r="J352" s="205"/>
      <c r="K352" s="208"/>
      <c r="L352" s="205"/>
      <c r="M352" s="205"/>
      <c r="N352" s="205"/>
      <c r="O352" s="205"/>
      <c r="P352" s="205"/>
      <c r="Q352" s="205"/>
      <c r="R352" s="205"/>
      <c r="S352" s="205"/>
      <c r="T352" s="205"/>
      <c r="U352" s="205"/>
      <c r="V352" s="205"/>
      <c r="W352" s="205"/>
      <c r="X352" s="205"/>
      <c r="Y352" s="205"/>
      <c r="Z352" s="205"/>
      <c r="AA352" s="205"/>
      <c r="AB352" s="205"/>
    </row>
    <row r="353" spans="1:28" ht="15" thickBot="1" x14ac:dyDescent="0.25">
      <c r="A353" s="205"/>
      <c r="B353" s="209"/>
      <c r="C353" s="205"/>
      <c r="D353" s="209"/>
      <c r="E353" s="205"/>
      <c r="F353" s="205"/>
      <c r="G353" s="205"/>
      <c r="H353" s="207"/>
      <c r="I353" s="207"/>
      <c r="J353" s="205"/>
      <c r="K353" s="208"/>
      <c r="L353" s="205"/>
      <c r="M353" s="205"/>
      <c r="N353" s="205"/>
      <c r="O353" s="205"/>
      <c r="P353" s="205"/>
      <c r="Q353" s="205"/>
      <c r="R353" s="205"/>
      <c r="S353" s="205"/>
      <c r="T353" s="205"/>
      <c r="U353" s="205"/>
      <c r="V353" s="205"/>
      <c r="W353" s="205"/>
      <c r="X353" s="205"/>
      <c r="Y353" s="205"/>
      <c r="Z353" s="205"/>
      <c r="AA353" s="205"/>
      <c r="AB353" s="205"/>
    </row>
    <row r="354" spans="1:28" ht="15" thickBot="1" x14ac:dyDescent="0.25">
      <c r="A354" s="205"/>
      <c r="B354" s="209"/>
      <c r="C354" s="205"/>
      <c r="D354" s="209"/>
      <c r="E354" s="205"/>
      <c r="F354" s="205"/>
      <c r="G354" s="205"/>
      <c r="H354" s="207"/>
      <c r="I354" s="207"/>
      <c r="J354" s="205"/>
      <c r="K354" s="208"/>
      <c r="L354" s="205"/>
      <c r="M354" s="205"/>
      <c r="N354" s="205"/>
      <c r="O354" s="205"/>
      <c r="P354" s="205"/>
      <c r="Q354" s="205"/>
      <c r="R354" s="205"/>
      <c r="S354" s="205"/>
      <c r="T354" s="205"/>
      <c r="U354" s="205"/>
      <c r="V354" s="205"/>
      <c r="W354" s="205"/>
      <c r="X354" s="205"/>
      <c r="Y354" s="205"/>
      <c r="Z354" s="205"/>
      <c r="AA354" s="205"/>
      <c r="AB354" s="205"/>
    </row>
    <row r="355" spans="1:28" ht="15" thickBot="1" x14ac:dyDescent="0.25">
      <c r="A355" s="205"/>
      <c r="B355" s="209"/>
      <c r="C355" s="205"/>
      <c r="D355" s="209"/>
      <c r="E355" s="205"/>
      <c r="F355" s="205"/>
      <c r="G355" s="205"/>
      <c r="H355" s="207"/>
      <c r="I355" s="207"/>
      <c r="J355" s="205"/>
      <c r="K355" s="208"/>
      <c r="L355" s="205"/>
      <c r="M355" s="205"/>
      <c r="N355" s="205"/>
      <c r="O355" s="205"/>
      <c r="P355" s="205"/>
      <c r="Q355" s="205"/>
      <c r="R355" s="205"/>
      <c r="S355" s="205"/>
      <c r="T355" s="205"/>
      <c r="U355" s="205"/>
      <c r="V355" s="205"/>
      <c r="W355" s="205"/>
      <c r="X355" s="205"/>
      <c r="Y355" s="205"/>
      <c r="Z355" s="205"/>
      <c r="AA355" s="205"/>
      <c r="AB355" s="205"/>
    </row>
    <row r="356" spans="1:28" ht="15" thickBot="1" x14ac:dyDescent="0.25">
      <c r="A356" s="205"/>
      <c r="B356" s="209"/>
      <c r="C356" s="205"/>
      <c r="D356" s="209"/>
      <c r="E356" s="205"/>
      <c r="F356" s="205"/>
      <c r="G356" s="205"/>
      <c r="H356" s="207"/>
      <c r="I356" s="207"/>
      <c r="J356" s="205"/>
      <c r="K356" s="208"/>
      <c r="L356" s="205"/>
      <c r="M356" s="205"/>
      <c r="N356" s="205"/>
      <c r="O356" s="205"/>
      <c r="P356" s="205"/>
      <c r="Q356" s="205"/>
      <c r="R356" s="205"/>
      <c r="S356" s="205"/>
      <c r="T356" s="205"/>
      <c r="U356" s="205"/>
      <c r="V356" s="205"/>
      <c r="W356" s="205"/>
      <c r="X356" s="205"/>
      <c r="Y356" s="205"/>
      <c r="Z356" s="205"/>
      <c r="AA356" s="205"/>
      <c r="AB356" s="205"/>
    </row>
    <row r="357" spans="1:28" ht="15" thickBot="1" x14ac:dyDescent="0.25">
      <c r="A357" s="205"/>
      <c r="B357" s="209"/>
      <c r="C357" s="205"/>
      <c r="D357" s="209"/>
      <c r="E357" s="205"/>
      <c r="F357" s="205"/>
      <c r="G357" s="205"/>
      <c r="H357" s="207"/>
      <c r="I357" s="207"/>
      <c r="J357" s="205"/>
      <c r="K357" s="208"/>
      <c r="L357" s="205"/>
      <c r="M357" s="205"/>
      <c r="N357" s="205"/>
      <c r="O357" s="205"/>
      <c r="P357" s="205"/>
      <c r="Q357" s="205"/>
      <c r="R357" s="205"/>
      <c r="S357" s="205"/>
      <c r="T357" s="205"/>
      <c r="U357" s="205"/>
      <c r="V357" s="205"/>
      <c r="W357" s="205"/>
      <c r="X357" s="205"/>
      <c r="Y357" s="205"/>
      <c r="Z357" s="205"/>
      <c r="AA357" s="205"/>
      <c r="AB357" s="205"/>
    </row>
    <row r="358" spans="1:28" ht="15" thickBot="1" x14ac:dyDescent="0.25">
      <c r="A358" s="205"/>
      <c r="B358" s="209"/>
      <c r="C358" s="205"/>
      <c r="D358" s="209"/>
      <c r="E358" s="205"/>
      <c r="F358" s="205"/>
      <c r="G358" s="205"/>
      <c r="H358" s="207"/>
      <c r="I358" s="207"/>
      <c r="J358" s="205"/>
      <c r="K358" s="208"/>
      <c r="L358" s="205"/>
      <c r="M358" s="205"/>
      <c r="N358" s="205"/>
      <c r="O358" s="205"/>
      <c r="P358" s="205"/>
      <c r="Q358" s="205"/>
      <c r="R358" s="205"/>
      <c r="S358" s="205"/>
      <c r="T358" s="205"/>
      <c r="U358" s="205"/>
      <c r="V358" s="205"/>
      <c r="W358" s="205"/>
      <c r="X358" s="205"/>
      <c r="Y358" s="205"/>
      <c r="Z358" s="205"/>
      <c r="AA358" s="205"/>
      <c r="AB358" s="205"/>
    </row>
    <row r="359" spans="1:28" ht="15" thickBot="1" x14ac:dyDescent="0.25">
      <c r="A359" s="205"/>
      <c r="B359" s="209"/>
      <c r="C359" s="205"/>
      <c r="D359" s="209"/>
      <c r="E359" s="205"/>
      <c r="F359" s="205"/>
      <c r="G359" s="205"/>
      <c r="H359" s="207"/>
      <c r="I359" s="207"/>
      <c r="J359" s="205"/>
      <c r="K359" s="208"/>
      <c r="L359" s="205"/>
      <c r="M359" s="205"/>
      <c r="N359" s="205"/>
      <c r="O359" s="205"/>
      <c r="P359" s="205"/>
      <c r="Q359" s="205"/>
      <c r="R359" s="205"/>
      <c r="S359" s="205"/>
      <c r="T359" s="205"/>
      <c r="U359" s="205"/>
      <c r="V359" s="205"/>
      <c r="W359" s="205"/>
      <c r="X359" s="205"/>
      <c r="Y359" s="205"/>
      <c r="Z359" s="205"/>
      <c r="AA359" s="205"/>
      <c r="AB359" s="205"/>
    </row>
    <row r="360" spans="1:28" ht="15" thickBot="1" x14ac:dyDescent="0.25">
      <c r="A360" s="205"/>
      <c r="B360" s="209"/>
      <c r="C360" s="205"/>
      <c r="D360" s="209"/>
      <c r="E360" s="205"/>
      <c r="F360" s="205"/>
      <c r="G360" s="205"/>
      <c r="H360" s="207"/>
      <c r="I360" s="207"/>
      <c r="J360" s="205"/>
      <c r="K360" s="208"/>
      <c r="L360" s="205"/>
      <c r="M360" s="205"/>
      <c r="N360" s="205"/>
      <c r="O360" s="205"/>
      <c r="P360" s="205"/>
      <c r="Q360" s="205"/>
      <c r="R360" s="205"/>
      <c r="S360" s="205"/>
      <c r="T360" s="205"/>
      <c r="U360" s="205"/>
      <c r="V360" s="205"/>
      <c r="W360" s="205"/>
      <c r="X360" s="205"/>
      <c r="Y360" s="205"/>
      <c r="Z360" s="205"/>
      <c r="AA360" s="205"/>
      <c r="AB360" s="205"/>
    </row>
    <row r="361" spans="1:28" ht="15" thickBot="1" x14ac:dyDescent="0.25">
      <c r="A361" s="205"/>
      <c r="B361" s="209"/>
      <c r="C361" s="205"/>
      <c r="D361" s="209"/>
      <c r="E361" s="205"/>
      <c r="F361" s="205"/>
      <c r="G361" s="205"/>
      <c r="H361" s="207"/>
      <c r="I361" s="207"/>
      <c r="J361" s="205"/>
      <c r="K361" s="208"/>
      <c r="L361" s="205"/>
      <c r="M361" s="205"/>
      <c r="N361" s="205"/>
      <c r="O361" s="205"/>
      <c r="P361" s="205"/>
      <c r="Q361" s="205"/>
      <c r="R361" s="205"/>
      <c r="S361" s="205"/>
      <c r="T361" s="205"/>
      <c r="U361" s="205"/>
      <c r="V361" s="205"/>
      <c r="W361" s="205"/>
      <c r="X361" s="205"/>
      <c r="Y361" s="205"/>
      <c r="Z361" s="205"/>
      <c r="AA361" s="205"/>
      <c r="AB361" s="205"/>
    </row>
    <row r="362" spans="1:28" ht="15" thickBot="1" x14ac:dyDescent="0.25">
      <c r="A362" s="205"/>
      <c r="B362" s="209"/>
      <c r="C362" s="205"/>
      <c r="D362" s="209"/>
      <c r="E362" s="205"/>
      <c r="F362" s="205"/>
      <c r="G362" s="205"/>
      <c r="H362" s="207"/>
      <c r="I362" s="207"/>
      <c r="J362" s="205"/>
      <c r="K362" s="208"/>
      <c r="L362" s="205"/>
      <c r="M362" s="205"/>
      <c r="N362" s="205"/>
      <c r="O362" s="205"/>
      <c r="P362" s="205"/>
      <c r="Q362" s="205"/>
      <c r="R362" s="205"/>
      <c r="S362" s="205"/>
      <c r="T362" s="205"/>
      <c r="U362" s="205"/>
      <c r="V362" s="205"/>
      <c r="W362" s="205"/>
      <c r="X362" s="205"/>
      <c r="Y362" s="205"/>
      <c r="Z362" s="205"/>
      <c r="AA362" s="205"/>
      <c r="AB362" s="205"/>
    </row>
    <row r="363" spans="1:28" ht="15" thickBot="1" x14ac:dyDescent="0.25">
      <c r="A363" s="205"/>
      <c r="B363" s="209"/>
      <c r="C363" s="205"/>
      <c r="D363" s="209"/>
      <c r="E363" s="205"/>
      <c r="F363" s="205"/>
      <c r="G363" s="205"/>
      <c r="H363" s="207"/>
      <c r="I363" s="207"/>
      <c r="J363" s="205"/>
      <c r="K363" s="208"/>
      <c r="L363" s="205"/>
      <c r="M363" s="205"/>
      <c r="N363" s="205"/>
      <c r="O363" s="205"/>
      <c r="P363" s="205"/>
      <c r="Q363" s="205"/>
      <c r="R363" s="205"/>
      <c r="S363" s="205"/>
      <c r="T363" s="205"/>
      <c r="U363" s="205"/>
      <c r="V363" s="205"/>
      <c r="W363" s="205"/>
      <c r="X363" s="205"/>
      <c r="Y363" s="205"/>
      <c r="Z363" s="205"/>
      <c r="AA363" s="205"/>
      <c r="AB363" s="205"/>
    </row>
    <row r="364" spans="1:28" ht="15" thickBot="1" x14ac:dyDescent="0.25">
      <c r="A364" s="205"/>
      <c r="B364" s="209"/>
      <c r="C364" s="205"/>
      <c r="D364" s="209"/>
      <c r="E364" s="205"/>
      <c r="F364" s="205"/>
      <c r="G364" s="205"/>
      <c r="H364" s="207"/>
      <c r="I364" s="207"/>
      <c r="J364" s="205"/>
      <c r="K364" s="208"/>
      <c r="L364" s="205"/>
      <c r="M364" s="205"/>
      <c r="N364" s="205"/>
      <c r="O364" s="205"/>
      <c r="P364" s="205"/>
      <c r="Q364" s="205"/>
      <c r="R364" s="205"/>
      <c r="S364" s="205"/>
      <c r="T364" s="205"/>
      <c r="U364" s="205"/>
      <c r="V364" s="205"/>
      <c r="W364" s="205"/>
      <c r="X364" s="205"/>
      <c r="Y364" s="205"/>
      <c r="Z364" s="205"/>
      <c r="AA364" s="205"/>
      <c r="AB364" s="205"/>
    </row>
    <row r="365" spans="1:28" ht="15" thickBot="1" x14ac:dyDescent="0.25">
      <c r="A365" s="205"/>
      <c r="B365" s="209"/>
      <c r="C365" s="205"/>
      <c r="D365" s="209"/>
      <c r="E365" s="205"/>
      <c r="F365" s="205"/>
      <c r="G365" s="205"/>
      <c r="H365" s="207"/>
      <c r="I365" s="207"/>
      <c r="J365" s="205"/>
      <c r="K365" s="208"/>
      <c r="L365" s="205"/>
      <c r="M365" s="205"/>
      <c r="N365" s="205"/>
      <c r="O365" s="205"/>
      <c r="P365" s="205"/>
      <c r="Q365" s="205"/>
      <c r="R365" s="205"/>
      <c r="S365" s="205"/>
      <c r="T365" s="205"/>
      <c r="U365" s="205"/>
      <c r="V365" s="205"/>
      <c r="W365" s="205"/>
      <c r="X365" s="205"/>
      <c r="Y365" s="205"/>
      <c r="Z365" s="205"/>
      <c r="AA365" s="205"/>
      <c r="AB365" s="205"/>
    </row>
    <row r="366" spans="1:28" ht="15" thickBot="1" x14ac:dyDescent="0.25">
      <c r="A366" s="205"/>
      <c r="B366" s="209"/>
      <c r="C366" s="205"/>
      <c r="D366" s="209"/>
      <c r="E366" s="205"/>
      <c r="F366" s="205"/>
      <c r="G366" s="205"/>
      <c r="H366" s="207"/>
      <c r="I366" s="207"/>
      <c r="J366" s="205"/>
      <c r="K366" s="208"/>
      <c r="L366" s="205"/>
      <c r="M366" s="205"/>
      <c r="N366" s="205"/>
      <c r="O366" s="205"/>
      <c r="P366" s="205"/>
      <c r="Q366" s="205"/>
      <c r="R366" s="205"/>
      <c r="S366" s="205"/>
      <c r="T366" s="205"/>
      <c r="U366" s="205"/>
      <c r="V366" s="205"/>
      <c r="W366" s="205"/>
      <c r="X366" s="205"/>
      <c r="Y366" s="205"/>
      <c r="Z366" s="205"/>
      <c r="AA366" s="205"/>
      <c r="AB366" s="205"/>
    </row>
    <row r="367" spans="1:28" ht="15" thickBot="1" x14ac:dyDescent="0.25">
      <c r="A367" s="205"/>
      <c r="B367" s="209"/>
      <c r="C367" s="205"/>
      <c r="D367" s="209"/>
      <c r="E367" s="205"/>
      <c r="F367" s="205"/>
      <c r="G367" s="205"/>
      <c r="H367" s="207"/>
      <c r="I367" s="207"/>
      <c r="J367" s="205"/>
      <c r="K367" s="208"/>
      <c r="L367" s="205"/>
      <c r="M367" s="205"/>
      <c r="N367" s="205"/>
      <c r="O367" s="205"/>
      <c r="P367" s="205"/>
      <c r="Q367" s="205"/>
      <c r="R367" s="205"/>
      <c r="S367" s="205"/>
      <c r="T367" s="205"/>
      <c r="U367" s="205"/>
      <c r="V367" s="205"/>
      <c r="W367" s="205"/>
      <c r="X367" s="205"/>
      <c r="Y367" s="205"/>
      <c r="Z367" s="205"/>
      <c r="AA367" s="205"/>
      <c r="AB367" s="205"/>
    </row>
    <row r="368" spans="1:28" ht="15" thickBot="1" x14ac:dyDescent="0.25">
      <c r="A368" s="205"/>
      <c r="B368" s="209"/>
      <c r="C368" s="205"/>
      <c r="D368" s="209"/>
      <c r="E368" s="205"/>
      <c r="F368" s="205"/>
      <c r="G368" s="205"/>
      <c r="H368" s="207"/>
      <c r="I368" s="207"/>
      <c r="J368" s="205"/>
      <c r="K368" s="208"/>
      <c r="L368" s="205"/>
      <c r="M368" s="205"/>
      <c r="N368" s="205"/>
      <c r="O368" s="205"/>
      <c r="P368" s="205"/>
      <c r="Q368" s="205"/>
      <c r="R368" s="205"/>
      <c r="S368" s="205"/>
      <c r="T368" s="205"/>
      <c r="U368" s="205"/>
      <c r="V368" s="205"/>
      <c r="W368" s="205"/>
      <c r="X368" s="205"/>
      <c r="Y368" s="205"/>
      <c r="Z368" s="205"/>
      <c r="AA368" s="205"/>
      <c r="AB368" s="205"/>
    </row>
    <row r="369" spans="1:28" ht="15" thickBot="1" x14ac:dyDescent="0.25">
      <c r="A369" s="205"/>
      <c r="B369" s="209"/>
      <c r="C369" s="205"/>
      <c r="D369" s="209"/>
      <c r="E369" s="205"/>
      <c r="F369" s="205"/>
      <c r="G369" s="205"/>
      <c r="H369" s="207"/>
      <c r="I369" s="207"/>
      <c r="J369" s="205"/>
      <c r="K369" s="208"/>
      <c r="L369" s="205"/>
      <c r="M369" s="205"/>
      <c r="N369" s="205"/>
      <c r="O369" s="205"/>
      <c r="P369" s="205"/>
      <c r="Q369" s="205"/>
      <c r="R369" s="205"/>
      <c r="S369" s="205"/>
      <c r="T369" s="205"/>
      <c r="U369" s="205"/>
      <c r="V369" s="205"/>
      <c r="W369" s="205"/>
      <c r="X369" s="205"/>
      <c r="Y369" s="205"/>
      <c r="Z369" s="205"/>
      <c r="AA369" s="205"/>
      <c r="AB369" s="205"/>
    </row>
    <row r="370" spans="1:28" ht="15" thickBot="1" x14ac:dyDescent="0.25">
      <c r="A370" s="205"/>
      <c r="B370" s="209"/>
      <c r="C370" s="205"/>
      <c r="D370" s="209"/>
      <c r="E370" s="205"/>
      <c r="F370" s="205"/>
      <c r="G370" s="205"/>
      <c r="H370" s="207"/>
      <c r="I370" s="207"/>
      <c r="J370" s="205"/>
      <c r="K370" s="208"/>
      <c r="L370" s="205"/>
      <c r="M370" s="205"/>
      <c r="N370" s="205"/>
      <c r="O370" s="205"/>
      <c r="P370" s="205"/>
      <c r="Q370" s="205"/>
      <c r="R370" s="205"/>
      <c r="S370" s="205"/>
      <c r="T370" s="205"/>
      <c r="U370" s="205"/>
      <c r="V370" s="205"/>
      <c r="W370" s="205"/>
      <c r="X370" s="205"/>
      <c r="Y370" s="205"/>
      <c r="Z370" s="205"/>
      <c r="AA370" s="205"/>
      <c r="AB370" s="205"/>
    </row>
    <row r="371" spans="1:28" ht="15" thickBot="1" x14ac:dyDescent="0.25">
      <c r="A371" s="205"/>
      <c r="B371" s="209"/>
      <c r="C371" s="205"/>
      <c r="D371" s="209"/>
      <c r="E371" s="205"/>
      <c r="F371" s="205"/>
      <c r="G371" s="205"/>
      <c r="H371" s="207"/>
      <c r="I371" s="207"/>
      <c r="J371" s="205"/>
      <c r="K371" s="208"/>
      <c r="L371" s="205"/>
      <c r="M371" s="205"/>
      <c r="N371" s="205"/>
      <c r="O371" s="205"/>
      <c r="P371" s="205"/>
      <c r="Q371" s="205"/>
      <c r="R371" s="205"/>
      <c r="S371" s="205"/>
      <c r="T371" s="205"/>
      <c r="U371" s="205"/>
      <c r="V371" s="205"/>
      <c r="W371" s="205"/>
      <c r="X371" s="205"/>
      <c r="Y371" s="205"/>
      <c r="Z371" s="205"/>
      <c r="AA371" s="205"/>
      <c r="AB371" s="205"/>
    </row>
    <row r="372" spans="1:28" ht="15" thickBot="1" x14ac:dyDescent="0.25">
      <c r="A372" s="205"/>
      <c r="B372" s="209"/>
      <c r="C372" s="205"/>
      <c r="D372" s="209"/>
      <c r="E372" s="205"/>
      <c r="F372" s="205"/>
      <c r="G372" s="205"/>
      <c r="H372" s="207"/>
      <c r="I372" s="207"/>
      <c r="J372" s="205"/>
      <c r="K372" s="208"/>
      <c r="L372" s="205"/>
      <c r="M372" s="205"/>
      <c r="N372" s="205"/>
      <c r="O372" s="205"/>
      <c r="P372" s="205"/>
      <c r="Q372" s="205"/>
      <c r="R372" s="205"/>
      <c r="S372" s="205"/>
      <c r="T372" s="205"/>
      <c r="U372" s="205"/>
      <c r="V372" s="205"/>
      <c r="W372" s="205"/>
      <c r="X372" s="205"/>
      <c r="Y372" s="205"/>
      <c r="Z372" s="205"/>
      <c r="AA372" s="205"/>
      <c r="AB372" s="205"/>
    </row>
    <row r="373" spans="1:28" ht="15" thickBot="1" x14ac:dyDescent="0.25">
      <c r="A373" s="205"/>
      <c r="B373" s="209"/>
      <c r="C373" s="205"/>
      <c r="D373" s="209"/>
      <c r="E373" s="205"/>
      <c r="F373" s="205"/>
      <c r="G373" s="205"/>
      <c r="H373" s="207"/>
      <c r="I373" s="207"/>
      <c r="J373" s="205"/>
      <c r="K373" s="208"/>
      <c r="L373" s="205"/>
      <c r="M373" s="205"/>
      <c r="N373" s="205"/>
      <c r="O373" s="205"/>
      <c r="P373" s="205"/>
      <c r="Q373" s="205"/>
      <c r="R373" s="205"/>
      <c r="S373" s="205"/>
      <c r="T373" s="205"/>
      <c r="U373" s="205"/>
      <c r="V373" s="205"/>
      <c r="W373" s="205"/>
      <c r="X373" s="205"/>
      <c r="Y373" s="205"/>
      <c r="Z373" s="205"/>
      <c r="AA373" s="205"/>
      <c r="AB373" s="205"/>
    </row>
    <row r="374" spans="1:28" ht="15" thickBot="1" x14ac:dyDescent="0.25">
      <c r="A374" s="205"/>
      <c r="B374" s="209"/>
      <c r="C374" s="205"/>
      <c r="D374" s="209"/>
      <c r="E374" s="205"/>
      <c r="F374" s="205"/>
      <c r="G374" s="205"/>
      <c r="H374" s="207"/>
      <c r="I374" s="207"/>
      <c r="J374" s="205"/>
      <c r="K374" s="208"/>
      <c r="L374" s="205"/>
      <c r="M374" s="205"/>
      <c r="N374" s="205"/>
      <c r="O374" s="205"/>
      <c r="P374" s="205"/>
      <c r="Q374" s="205"/>
      <c r="R374" s="205"/>
      <c r="S374" s="205"/>
      <c r="T374" s="205"/>
      <c r="U374" s="205"/>
      <c r="V374" s="205"/>
      <c r="W374" s="205"/>
      <c r="X374" s="205"/>
      <c r="Y374" s="205"/>
      <c r="Z374" s="205"/>
      <c r="AA374" s="205"/>
      <c r="AB374" s="205"/>
    </row>
    <row r="375" spans="1:28" ht="15" thickBot="1" x14ac:dyDescent="0.25">
      <c r="A375" s="205"/>
      <c r="B375" s="209"/>
      <c r="C375" s="205"/>
      <c r="D375" s="209"/>
      <c r="E375" s="205"/>
      <c r="F375" s="205"/>
      <c r="G375" s="205"/>
      <c r="H375" s="207"/>
      <c r="I375" s="207"/>
      <c r="J375" s="205"/>
      <c r="K375" s="208"/>
      <c r="L375" s="205"/>
      <c r="M375" s="205"/>
      <c r="N375" s="205"/>
      <c r="O375" s="205"/>
      <c r="P375" s="205"/>
      <c r="Q375" s="205"/>
      <c r="R375" s="205"/>
      <c r="S375" s="205"/>
      <c r="T375" s="205"/>
      <c r="U375" s="205"/>
      <c r="V375" s="205"/>
      <c r="W375" s="205"/>
      <c r="X375" s="205"/>
      <c r="Y375" s="205"/>
      <c r="Z375" s="205"/>
      <c r="AA375" s="205"/>
      <c r="AB375" s="205"/>
    </row>
    <row r="376" spans="1:28" ht="15" thickBot="1" x14ac:dyDescent="0.25">
      <c r="A376" s="205"/>
      <c r="B376" s="209"/>
      <c r="C376" s="205"/>
      <c r="D376" s="209"/>
      <c r="E376" s="205"/>
      <c r="F376" s="205"/>
      <c r="G376" s="205"/>
      <c r="H376" s="207"/>
      <c r="I376" s="207"/>
      <c r="J376" s="205"/>
      <c r="K376" s="208"/>
      <c r="L376" s="205"/>
      <c r="M376" s="205"/>
      <c r="N376" s="205"/>
      <c r="O376" s="205"/>
      <c r="P376" s="205"/>
      <c r="Q376" s="205"/>
      <c r="R376" s="205"/>
      <c r="S376" s="205"/>
      <c r="T376" s="205"/>
      <c r="U376" s="205"/>
      <c r="V376" s="205"/>
      <c r="W376" s="205"/>
      <c r="X376" s="205"/>
      <c r="Y376" s="205"/>
      <c r="Z376" s="205"/>
      <c r="AA376" s="205"/>
      <c r="AB376" s="205"/>
    </row>
    <row r="377" spans="1:28" ht="15" thickBot="1" x14ac:dyDescent="0.25">
      <c r="A377" s="205"/>
      <c r="B377" s="209"/>
      <c r="C377" s="205"/>
      <c r="D377" s="209"/>
      <c r="E377" s="205"/>
      <c r="F377" s="205"/>
      <c r="G377" s="205"/>
      <c r="H377" s="207"/>
      <c r="I377" s="207"/>
      <c r="J377" s="205"/>
      <c r="K377" s="208"/>
      <c r="L377" s="205"/>
      <c r="M377" s="205"/>
      <c r="N377" s="205"/>
      <c r="O377" s="205"/>
      <c r="P377" s="205"/>
      <c r="Q377" s="205"/>
      <c r="R377" s="205"/>
      <c r="S377" s="205"/>
      <c r="T377" s="205"/>
      <c r="U377" s="205"/>
      <c r="V377" s="205"/>
      <c r="W377" s="205"/>
      <c r="X377" s="205"/>
      <c r="Y377" s="205"/>
      <c r="Z377" s="205"/>
      <c r="AA377" s="205"/>
      <c r="AB377" s="205"/>
    </row>
    <row r="378" spans="1:28" ht="15" thickBot="1" x14ac:dyDescent="0.25">
      <c r="A378" s="205"/>
      <c r="B378" s="209"/>
      <c r="C378" s="205"/>
      <c r="D378" s="209"/>
      <c r="E378" s="205"/>
      <c r="F378" s="205"/>
      <c r="G378" s="205"/>
      <c r="H378" s="207"/>
      <c r="I378" s="207"/>
      <c r="J378" s="205"/>
      <c r="K378" s="208"/>
      <c r="L378" s="205"/>
      <c r="M378" s="205"/>
      <c r="N378" s="205"/>
      <c r="O378" s="205"/>
      <c r="P378" s="205"/>
      <c r="Q378" s="205"/>
      <c r="R378" s="205"/>
      <c r="S378" s="205"/>
      <c r="T378" s="205"/>
      <c r="U378" s="205"/>
      <c r="V378" s="205"/>
      <c r="W378" s="205"/>
      <c r="X378" s="205"/>
      <c r="Y378" s="205"/>
      <c r="Z378" s="205"/>
      <c r="AA378" s="205"/>
      <c r="AB378" s="205"/>
    </row>
    <row r="379" spans="1:28" ht="15" thickBot="1" x14ac:dyDescent="0.25">
      <c r="A379" s="205"/>
      <c r="B379" s="209"/>
      <c r="C379" s="205"/>
      <c r="D379" s="209"/>
      <c r="E379" s="205"/>
      <c r="F379" s="205"/>
      <c r="G379" s="205"/>
      <c r="H379" s="207"/>
      <c r="I379" s="207"/>
      <c r="J379" s="205"/>
      <c r="K379" s="208"/>
      <c r="L379" s="205"/>
      <c r="M379" s="205"/>
      <c r="N379" s="205"/>
      <c r="O379" s="205"/>
      <c r="P379" s="205"/>
      <c r="Q379" s="205"/>
      <c r="R379" s="205"/>
      <c r="S379" s="205"/>
      <c r="T379" s="205"/>
      <c r="U379" s="205"/>
      <c r="V379" s="205"/>
      <c r="W379" s="205"/>
      <c r="X379" s="205"/>
      <c r="Y379" s="205"/>
      <c r="Z379" s="205"/>
      <c r="AA379" s="205"/>
      <c r="AB379" s="205"/>
    </row>
    <row r="380" spans="1:28" ht="15" thickBot="1" x14ac:dyDescent="0.25">
      <c r="A380" s="205"/>
      <c r="B380" s="209"/>
      <c r="C380" s="205"/>
      <c r="D380" s="209"/>
      <c r="E380" s="205"/>
      <c r="F380" s="205"/>
      <c r="G380" s="205"/>
      <c r="H380" s="207"/>
      <c r="I380" s="207"/>
      <c r="J380" s="205"/>
      <c r="K380" s="208"/>
      <c r="L380" s="205"/>
      <c r="M380" s="205"/>
      <c r="N380" s="205"/>
      <c r="O380" s="205"/>
      <c r="P380" s="205"/>
      <c r="Q380" s="205"/>
      <c r="R380" s="205"/>
      <c r="S380" s="205"/>
      <c r="T380" s="205"/>
      <c r="U380" s="205"/>
      <c r="V380" s="205"/>
      <c r="W380" s="205"/>
      <c r="X380" s="205"/>
      <c r="Y380" s="205"/>
      <c r="Z380" s="205"/>
      <c r="AA380" s="205"/>
      <c r="AB380" s="205"/>
    </row>
    <row r="381" spans="1:28" ht="15" thickBot="1" x14ac:dyDescent="0.25">
      <c r="A381" s="205"/>
      <c r="B381" s="209"/>
      <c r="C381" s="205"/>
      <c r="D381" s="209"/>
      <c r="E381" s="205"/>
      <c r="F381" s="205"/>
      <c r="G381" s="205"/>
      <c r="H381" s="207"/>
      <c r="I381" s="207"/>
      <c r="J381" s="205"/>
      <c r="K381" s="208"/>
      <c r="L381" s="205"/>
      <c r="M381" s="205"/>
      <c r="N381" s="205"/>
      <c r="O381" s="205"/>
      <c r="P381" s="205"/>
      <c r="Q381" s="205"/>
      <c r="R381" s="205"/>
      <c r="S381" s="205"/>
      <c r="T381" s="205"/>
      <c r="U381" s="205"/>
      <c r="V381" s="205"/>
      <c r="W381" s="205"/>
      <c r="X381" s="205"/>
      <c r="Y381" s="205"/>
      <c r="Z381" s="205"/>
      <c r="AA381" s="205"/>
      <c r="AB381" s="205"/>
    </row>
    <row r="382" spans="1:28" ht="15" thickBot="1" x14ac:dyDescent="0.25">
      <c r="A382" s="205"/>
      <c r="B382" s="209"/>
      <c r="C382" s="205"/>
      <c r="D382" s="209"/>
      <c r="E382" s="205"/>
      <c r="F382" s="205"/>
      <c r="G382" s="205"/>
      <c r="H382" s="207"/>
      <c r="I382" s="207"/>
      <c r="J382" s="205"/>
      <c r="K382" s="208"/>
      <c r="L382" s="205"/>
      <c r="M382" s="205"/>
      <c r="N382" s="205"/>
      <c r="O382" s="205"/>
      <c r="P382" s="205"/>
      <c r="Q382" s="205"/>
      <c r="R382" s="205"/>
      <c r="S382" s="205"/>
      <c r="T382" s="205"/>
      <c r="U382" s="205"/>
      <c r="V382" s="205"/>
      <c r="W382" s="205"/>
      <c r="X382" s="205"/>
      <c r="Y382" s="205"/>
      <c r="Z382" s="205"/>
      <c r="AA382" s="205"/>
      <c r="AB382" s="205"/>
    </row>
    <row r="383" spans="1:28" ht="15" thickBot="1" x14ac:dyDescent="0.25">
      <c r="A383" s="205"/>
      <c r="B383" s="209"/>
      <c r="C383" s="205"/>
      <c r="D383" s="209"/>
      <c r="E383" s="205"/>
      <c r="F383" s="205"/>
      <c r="G383" s="205"/>
      <c r="H383" s="207"/>
      <c r="I383" s="207"/>
      <c r="J383" s="205"/>
      <c r="K383" s="208"/>
      <c r="L383" s="205"/>
      <c r="M383" s="205"/>
      <c r="N383" s="205"/>
      <c r="O383" s="205"/>
      <c r="P383" s="205"/>
      <c r="Q383" s="205"/>
      <c r="R383" s="205"/>
      <c r="S383" s="205"/>
      <c r="T383" s="205"/>
      <c r="U383" s="205"/>
      <c r="V383" s="205"/>
      <c r="W383" s="205"/>
      <c r="X383" s="205"/>
      <c r="Y383" s="205"/>
      <c r="Z383" s="205"/>
      <c r="AA383" s="205"/>
      <c r="AB383" s="205"/>
    </row>
    <row r="384" spans="1:28" ht="15" thickBot="1" x14ac:dyDescent="0.25">
      <c r="A384" s="205"/>
      <c r="B384" s="209"/>
      <c r="C384" s="205"/>
      <c r="D384" s="209"/>
      <c r="E384" s="205"/>
      <c r="F384" s="205"/>
      <c r="G384" s="205"/>
      <c r="H384" s="207"/>
      <c r="I384" s="207"/>
      <c r="J384" s="205"/>
      <c r="K384" s="208"/>
      <c r="L384" s="205"/>
      <c r="M384" s="205"/>
      <c r="N384" s="205"/>
      <c r="O384" s="205"/>
      <c r="P384" s="205"/>
      <c r="Q384" s="205"/>
      <c r="R384" s="205"/>
      <c r="S384" s="205"/>
      <c r="T384" s="205"/>
      <c r="U384" s="205"/>
      <c r="V384" s="205"/>
      <c r="W384" s="205"/>
      <c r="X384" s="205"/>
      <c r="Y384" s="205"/>
      <c r="Z384" s="205"/>
      <c r="AA384" s="205"/>
      <c r="AB384" s="205"/>
    </row>
    <row r="385" spans="1:28" ht="15" thickBot="1" x14ac:dyDescent="0.25">
      <c r="A385" s="205"/>
      <c r="B385" s="209"/>
      <c r="C385" s="205"/>
      <c r="D385" s="209"/>
      <c r="E385" s="205"/>
      <c r="F385" s="205"/>
      <c r="G385" s="205"/>
      <c r="H385" s="207"/>
      <c r="I385" s="207"/>
      <c r="J385" s="205"/>
      <c r="K385" s="208"/>
      <c r="L385" s="205"/>
      <c r="M385" s="205"/>
      <c r="N385" s="205"/>
      <c r="O385" s="205"/>
      <c r="P385" s="205"/>
      <c r="Q385" s="205"/>
      <c r="R385" s="205"/>
      <c r="S385" s="205"/>
      <c r="T385" s="205"/>
      <c r="U385" s="205"/>
      <c r="V385" s="205"/>
      <c r="W385" s="205"/>
      <c r="X385" s="205"/>
      <c r="Y385" s="205"/>
      <c r="Z385" s="205"/>
      <c r="AA385" s="205"/>
      <c r="AB385" s="205"/>
    </row>
    <row r="386" spans="1:28" ht="15" thickBot="1" x14ac:dyDescent="0.25">
      <c r="A386" s="205"/>
      <c r="B386" s="209"/>
      <c r="C386" s="205"/>
      <c r="D386" s="209"/>
      <c r="E386" s="205"/>
      <c r="F386" s="205"/>
      <c r="G386" s="205"/>
      <c r="H386" s="207"/>
      <c r="I386" s="207"/>
      <c r="J386" s="205"/>
      <c r="K386" s="208"/>
      <c r="L386" s="205"/>
      <c r="M386" s="205"/>
      <c r="N386" s="205"/>
      <c r="O386" s="205"/>
      <c r="P386" s="205"/>
      <c r="Q386" s="205"/>
      <c r="R386" s="205"/>
      <c r="S386" s="205"/>
      <c r="T386" s="205"/>
      <c r="U386" s="205"/>
      <c r="V386" s="205"/>
      <c r="W386" s="205"/>
      <c r="X386" s="205"/>
      <c r="Y386" s="205"/>
      <c r="Z386" s="205"/>
      <c r="AA386" s="205"/>
      <c r="AB386" s="205"/>
    </row>
    <row r="387" spans="1:28" ht="15" thickBot="1" x14ac:dyDescent="0.25">
      <c r="A387" s="205"/>
      <c r="B387" s="209"/>
      <c r="C387" s="205"/>
      <c r="D387" s="209"/>
      <c r="E387" s="205"/>
      <c r="F387" s="205"/>
      <c r="G387" s="205"/>
      <c r="H387" s="207"/>
      <c r="I387" s="207"/>
      <c r="J387" s="205"/>
      <c r="K387" s="208"/>
      <c r="L387" s="205"/>
      <c r="M387" s="205"/>
      <c r="N387" s="205"/>
      <c r="O387" s="205"/>
      <c r="P387" s="205"/>
      <c r="Q387" s="205"/>
      <c r="R387" s="205"/>
      <c r="S387" s="205"/>
      <c r="T387" s="205"/>
      <c r="U387" s="205"/>
      <c r="V387" s="205"/>
      <c r="W387" s="205"/>
      <c r="X387" s="205"/>
      <c r="Y387" s="205"/>
      <c r="Z387" s="205"/>
      <c r="AA387" s="205"/>
      <c r="AB387" s="205"/>
    </row>
    <row r="388" spans="1:28" ht="15" thickBot="1" x14ac:dyDescent="0.25">
      <c r="A388" s="205"/>
      <c r="B388" s="209"/>
      <c r="C388" s="205"/>
      <c r="D388" s="209"/>
      <c r="E388" s="205"/>
      <c r="F388" s="205"/>
      <c r="G388" s="205"/>
      <c r="H388" s="207"/>
      <c r="I388" s="207"/>
      <c r="J388" s="205"/>
      <c r="K388" s="208"/>
      <c r="L388" s="205"/>
      <c r="M388" s="205"/>
      <c r="N388" s="205"/>
      <c r="O388" s="205"/>
      <c r="P388" s="205"/>
      <c r="Q388" s="205"/>
      <c r="R388" s="205"/>
      <c r="S388" s="205"/>
      <c r="T388" s="205"/>
      <c r="U388" s="205"/>
      <c r="V388" s="205"/>
      <c r="W388" s="205"/>
      <c r="X388" s="205"/>
      <c r="Y388" s="205"/>
      <c r="Z388" s="205"/>
      <c r="AA388" s="205"/>
      <c r="AB388" s="205"/>
    </row>
    <row r="389" spans="1:28" ht="15" thickBot="1" x14ac:dyDescent="0.25">
      <c r="A389" s="205"/>
      <c r="B389" s="209"/>
      <c r="C389" s="205"/>
      <c r="D389" s="209"/>
      <c r="E389" s="205"/>
      <c r="F389" s="205"/>
      <c r="G389" s="205"/>
      <c r="H389" s="207"/>
      <c r="I389" s="207"/>
      <c r="J389" s="205"/>
      <c r="K389" s="208"/>
      <c r="L389" s="205"/>
      <c r="M389" s="205"/>
      <c r="N389" s="205"/>
      <c r="O389" s="205"/>
      <c r="P389" s="205"/>
      <c r="Q389" s="205"/>
      <c r="R389" s="205"/>
      <c r="S389" s="205"/>
      <c r="T389" s="205"/>
      <c r="U389" s="205"/>
      <c r="V389" s="205"/>
      <c r="W389" s="205"/>
      <c r="X389" s="205"/>
      <c r="Y389" s="205"/>
      <c r="Z389" s="205"/>
      <c r="AA389" s="205"/>
      <c r="AB389" s="205"/>
    </row>
    <row r="390" spans="1:28" ht="15" thickBot="1" x14ac:dyDescent="0.25">
      <c r="A390" s="205"/>
      <c r="B390" s="209"/>
      <c r="C390" s="205"/>
      <c r="D390" s="209"/>
      <c r="E390" s="205"/>
      <c r="F390" s="205"/>
      <c r="G390" s="205"/>
      <c r="H390" s="207"/>
      <c r="I390" s="207"/>
      <c r="J390" s="205"/>
      <c r="K390" s="208"/>
      <c r="L390" s="205"/>
      <c r="M390" s="205"/>
      <c r="N390" s="205"/>
      <c r="O390" s="205"/>
      <c r="P390" s="205"/>
      <c r="Q390" s="205"/>
      <c r="R390" s="205"/>
      <c r="S390" s="205"/>
      <c r="T390" s="205"/>
      <c r="U390" s="205"/>
      <c r="V390" s="205"/>
      <c r="W390" s="205"/>
      <c r="X390" s="205"/>
      <c r="Y390" s="205"/>
      <c r="Z390" s="205"/>
      <c r="AA390" s="205"/>
      <c r="AB390" s="205"/>
    </row>
    <row r="391" spans="1:28" ht="15" thickBot="1" x14ac:dyDescent="0.25">
      <c r="A391" s="205"/>
      <c r="B391" s="209"/>
      <c r="C391" s="205"/>
      <c r="D391" s="209"/>
      <c r="E391" s="205"/>
      <c r="F391" s="205"/>
      <c r="G391" s="205"/>
      <c r="H391" s="207"/>
      <c r="I391" s="207"/>
      <c r="J391" s="205"/>
      <c r="K391" s="208"/>
      <c r="L391" s="205"/>
      <c r="M391" s="205"/>
      <c r="N391" s="205"/>
      <c r="O391" s="205"/>
      <c r="P391" s="205"/>
      <c r="Q391" s="205"/>
      <c r="R391" s="205"/>
      <c r="S391" s="205"/>
      <c r="T391" s="205"/>
      <c r="U391" s="205"/>
      <c r="V391" s="205"/>
      <c r="W391" s="205"/>
      <c r="X391" s="205"/>
      <c r="Y391" s="205"/>
      <c r="Z391" s="205"/>
      <c r="AA391" s="205"/>
      <c r="AB391" s="205"/>
    </row>
    <row r="392" spans="1:28" ht="15" thickBot="1" x14ac:dyDescent="0.25">
      <c r="A392" s="205"/>
      <c r="B392" s="209"/>
      <c r="C392" s="205"/>
      <c r="D392" s="209"/>
      <c r="E392" s="205"/>
      <c r="F392" s="205"/>
      <c r="G392" s="205"/>
      <c r="H392" s="207"/>
      <c r="I392" s="207"/>
      <c r="J392" s="205"/>
      <c r="K392" s="208"/>
      <c r="L392" s="205"/>
      <c r="M392" s="205"/>
      <c r="N392" s="205"/>
      <c r="O392" s="205"/>
      <c r="P392" s="205"/>
      <c r="Q392" s="205"/>
      <c r="R392" s="205"/>
      <c r="S392" s="205"/>
      <c r="T392" s="205"/>
      <c r="U392" s="205"/>
      <c r="V392" s="205"/>
      <c r="W392" s="205"/>
      <c r="X392" s="205"/>
      <c r="Y392" s="205"/>
      <c r="Z392" s="205"/>
      <c r="AA392" s="205"/>
      <c r="AB392" s="205"/>
    </row>
    <row r="393" spans="1:28" ht="15" thickBot="1" x14ac:dyDescent="0.25">
      <c r="A393" s="205"/>
      <c r="B393" s="209"/>
      <c r="C393" s="205"/>
      <c r="D393" s="209"/>
      <c r="E393" s="205"/>
      <c r="F393" s="205"/>
      <c r="G393" s="205"/>
      <c r="H393" s="207"/>
      <c r="I393" s="207"/>
      <c r="J393" s="205"/>
      <c r="K393" s="208"/>
      <c r="L393" s="205"/>
      <c r="M393" s="205"/>
      <c r="N393" s="205"/>
      <c r="O393" s="205"/>
      <c r="P393" s="205"/>
      <c r="Q393" s="205"/>
      <c r="R393" s="205"/>
      <c r="S393" s="205"/>
      <c r="T393" s="205"/>
      <c r="U393" s="205"/>
      <c r="V393" s="205"/>
      <c r="W393" s="205"/>
      <c r="X393" s="205"/>
      <c r="Y393" s="205"/>
      <c r="Z393" s="205"/>
      <c r="AA393" s="205"/>
      <c r="AB393" s="205"/>
    </row>
    <row r="394" spans="1:28" ht="15" thickBot="1" x14ac:dyDescent="0.25">
      <c r="A394" s="205"/>
      <c r="B394" s="209"/>
      <c r="C394" s="205"/>
      <c r="D394" s="209"/>
      <c r="E394" s="205"/>
      <c r="F394" s="205"/>
      <c r="G394" s="205"/>
      <c r="H394" s="207"/>
      <c r="I394" s="207"/>
      <c r="J394" s="205"/>
      <c r="K394" s="208"/>
      <c r="L394" s="205"/>
      <c r="M394" s="205"/>
      <c r="N394" s="205"/>
      <c r="O394" s="205"/>
      <c r="P394" s="205"/>
      <c r="Q394" s="205"/>
      <c r="R394" s="205"/>
      <c r="S394" s="205"/>
      <c r="T394" s="205"/>
      <c r="U394" s="205"/>
      <c r="V394" s="205"/>
      <c r="W394" s="205"/>
      <c r="X394" s="205"/>
      <c r="Y394" s="205"/>
      <c r="Z394" s="205"/>
      <c r="AA394" s="205"/>
      <c r="AB394" s="205"/>
    </row>
    <row r="395" spans="1:28" ht="15" thickBot="1" x14ac:dyDescent="0.25">
      <c r="A395" s="205"/>
      <c r="B395" s="209"/>
      <c r="C395" s="205"/>
      <c r="D395" s="209"/>
      <c r="E395" s="205"/>
      <c r="F395" s="205"/>
      <c r="G395" s="205"/>
      <c r="H395" s="207"/>
      <c r="I395" s="207"/>
      <c r="J395" s="205"/>
      <c r="K395" s="208"/>
      <c r="L395" s="205"/>
      <c r="M395" s="205"/>
      <c r="N395" s="205"/>
      <c r="O395" s="205"/>
      <c r="P395" s="205"/>
      <c r="Q395" s="205"/>
      <c r="R395" s="205"/>
      <c r="S395" s="205"/>
      <c r="T395" s="205"/>
      <c r="U395" s="205"/>
      <c r="V395" s="205"/>
      <c r="W395" s="205"/>
      <c r="X395" s="205"/>
      <c r="Y395" s="205"/>
      <c r="Z395" s="205"/>
      <c r="AA395" s="205"/>
      <c r="AB395" s="205"/>
    </row>
    <row r="396" spans="1:28" ht="15" thickBot="1" x14ac:dyDescent="0.25">
      <c r="A396" s="205"/>
      <c r="B396" s="209"/>
      <c r="C396" s="205"/>
      <c r="D396" s="209"/>
      <c r="E396" s="205"/>
      <c r="F396" s="205"/>
      <c r="G396" s="205"/>
      <c r="H396" s="207"/>
      <c r="I396" s="207"/>
      <c r="J396" s="205"/>
      <c r="K396" s="208"/>
      <c r="L396" s="205"/>
      <c r="M396" s="205"/>
      <c r="N396" s="205"/>
      <c r="O396" s="205"/>
      <c r="P396" s="205"/>
      <c r="Q396" s="205"/>
      <c r="R396" s="205"/>
      <c r="S396" s="205"/>
      <c r="T396" s="205"/>
      <c r="U396" s="205"/>
      <c r="V396" s="205"/>
      <c r="W396" s="205"/>
      <c r="X396" s="205"/>
      <c r="Y396" s="205"/>
      <c r="Z396" s="205"/>
      <c r="AA396" s="205"/>
      <c r="AB396" s="205"/>
    </row>
    <row r="397" spans="1:28" ht="15" thickBot="1" x14ac:dyDescent="0.25">
      <c r="A397" s="205"/>
      <c r="B397" s="209"/>
      <c r="C397" s="205"/>
      <c r="D397" s="209"/>
      <c r="E397" s="205"/>
      <c r="F397" s="205"/>
      <c r="G397" s="205"/>
      <c r="H397" s="207"/>
      <c r="I397" s="207"/>
      <c r="J397" s="205"/>
      <c r="K397" s="208"/>
      <c r="L397" s="205"/>
      <c r="M397" s="205"/>
      <c r="N397" s="205"/>
      <c r="O397" s="205"/>
      <c r="P397" s="205"/>
      <c r="Q397" s="205"/>
      <c r="R397" s="205"/>
      <c r="S397" s="205"/>
      <c r="T397" s="205"/>
      <c r="U397" s="205"/>
      <c r="V397" s="205"/>
      <c r="W397" s="205"/>
      <c r="X397" s="205"/>
      <c r="Y397" s="205"/>
      <c r="Z397" s="205"/>
      <c r="AA397" s="205"/>
      <c r="AB397" s="205"/>
    </row>
    <row r="398" spans="1:28" ht="15" thickBot="1" x14ac:dyDescent="0.25">
      <c r="A398" s="205"/>
      <c r="B398" s="209"/>
      <c r="C398" s="205"/>
      <c r="D398" s="209"/>
      <c r="E398" s="205"/>
      <c r="F398" s="205"/>
      <c r="G398" s="205"/>
      <c r="H398" s="207"/>
      <c r="I398" s="207"/>
      <c r="J398" s="205"/>
      <c r="K398" s="208"/>
      <c r="L398" s="205"/>
      <c r="M398" s="205"/>
      <c r="N398" s="205"/>
      <c r="O398" s="205"/>
      <c r="P398" s="205"/>
      <c r="Q398" s="205"/>
      <c r="R398" s="205"/>
      <c r="S398" s="205"/>
      <c r="T398" s="205"/>
      <c r="U398" s="205"/>
      <c r="V398" s="205"/>
      <c r="W398" s="205"/>
      <c r="X398" s="205"/>
      <c r="Y398" s="205"/>
      <c r="Z398" s="205"/>
      <c r="AA398" s="205"/>
      <c r="AB398" s="205"/>
    </row>
    <row r="399" spans="1:28" ht="15" thickBot="1" x14ac:dyDescent="0.25">
      <c r="A399" s="205"/>
      <c r="B399" s="209"/>
      <c r="C399" s="205"/>
      <c r="D399" s="209"/>
      <c r="E399" s="205"/>
      <c r="F399" s="205"/>
      <c r="G399" s="205"/>
      <c r="H399" s="207"/>
      <c r="I399" s="207"/>
      <c r="J399" s="205"/>
      <c r="K399" s="208"/>
      <c r="L399" s="205"/>
      <c r="M399" s="205"/>
      <c r="N399" s="205"/>
      <c r="O399" s="205"/>
      <c r="P399" s="205"/>
      <c r="Q399" s="205"/>
      <c r="R399" s="205"/>
      <c r="S399" s="205"/>
      <c r="T399" s="205"/>
      <c r="U399" s="205"/>
      <c r="V399" s="205"/>
      <c r="W399" s="205"/>
      <c r="X399" s="205"/>
      <c r="Y399" s="205"/>
      <c r="Z399" s="205"/>
      <c r="AA399" s="205"/>
      <c r="AB399" s="205"/>
    </row>
    <row r="400" spans="1:28" ht="15" thickBot="1" x14ac:dyDescent="0.25">
      <c r="A400" s="205"/>
      <c r="B400" s="209"/>
      <c r="C400" s="205"/>
      <c r="D400" s="209"/>
      <c r="E400" s="205"/>
      <c r="F400" s="205"/>
      <c r="G400" s="205"/>
      <c r="H400" s="207"/>
      <c r="I400" s="207"/>
      <c r="J400" s="205"/>
      <c r="K400" s="208"/>
      <c r="L400" s="205"/>
      <c r="M400" s="205"/>
      <c r="N400" s="205"/>
      <c r="O400" s="205"/>
      <c r="P400" s="205"/>
      <c r="Q400" s="205"/>
      <c r="R400" s="205"/>
      <c r="S400" s="205"/>
      <c r="T400" s="205"/>
      <c r="U400" s="205"/>
      <c r="V400" s="205"/>
      <c r="W400" s="205"/>
      <c r="X400" s="205"/>
      <c r="Y400" s="205"/>
      <c r="Z400" s="205"/>
      <c r="AA400" s="205"/>
      <c r="AB400" s="205"/>
    </row>
    <row r="401" spans="1:28" ht="15" thickBot="1" x14ac:dyDescent="0.25">
      <c r="A401" s="205"/>
      <c r="B401" s="209"/>
      <c r="C401" s="205"/>
      <c r="D401" s="209"/>
      <c r="E401" s="205"/>
      <c r="F401" s="205"/>
      <c r="G401" s="205"/>
      <c r="H401" s="207"/>
      <c r="I401" s="207"/>
      <c r="J401" s="205"/>
      <c r="K401" s="208"/>
      <c r="L401" s="205"/>
      <c r="M401" s="205"/>
      <c r="N401" s="205"/>
      <c r="O401" s="205"/>
      <c r="P401" s="205"/>
      <c r="Q401" s="205"/>
      <c r="R401" s="205"/>
      <c r="S401" s="205"/>
      <c r="T401" s="205"/>
      <c r="U401" s="205"/>
      <c r="V401" s="205"/>
      <c r="W401" s="205"/>
      <c r="X401" s="205"/>
      <c r="Y401" s="205"/>
      <c r="Z401" s="205"/>
      <c r="AA401" s="205"/>
      <c r="AB401" s="205"/>
    </row>
    <row r="402" spans="1:28" ht="15" thickBot="1" x14ac:dyDescent="0.25">
      <c r="A402" s="205"/>
      <c r="B402" s="209"/>
      <c r="C402" s="205"/>
      <c r="D402" s="209"/>
      <c r="E402" s="205"/>
      <c r="F402" s="205"/>
      <c r="G402" s="205"/>
      <c r="H402" s="207"/>
      <c r="I402" s="207"/>
      <c r="J402" s="205"/>
      <c r="K402" s="208"/>
      <c r="L402" s="205"/>
      <c r="M402" s="205"/>
      <c r="N402" s="205"/>
      <c r="O402" s="205"/>
      <c r="P402" s="205"/>
      <c r="Q402" s="205"/>
      <c r="R402" s="205"/>
      <c r="S402" s="205"/>
      <c r="T402" s="205"/>
      <c r="U402" s="205"/>
      <c r="V402" s="205"/>
      <c r="W402" s="205"/>
      <c r="X402" s="205"/>
      <c r="Y402" s="205"/>
      <c r="Z402" s="205"/>
      <c r="AA402" s="205"/>
      <c r="AB402" s="205"/>
    </row>
    <row r="403" spans="1:28" ht="15" thickBot="1" x14ac:dyDescent="0.25">
      <c r="A403" s="205"/>
      <c r="B403" s="209"/>
      <c r="C403" s="205"/>
      <c r="D403" s="209"/>
      <c r="E403" s="205"/>
      <c r="F403" s="205"/>
      <c r="G403" s="205"/>
      <c r="H403" s="207"/>
      <c r="I403" s="207"/>
      <c r="J403" s="205"/>
      <c r="K403" s="208"/>
      <c r="L403" s="205"/>
      <c r="M403" s="205"/>
      <c r="N403" s="205"/>
      <c r="O403" s="205"/>
      <c r="P403" s="205"/>
      <c r="Q403" s="205"/>
      <c r="R403" s="205"/>
      <c r="S403" s="205"/>
      <c r="T403" s="205"/>
      <c r="U403" s="205"/>
      <c r="V403" s="205"/>
      <c r="W403" s="205"/>
      <c r="X403" s="205"/>
      <c r="Y403" s="205"/>
      <c r="Z403" s="205"/>
      <c r="AA403" s="205"/>
      <c r="AB403" s="205"/>
    </row>
    <row r="404" spans="1:28" ht="15" thickBot="1" x14ac:dyDescent="0.25">
      <c r="A404" s="205"/>
      <c r="B404" s="209"/>
      <c r="C404" s="205"/>
      <c r="D404" s="209"/>
      <c r="E404" s="205"/>
      <c r="F404" s="205"/>
      <c r="G404" s="205"/>
      <c r="H404" s="207"/>
      <c r="I404" s="207"/>
      <c r="J404" s="205"/>
      <c r="K404" s="208"/>
      <c r="L404" s="205"/>
      <c r="M404" s="205"/>
      <c r="N404" s="205"/>
      <c r="O404" s="205"/>
      <c r="P404" s="205"/>
      <c r="Q404" s="205"/>
      <c r="R404" s="205"/>
      <c r="S404" s="205"/>
      <c r="T404" s="205"/>
      <c r="U404" s="205"/>
      <c r="V404" s="205"/>
      <c r="W404" s="205"/>
      <c r="X404" s="205"/>
      <c r="Y404" s="205"/>
      <c r="Z404" s="205"/>
      <c r="AA404" s="205"/>
      <c r="AB404" s="205"/>
    </row>
    <row r="405" spans="1:28" ht="15" thickBot="1" x14ac:dyDescent="0.25">
      <c r="A405" s="205"/>
      <c r="B405" s="209"/>
      <c r="C405" s="205"/>
      <c r="D405" s="209"/>
      <c r="E405" s="205"/>
      <c r="F405" s="205"/>
      <c r="G405" s="205"/>
      <c r="H405" s="207"/>
      <c r="I405" s="207"/>
      <c r="J405" s="205"/>
      <c r="K405" s="208"/>
      <c r="L405" s="205"/>
      <c r="M405" s="205"/>
      <c r="N405" s="205"/>
      <c r="O405" s="205"/>
      <c r="P405" s="205"/>
      <c r="Q405" s="205"/>
      <c r="R405" s="205"/>
      <c r="S405" s="205"/>
      <c r="T405" s="205"/>
      <c r="U405" s="205"/>
      <c r="V405" s="205"/>
      <c r="W405" s="205"/>
      <c r="X405" s="205"/>
      <c r="Y405" s="205"/>
      <c r="Z405" s="205"/>
      <c r="AA405" s="205"/>
      <c r="AB405" s="205"/>
    </row>
    <row r="406" spans="1:28" ht="15" thickBot="1" x14ac:dyDescent="0.25">
      <c r="A406" s="205"/>
      <c r="B406" s="209"/>
      <c r="C406" s="205"/>
      <c r="D406" s="209"/>
      <c r="E406" s="205"/>
      <c r="F406" s="205"/>
      <c r="G406" s="205"/>
      <c r="H406" s="207"/>
      <c r="I406" s="207"/>
      <c r="J406" s="205"/>
      <c r="K406" s="208"/>
      <c r="L406" s="205"/>
      <c r="M406" s="205"/>
      <c r="N406" s="205"/>
      <c r="O406" s="205"/>
      <c r="P406" s="205"/>
      <c r="Q406" s="205"/>
      <c r="R406" s="205"/>
      <c r="S406" s="205"/>
      <c r="T406" s="205"/>
      <c r="U406" s="205"/>
      <c r="V406" s="205"/>
      <c r="W406" s="205"/>
      <c r="X406" s="205"/>
      <c r="Y406" s="205"/>
      <c r="Z406" s="205"/>
      <c r="AA406" s="205"/>
      <c r="AB406" s="205"/>
    </row>
    <row r="407" spans="1:28" ht="15" thickBot="1" x14ac:dyDescent="0.25">
      <c r="A407" s="205"/>
      <c r="B407" s="209"/>
      <c r="C407" s="205"/>
      <c r="D407" s="209"/>
      <c r="E407" s="205"/>
      <c r="F407" s="205"/>
      <c r="G407" s="205"/>
      <c r="H407" s="207"/>
      <c r="I407" s="207"/>
      <c r="J407" s="205"/>
      <c r="K407" s="208"/>
      <c r="L407" s="205"/>
      <c r="M407" s="205"/>
      <c r="N407" s="205"/>
      <c r="O407" s="205"/>
      <c r="P407" s="205"/>
      <c r="Q407" s="205"/>
      <c r="R407" s="205"/>
      <c r="S407" s="205"/>
      <c r="T407" s="205"/>
      <c r="U407" s="205"/>
      <c r="V407" s="205"/>
      <c r="W407" s="205"/>
      <c r="X407" s="205"/>
      <c r="Y407" s="205"/>
      <c r="Z407" s="205"/>
      <c r="AA407" s="205"/>
      <c r="AB407" s="205"/>
    </row>
    <row r="408" spans="1:28" ht="15" thickBot="1" x14ac:dyDescent="0.25">
      <c r="A408" s="205"/>
      <c r="B408" s="209"/>
      <c r="C408" s="205"/>
      <c r="D408" s="209"/>
      <c r="E408" s="205"/>
      <c r="F408" s="205"/>
      <c r="G408" s="205"/>
      <c r="H408" s="207"/>
      <c r="I408" s="207"/>
      <c r="J408" s="205"/>
      <c r="K408" s="208"/>
      <c r="L408" s="205"/>
      <c r="M408" s="205"/>
      <c r="N408" s="205"/>
      <c r="O408" s="205"/>
      <c r="P408" s="205"/>
      <c r="Q408" s="205"/>
      <c r="R408" s="205"/>
      <c r="S408" s="205"/>
      <c r="T408" s="205"/>
      <c r="U408" s="205"/>
      <c r="V408" s="205"/>
      <c r="W408" s="205"/>
      <c r="X408" s="205"/>
      <c r="Y408" s="205"/>
      <c r="Z408" s="205"/>
      <c r="AA408" s="205"/>
      <c r="AB408" s="205"/>
    </row>
    <row r="409" spans="1:28" ht="15" thickBot="1" x14ac:dyDescent="0.25">
      <c r="A409" s="205"/>
      <c r="B409" s="209"/>
      <c r="C409" s="205"/>
      <c r="D409" s="209"/>
      <c r="E409" s="205"/>
      <c r="F409" s="205"/>
      <c r="G409" s="205"/>
      <c r="H409" s="207"/>
      <c r="I409" s="207"/>
      <c r="J409" s="205"/>
      <c r="K409" s="208"/>
      <c r="L409" s="205"/>
      <c r="M409" s="205"/>
      <c r="N409" s="205"/>
      <c r="O409" s="205"/>
      <c r="P409" s="205"/>
      <c r="Q409" s="205"/>
      <c r="R409" s="205"/>
      <c r="S409" s="205"/>
      <c r="T409" s="205"/>
      <c r="U409" s="205"/>
      <c r="V409" s="205"/>
      <c r="W409" s="205"/>
      <c r="X409" s="205"/>
      <c r="Y409" s="205"/>
      <c r="Z409" s="205"/>
      <c r="AA409" s="205"/>
      <c r="AB409" s="205"/>
    </row>
    <row r="410" spans="1:28" ht="15" thickBot="1" x14ac:dyDescent="0.25">
      <c r="A410" s="205"/>
      <c r="B410" s="209"/>
      <c r="C410" s="205"/>
      <c r="D410" s="209"/>
      <c r="E410" s="205"/>
      <c r="F410" s="205"/>
      <c r="G410" s="205"/>
      <c r="H410" s="207"/>
      <c r="I410" s="207"/>
      <c r="J410" s="205"/>
      <c r="K410" s="208"/>
      <c r="L410" s="205"/>
      <c r="M410" s="205"/>
      <c r="N410" s="205"/>
      <c r="O410" s="205"/>
      <c r="P410" s="205"/>
      <c r="Q410" s="205"/>
      <c r="R410" s="205"/>
      <c r="S410" s="205"/>
      <c r="T410" s="205"/>
      <c r="U410" s="205"/>
      <c r="V410" s="205"/>
      <c r="W410" s="205"/>
      <c r="X410" s="205"/>
      <c r="Y410" s="205"/>
      <c r="Z410" s="205"/>
      <c r="AA410" s="205"/>
      <c r="AB410" s="205"/>
    </row>
    <row r="411" spans="1:28" ht="15" thickBot="1" x14ac:dyDescent="0.25">
      <c r="A411" s="205"/>
      <c r="B411" s="209"/>
      <c r="C411" s="205"/>
      <c r="D411" s="209"/>
      <c r="E411" s="205"/>
      <c r="F411" s="205"/>
      <c r="G411" s="205"/>
      <c r="H411" s="207"/>
      <c r="I411" s="207"/>
      <c r="J411" s="205"/>
      <c r="K411" s="208"/>
      <c r="L411" s="205"/>
      <c r="M411" s="205"/>
      <c r="N411" s="205"/>
      <c r="O411" s="205"/>
      <c r="P411" s="205"/>
      <c r="Q411" s="205"/>
      <c r="R411" s="205"/>
      <c r="S411" s="205"/>
      <c r="T411" s="205"/>
      <c r="U411" s="205"/>
      <c r="V411" s="205"/>
      <c r="W411" s="205"/>
      <c r="X411" s="205"/>
      <c r="Y411" s="205"/>
      <c r="Z411" s="205"/>
      <c r="AA411" s="205"/>
      <c r="AB411" s="205"/>
    </row>
    <row r="412" spans="1:28" ht="15" thickBot="1" x14ac:dyDescent="0.25">
      <c r="A412" s="205"/>
      <c r="B412" s="209"/>
      <c r="C412" s="205"/>
      <c r="D412" s="209"/>
      <c r="E412" s="205"/>
      <c r="F412" s="205"/>
      <c r="G412" s="205"/>
      <c r="H412" s="207"/>
      <c r="I412" s="207"/>
      <c r="J412" s="205"/>
      <c r="K412" s="208"/>
      <c r="L412" s="205"/>
      <c r="M412" s="205"/>
      <c r="N412" s="205"/>
      <c r="O412" s="205"/>
      <c r="P412" s="205"/>
      <c r="Q412" s="205"/>
      <c r="R412" s="205"/>
      <c r="S412" s="205"/>
      <c r="T412" s="205"/>
      <c r="U412" s="205"/>
      <c r="V412" s="205"/>
      <c r="W412" s="205"/>
      <c r="X412" s="205"/>
      <c r="Y412" s="205"/>
      <c r="Z412" s="205"/>
      <c r="AA412" s="205"/>
      <c r="AB412" s="205"/>
    </row>
    <row r="413" spans="1:28" ht="15" thickBot="1" x14ac:dyDescent="0.25">
      <c r="A413" s="205"/>
      <c r="B413" s="209"/>
      <c r="C413" s="205"/>
      <c r="D413" s="209"/>
      <c r="E413" s="205"/>
      <c r="F413" s="205"/>
      <c r="G413" s="205"/>
      <c r="H413" s="207"/>
      <c r="I413" s="207"/>
      <c r="J413" s="205"/>
      <c r="K413" s="208"/>
      <c r="L413" s="205"/>
      <c r="M413" s="205"/>
      <c r="N413" s="205"/>
      <c r="O413" s="205"/>
      <c r="P413" s="205"/>
      <c r="Q413" s="205"/>
      <c r="R413" s="205"/>
      <c r="S413" s="205"/>
      <c r="T413" s="205"/>
      <c r="U413" s="205"/>
      <c r="V413" s="205"/>
      <c r="W413" s="205"/>
      <c r="X413" s="205"/>
      <c r="Y413" s="205"/>
      <c r="Z413" s="205"/>
      <c r="AA413" s="205"/>
      <c r="AB413" s="205"/>
    </row>
    <row r="414" spans="1:28" ht="15" thickBot="1" x14ac:dyDescent="0.25">
      <c r="A414" s="205"/>
      <c r="B414" s="209"/>
      <c r="C414" s="205"/>
      <c r="D414" s="209"/>
      <c r="E414" s="205"/>
      <c r="F414" s="205"/>
      <c r="G414" s="205"/>
      <c r="H414" s="207"/>
      <c r="I414" s="207"/>
      <c r="J414" s="205"/>
      <c r="K414" s="208"/>
      <c r="L414" s="205"/>
      <c r="M414" s="205"/>
      <c r="N414" s="205"/>
      <c r="O414" s="205"/>
      <c r="P414" s="205"/>
      <c r="Q414" s="205"/>
      <c r="R414" s="205"/>
      <c r="S414" s="205"/>
      <c r="T414" s="205"/>
      <c r="U414" s="205"/>
      <c r="V414" s="205"/>
      <c r="W414" s="205"/>
      <c r="X414" s="205"/>
      <c r="Y414" s="205"/>
      <c r="Z414" s="205"/>
      <c r="AA414" s="205"/>
      <c r="AB414" s="205"/>
    </row>
    <row r="415" spans="1:28" ht="15" thickBot="1" x14ac:dyDescent="0.25">
      <c r="A415" s="205"/>
      <c r="B415" s="209"/>
      <c r="C415" s="205"/>
      <c r="D415" s="209"/>
      <c r="E415" s="205"/>
      <c r="F415" s="205"/>
      <c r="G415" s="205"/>
      <c r="H415" s="207"/>
      <c r="I415" s="207"/>
      <c r="J415" s="205"/>
      <c r="K415" s="208"/>
      <c r="L415" s="205"/>
      <c r="M415" s="205"/>
      <c r="N415" s="205"/>
      <c r="O415" s="205"/>
      <c r="P415" s="205"/>
      <c r="Q415" s="205"/>
      <c r="R415" s="205"/>
      <c r="S415" s="205"/>
      <c r="T415" s="205"/>
      <c r="U415" s="205"/>
      <c r="V415" s="205"/>
      <c r="W415" s="205"/>
      <c r="X415" s="205"/>
      <c r="Y415" s="205"/>
      <c r="Z415" s="205"/>
      <c r="AA415" s="205"/>
      <c r="AB415" s="205"/>
    </row>
    <row r="416" spans="1:28" ht="15" thickBot="1" x14ac:dyDescent="0.25">
      <c r="A416" s="205"/>
      <c r="B416" s="209"/>
      <c r="C416" s="205"/>
      <c r="D416" s="209"/>
      <c r="E416" s="205"/>
      <c r="F416" s="205"/>
      <c r="G416" s="205"/>
      <c r="H416" s="207"/>
      <c r="I416" s="207"/>
      <c r="J416" s="205"/>
      <c r="K416" s="208"/>
      <c r="L416" s="205"/>
      <c r="M416" s="205"/>
      <c r="N416" s="205"/>
      <c r="O416" s="205"/>
      <c r="P416" s="205"/>
      <c r="Q416" s="205"/>
      <c r="R416" s="205"/>
      <c r="S416" s="205"/>
      <c r="T416" s="205"/>
      <c r="U416" s="205"/>
      <c r="V416" s="205"/>
      <c r="W416" s="205"/>
      <c r="X416" s="205"/>
      <c r="Y416" s="205"/>
      <c r="Z416" s="205"/>
      <c r="AA416" s="205"/>
      <c r="AB416" s="205"/>
    </row>
    <row r="417" spans="1:28" ht="15" thickBot="1" x14ac:dyDescent="0.25">
      <c r="A417" s="205"/>
      <c r="B417" s="209"/>
      <c r="C417" s="205"/>
      <c r="D417" s="209"/>
      <c r="E417" s="205"/>
      <c r="F417" s="205"/>
      <c r="G417" s="205"/>
      <c r="H417" s="207"/>
      <c r="I417" s="207"/>
      <c r="J417" s="205"/>
      <c r="K417" s="208"/>
      <c r="L417" s="205"/>
      <c r="M417" s="205"/>
      <c r="N417" s="205"/>
      <c r="O417" s="205"/>
      <c r="P417" s="205"/>
      <c r="Q417" s="205"/>
      <c r="R417" s="205"/>
      <c r="S417" s="205"/>
      <c r="T417" s="205"/>
      <c r="U417" s="205"/>
      <c r="V417" s="205"/>
      <c r="W417" s="205"/>
      <c r="X417" s="205"/>
      <c r="Y417" s="205"/>
      <c r="Z417" s="205"/>
      <c r="AA417" s="205"/>
      <c r="AB417" s="205"/>
    </row>
    <row r="418" spans="1:28" ht="15" thickBot="1" x14ac:dyDescent="0.25">
      <c r="A418" s="205"/>
      <c r="B418" s="209"/>
      <c r="C418" s="205"/>
      <c r="D418" s="209"/>
      <c r="E418" s="205"/>
      <c r="F418" s="205"/>
      <c r="G418" s="205"/>
      <c r="H418" s="207"/>
      <c r="I418" s="207"/>
      <c r="J418" s="205"/>
      <c r="K418" s="208"/>
      <c r="L418" s="205"/>
      <c r="M418" s="205"/>
      <c r="N418" s="205"/>
      <c r="O418" s="205"/>
      <c r="P418" s="205"/>
      <c r="Q418" s="205"/>
      <c r="R418" s="205"/>
      <c r="S418" s="205"/>
      <c r="T418" s="205"/>
      <c r="U418" s="205"/>
      <c r="V418" s="205"/>
      <c r="W418" s="205"/>
      <c r="X418" s="205"/>
      <c r="Y418" s="205"/>
      <c r="Z418" s="205"/>
      <c r="AA418" s="205"/>
      <c r="AB418" s="205"/>
    </row>
    <row r="419" spans="1:28" ht="15" thickBot="1" x14ac:dyDescent="0.25">
      <c r="A419" s="205"/>
      <c r="B419" s="209"/>
      <c r="C419" s="205"/>
      <c r="D419" s="209"/>
      <c r="E419" s="205"/>
      <c r="F419" s="205"/>
      <c r="G419" s="205"/>
      <c r="H419" s="207"/>
      <c r="I419" s="207"/>
      <c r="J419" s="205"/>
      <c r="K419" s="208"/>
      <c r="L419" s="205"/>
      <c r="M419" s="205"/>
      <c r="N419" s="205"/>
      <c r="O419" s="205"/>
      <c r="P419" s="205"/>
      <c r="Q419" s="205"/>
      <c r="R419" s="205"/>
      <c r="S419" s="205"/>
      <c r="T419" s="205"/>
      <c r="U419" s="205"/>
      <c r="V419" s="205"/>
      <c r="W419" s="205"/>
      <c r="X419" s="205"/>
      <c r="Y419" s="205"/>
      <c r="Z419" s="205"/>
      <c r="AA419" s="205"/>
      <c r="AB419" s="205"/>
    </row>
    <row r="420" spans="1:28" ht="15" thickBot="1" x14ac:dyDescent="0.25">
      <c r="A420" s="205"/>
      <c r="B420" s="209"/>
      <c r="C420" s="205"/>
      <c r="D420" s="209"/>
      <c r="E420" s="205"/>
      <c r="F420" s="205"/>
      <c r="G420" s="205"/>
      <c r="H420" s="207"/>
      <c r="I420" s="207"/>
      <c r="J420" s="205"/>
      <c r="K420" s="208"/>
      <c r="L420" s="205"/>
      <c r="M420" s="205"/>
      <c r="N420" s="205"/>
      <c r="O420" s="205"/>
      <c r="P420" s="205"/>
      <c r="Q420" s="205"/>
      <c r="R420" s="205"/>
      <c r="S420" s="205"/>
      <c r="T420" s="205"/>
      <c r="U420" s="205"/>
      <c r="V420" s="205"/>
      <c r="W420" s="205"/>
      <c r="X420" s="205"/>
      <c r="Y420" s="205"/>
      <c r="Z420" s="205"/>
      <c r="AA420" s="205"/>
      <c r="AB420" s="205"/>
    </row>
    <row r="421" spans="1:28" ht="15" thickBot="1" x14ac:dyDescent="0.25">
      <c r="A421" s="205"/>
      <c r="B421" s="209"/>
      <c r="C421" s="205"/>
      <c r="D421" s="209"/>
      <c r="E421" s="205"/>
      <c r="F421" s="205"/>
      <c r="G421" s="205"/>
      <c r="H421" s="207"/>
      <c r="I421" s="207"/>
      <c r="J421" s="205"/>
      <c r="K421" s="208"/>
      <c r="L421" s="205"/>
      <c r="M421" s="205"/>
      <c r="N421" s="205"/>
      <c r="O421" s="205"/>
      <c r="P421" s="205"/>
      <c r="Q421" s="205"/>
      <c r="R421" s="205"/>
      <c r="S421" s="205"/>
      <c r="T421" s="205"/>
      <c r="U421" s="205"/>
      <c r="V421" s="205"/>
      <c r="W421" s="205"/>
      <c r="X421" s="205"/>
      <c r="Y421" s="205"/>
      <c r="Z421" s="205"/>
      <c r="AA421" s="205"/>
      <c r="AB421" s="205"/>
    </row>
    <row r="422" spans="1:28" ht="15" thickBot="1" x14ac:dyDescent="0.25">
      <c r="A422" s="205"/>
      <c r="B422" s="209"/>
      <c r="C422" s="205"/>
      <c r="D422" s="209"/>
      <c r="E422" s="205"/>
      <c r="F422" s="205"/>
      <c r="G422" s="205"/>
      <c r="H422" s="207"/>
      <c r="I422" s="207"/>
      <c r="J422" s="205"/>
      <c r="K422" s="208"/>
      <c r="L422" s="205"/>
      <c r="M422" s="205"/>
      <c r="N422" s="205"/>
      <c r="O422" s="205"/>
      <c r="P422" s="205"/>
      <c r="Q422" s="205"/>
      <c r="R422" s="205"/>
      <c r="S422" s="205"/>
      <c r="T422" s="205"/>
      <c r="U422" s="205"/>
      <c r="V422" s="205"/>
      <c r="W422" s="205"/>
      <c r="X422" s="205"/>
      <c r="Y422" s="205"/>
      <c r="Z422" s="205"/>
      <c r="AA422" s="205"/>
      <c r="AB422" s="205"/>
    </row>
    <row r="423" spans="1:28" ht="15" thickBot="1" x14ac:dyDescent="0.25">
      <c r="A423" s="205"/>
      <c r="B423" s="209"/>
      <c r="C423" s="205"/>
      <c r="D423" s="209"/>
      <c r="E423" s="205"/>
      <c r="F423" s="205"/>
      <c r="G423" s="205"/>
      <c r="H423" s="207"/>
      <c r="I423" s="207"/>
      <c r="J423" s="205"/>
      <c r="K423" s="208"/>
      <c r="L423" s="205"/>
      <c r="M423" s="205"/>
      <c r="N423" s="205"/>
      <c r="O423" s="205"/>
      <c r="P423" s="205"/>
      <c r="Q423" s="205"/>
      <c r="R423" s="205"/>
      <c r="S423" s="205"/>
      <c r="T423" s="205"/>
      <c r="U423" s="205"/>
      <c r="V423" s="205"/>
      <c r="W423" s="205"/>
      <c r="X423" s="205"/>
      <c r="Y423" s="205"/>
      <c r="Z423" s="205"/>
      <c r="AA423" s="205"/>
      <c r="AB423" s="205"/>
    </row>
    <row r="424" spans="1:28" ht="15" thickBot="1" x14ac:dyDescent="0.25">
      <c r="A424" s="205"/>
      <c r="B424" s="209"/>
      <c r="C424" s="205"/>
      <c r="D424" s="209"/>
      <c r="E424" s="205"/>
      <c r="F424" s="205"/>
      <c r="G424" s="205"/>
      <c r="H424" s="207"/>
      <c r="I424" s="207"/>
      <c r="J424" s="205"/>
      <c r="K424" s="208"/>
      <c r="L424" s="205"/>
      <c r="M424" s="205"/>
      <c r="N424" s="205"/>
      <c r="O424" s="205"/>
      <c r="P424" s="205"/>
      <c r="Q424" s="205"/>
      <c r="R424" s="205"/>
      <c r="S424" s="205"/>
      <c r="T424" s="205"/>
      <c r="U424" s="205"/>
      <c r="V424" s="205"/>
      <c r="W424" s="205"/>
      <c r="X424" s="205"/>
      <c r="Y424" s="205"/>
      <c r="Z424" s="205"/>
      <c r="AA424" s="205"/>
      <c r="AB424" s="205"/>
    </row>
    <row r="425" spans="1:28" ht="15" thickBot="1" x14ac:dyDescent="0.25">
      <c r="A425" s="205"/>
      <c r="B425" s="209"/>
      <c r="C425" s="205"/>
      <c r="D425" s="209"/>
      <c r="E425" s="205"/>
      <c r="F425" s="205"/>
      <c r="G425" s="205"/>
      <c r="H425" s="207"/>
      <c r="I425" s="207"/>
      <c r="J425" s="205"/>
      <c r="K425" s="208"/>
      <c r="L425" s="205"/>
      <c r="M425" s="205"/>
      <c r="N425" s="205"/>
      <c r="O425" s="205"/>
      <c r="P425" s="205"/>
      <c r="Q425" s="205"/>
      <c r="R425" s="205"/>
      <c r="S425" s="205"/>
      <c r="T425" s="205"/>
      <c r="U425" s="205"/>
      <c r="V425" s="205"/>
      <c r="W425" s="205"/>
      <c r="X425" s="205"/>
      <c r="Y425" s="205"/>
      <c r="Z425" s="205"/>
      <c r="AA425" s="205"/>
      <c r="AB425" s="205"/>
    </row>
    <row r="426" spans="1:28" ht="15" thickBot="1" x14ac:dyDescent="0.25">
      <c r="A426" s="205"/>
      <c r="B426" s="209"/>
      <c r="C426" s="205"/>
      <c r="D426" s="209"/>
      <c r="E426" s="205"/>
      <c r="F426" s="205"/>
      <c r="G426" s="205"/>
      <c r="H426" s="207"/>
      <c r="I426" s="207"/>
      <c r="J426" s="205"/>
      <c r="K426" s="208"/>
      <c r="L426" s="205"/>
      <c r="M426" s="205"/>
      <c r="N426" s="205"/>
      <c r="O426" s="205"/>
      <c r="P426" s="205"/>
      <c r="Q426" s="205"/>
      <c r="R426" s="205"/>
      <c r="S426" s="205"/>
      <c r="T426" s="205"/>
      <c r="U426" s="205"/>
      <c r="V426" s="205"/>
      <c r="W426" s="205"/>
      <c r="X426" s="205"/>
      <c r="Y426" s="205"/>
      <c r="Z426" s="205"/>
      <c r="AA426" s="205"/>
      <c r="AB426" s="205"/>
    </row>
    <row r="427" spans="1:28" ht="15" thickBot="1" x14ac:dyDescent="0.25">
      <c r="A427" s="205"/>
      <c r="B427" s="209"/>
      <c r="C427" s="205"/>
      <c r="D427" s="209"/>
      <c r="E427" s="205"/>
      <c r="F427" s="205"/>
      <c r="G427" s="205"/>
      <c r="H427" s="207"/>
      <c r="I427" s="207"/>
      <c r="J427" s="205"/>
      <c r="K427" s="208"/>
      <c r="L427" s="205"/>
      <c r="M427" s="205"/>
      <c r="N427" s="205"/>
      <c r="O427" s="205"/>
      <c r="P427" s="205"/>
      <c r="Q427" s="205"/>
      <c r="R427" s="205"/>
      <c r="S427" s="205"/>
      <c r="T427" s="205"/>
      <c r="U427" s="205"/>
      <c r="V427" s="205"/>
      <c r="W427" s="205"/>
      <c r="X427" s="205"/>
      <c r="Y427" s="205"/>
      <c r="Z427" s="205"/>
      <c r="AA427" s="205"/>
      <c r="AB427" s="205"/>
    </row>
    <row r="428" spans="1:28" ht="15" thickBot="1" x14ac:dyDescent="0.25">
      <c r="A428" s="205"/>
      <c r="B428" s="209"/>
      <c r="C428" s="205"/>
      <c r="D428" s="209"/>
      <c r="E428" s="205"/>
      <c r="F428" s="205"/>
      <c r="G428" s="205"/>
      <c r="H428" s="207"/>
      <c r="I428" s="207"/>
      <c r="J428" s="205"/>
      <c r="K428" s="208"/>
      <c r="L428" s="205"/>
      <c r="M428" s="205"/>
      <c r="N428" s="205"/>
      <c r="O428" s="205"/>
      <c r="P428" s="205"/>
      <c r="Q428" s="205"/>
      <c r="R428" s="205"/>
      <c r="S428" s="205"/>
      <c r="T428" s="205"/>
      <c r="U428" s="205"/>
      <c r="V428" s="205"/>
      <c r="W428" s="205"/>
      <c r="X428" s="205"/>
      <c r="Y428" s="205"/>
      <c r="Z428" s="205"/>
      <c r="AA428" s="205"/>
      <c r="AB428" s="205"/>
    </row>
    <row r="429" spans="1:28" ht="15" thickBot="1" x14ac:dyDescent="0.25">
      <c r="A429" s="205"/>
      <c r="B429" s="209"/>
      <c r="C429" s="205"/>
      <c r="D429" s="209"/>
      <c r="E429" s="205"/>
      <c r="F429" s="205"/>
      <c r="G429" s="205"/>
      <c r="H429" s="207"/>
      <c r="I429" s="207"/>
      <c r="J429" s="205"/>
      <c r="K429" s="208"/>
      <c r="L429" s="205"/>
      <c r="M429" s="205"/>
      <c r="N429" s="205"/>
      <c r="O429" s="205"/>
      <c r="P429" s="205"/>
      <c r="Q429" s="205"/>
      <c r="R429" s="205"/>
      <c r="S429" s="205"/>
      <c r="T429" s="205"/>
      <c r="U429" s="205"/>
      <c r="V429" s="205"/>
      <c r="W429" s="205"/>
      <c r="X429" s="205"/>
      <c r="Y429" s="205"/>
      <c r="Z429" s="205"/>
      <c r="AA429" s="205"/>
      <c r="AB429" s="205"/>
    </row>
    <row r="430" spans="1:28" ht="15" thickBot="1" x14ac:dyDescent="0.25">
      <c r="A430" s="205"/>
      <c r="B430" s="209"/>
      <c r="C430" s="205"/>
      <c r="D430" s="209"/>
      <c r="E430" s="205"/>
      <c r="F430" s="205"/>
      <c r="G430" s="205"/>
      <c r="H430" s="207"/>
      <c r="I430" s="207"/>
      <c r="J430" s="205"/>
      <c r="K430" s="208"/>
      <c r="L430" s="205"/>
      <c r="M430" s="205"/>
      <c r="N430" s="205"/>
      <c r="O430" s="205"/>
      <c r="P430" s="205"/>
      <c r="Q430" s="205"/>
      <c r="R430" s="205"/>
      <c r="S430" s="205"/>
      <c r="T430" s="205"/>
      <c r="U430" s="205"/>
      <c r="V430" s="205"/>
      <c r="W430" s="205"/>
      <c r="X430" s="205"/>
      <c r="Y430" s="205"/>
      <c r="Z430" s="205"/>
      <c r="AA430" s="205"/>
      <c r="AB430" s="205"/>
    </row>
    <row r="431" spans="1:28" ht="15" thickBot="1" x14ac:dyDescent="0.25">
      <c r="A431" s="205"/>
      <c r="B431" s="209"/>
      <c r="C431" s="205"/>
      <c r="D431" s="209"/>
      <c r="E431" s="205"/>
      <c r="F431" s="205"/>
      <c r="G431" s="205"/>
      <c r="H431" s="207"/>
      <c r="I431" s="207"/>
      <c r="J431" s="205"/>
      <c r="K431" s="208"/>
      <c r="L431" s="205"/>
      <c r="M431" s="205"/>
      <c r="N431" s="205"/>
      <c r="O431" s="205"/>
      <c r="P431" s="205"/>
      <c r="Q431" s="205"/>
      <c r="R431" s="205"/>
      <c r="S431" s="205"/>
      <c r="T431" s="205"/>
      <c r="U431" s="205"/>
      <c r="V431" s="205"/>
      <c r="W431" s="205"/>
      <c r="X431" s="205"/>
      <c r="Y431" s="205"/>
      <c r="Z431" s="205"/>
      <c r="AA431" s="205"/>
      <c r="AB431" s="205"/>
    </row>
    <row r="432" spans="1:28" ht="15" thickBot="1" x14ac:dyDescent="0.25">
      <c r="A432" s="205"/>
      <c r="B432" s="209"/>
      <c r="C432" s="205"/>
      <c r="D432" s="209"/>
      <c r="E432" s="205"/>
      <c r="F432" s="205"/>
      <c r="G432" s="205"/>
      <c r="H432" s="207"/>
      <c r="I432" s="207"/>
      <c r="J432" s="205"/>
      <c r="K432" s="208"/>
      <c r="L432" s="205"/>
      <c r="M432" s="205"/>
      <c r="N432" s="205"/>
      <c r="O432" s="205"/>
      <c r="P432" s="205"/>
      <c r="Q432" s="205"/>
      <c r="R432" s="205"/>
      <c r="S432" s="205"/>
      <c r="T432" s="205"/>
      <c r="U432" s="205"/>
      <c r="V432" s="205"/>
      <c r="W432" s="205"/>
      <c r="X432" s="205"/>
      <c r="Y432" s="205"/>
      <c r="Z432" s="205"/>
      <c r="AA432" s="205"/>
      <c r="AB432" s="205"/>
    </row>
    <row r="433" spans="1:28" ht="15" thickBot="1" x14ac:dyDescent="0.25">
      <c r="A433" s="205"/>
      <c r="B433" s="209"/>
      <c r="C433" s="205"/>
      <c r="D433" s="209"/>
      <c r="E433" s="205"/>
      <c r="F433" s="205"/>
      <c r="G433" s="205"/>
      <c r="H433" s="207"/>
      <c r="I433" s="207"/>
      <c r="J433" s="205"/>
      <c r="K433" s="208"/>
      <c r="L433" s="205"/>
      <c r="M433" s="205"/>
      <c r="N433" s="205"/>
      <c r="O433" s="205"/>
      <c r="P433" s="205"/>
      <c r="Q433" s="205"/>
      <c r="R433" s="205"/>
      <c r="S433" s="205"/>
      <c r="T433" s="205"/>
      <c r="U433" s="205"/>
      <c r="V433" s="205"/>
      <c r="W433" s="205"/>
      <c r="X433" s="205"/>
      <c r="Y433" s="205"/>
      <c r="Z433" s="205"/>
      <c r="AA433" s="205"/>
      <c r="AB433" s="205"/>
    </row>
    <row r="434" spans="1:28" ht="15" thickBot="1" x14ac:dyDescent="0.25">
      <c r="A434" s="205"/>
      <c r="B434" s="209"/>
      <c r="C434" s="205"/>
      <c r="D434" s="209"/>
      <c r="E434" s="205"/>
      <c r="F434" s="205"/>
      <c r="G434" s="205"/>
      <c r="H434" s="207"/>
      <c r="I434" s="207"/>
      <c r="J434" s="205"/>
      <c r="K434" s="208"/>
      <c r="L434" s="205"/>
      <c r="M434" s="205"/>
      <c r="N434" s="205"/>
      <c r="O434" s="205"/>
      <c r="P434" s="205"/>
      <c r="Q434" s="205"/>
      <c r="R434" s="205"/>
      <c r="S434" s="205"/>
      <c r="T434" s="205"/>
      <c r="U434" s="205"/>
      <c r="V434" s="205"/>
      <c r="W434" s="205"/>
      <c r="X434" s="205"/>
      <c r="Y434" s="205"/>
      <c r="Z434" s="205"/>
      <c r="AA434" s="205"/>
      <c r="AB434" s="205"/>
    </row>
    <row r="435" spans="1:28" ht="15" thickBot="1" x14ac:dyDescent="0.25">
      <c r="A435" s="205"/>
      <c r="B435" s="209"/>
      <c r="C435" s="205"/>
      <c r="D435" s="209"/>
      <c r="E435" s="205"/>
      <c r="F435" s="205"/>
      <c r="G435" s="205"/>
      <c r="H435" s="207"/>
      <c r="I435" s="207"/>
      <c r="J435" s="205"/>
      <c r="K435" s="208"/>
      <c r="L435" s="205"/>
      <c r="M435" s="205"/>
      <c r="N435" s="205"/>
      <c r="O435" s="205"/>
      <c r="P435" s="205"/>
      <c r="Q435" s="205"/>
      <c r="R435" s="205"/>
      <c r="S435" s="205"/>
      <c r="T435" s="205"/>
      <c r="U435" s="205"/>
      <c r="V435" s="205"/>
      <c r="W435" s="205"/>
      <c r="X435" s="205"/>
      <c r="Y435" s="205"/>
      <c r="Z435" s="205"/>
      <c r="AA435" s="205"/>
      <c r="AB435" s="205"/>
    </row>
    <row r="436" spans="1:28" ht="15" thickBot="1" x14ac:dyDescent="0.25">
      <c r="A436" s="205"/>
      <c r="B436" s="209"/>
      <c r="C436" s="205"/>
      <c r="D436" s="209"/>
      <c r="E436" s="205"/>
      <c r="F436" s="205"/>
      <c r="G436" s="205"/>
      <c r="H436" s="207"/>
      <c r="I436" s="207"/>
      <c r="J436" s="205"/>
      <c r="K436" s="208"/>
      <c r="L436" s="205"/>
      <c r="M436" s="205"/>
      <c r="N436" s="205"/>
      <c r="O436" s="205"/>
      <c r="P436" s="205"/>
      <c r="Q436" s="205"/>
      <c r="R436" s="205"/>
      <c r="S436" s="205"/>
      <c r="T436" s="205"/>
      <c r="U436" s="205"/>
      <c r="V436" s="205"/>
      <c r="W436" s="205"/>
      <c r="X436" s="205"/>
      <c r="Y436" s="205"/>
      <c r="Z436" s="205"/>
      <c r="AA436" s="205"/>
      <c r="AB436" s="205"/>
    </row>
    <row r="437" spans="1:28" ht="15" thickBot="1" x14ac:dyDescent="0.25">
      <c r="A437" s="205"/>
      <c r="B437" s="209"/>
      <c r="C437" s="205"/>
      <c r="D437" s="209"/>
      <c r="E437" s="205"/>
      <c r="F437" s="205"/>
      <c r="G437" s="205"/>
      <c r="H437" s="207"/>
      <c r="I437" s="207"/>
      <c r="J437" s="205"/>
      <c r="K437" s="208"/>
      <c r="L437" s="205"/>
      <c r="M437" s="205"/>
      <c r="N437" s="205"/>
      <c r="O437" s="205"/>
      <c r="P437" s="205"/>
      <c r="Q437" s="205"/>
      <c r="R437" s="205"/>
      <c r="S437" s="205"/>
      <c r="T437" s="205"/>
      <c r="U437" s="205"/>
      <c r="V437" s="205"/>
      <c r="W437" s="205"/>
      <c r="X437" s="205"/>
      <c r="Y437" s="205"/>
      <c r="Z437" s="205"/>
      <c r="AA437" s="205"/>
      <c r="AB437" s="205"/>
    </row>
    <row r="438" spans="1:28" ht="15" thickBot="1" x14ac:dyDescent="0.25">
      <c r="A438" s="205"/>
      <c r="B438" s="209"/>
      <c r="C438" s="205"/>
      <c r="D438" s="209"/>
      <c r="E438" s="205"/>
      <c r="F438" s="205"/>
      <c r="G438" s="205"/>
      <c r="H438" s="207"/>
      <c r="I438" s="207"/>
      <c r="J438" s="205"/>
      <c r="K438" s="208"/>
      <c r="L438" s="205"/>
      <c r="M438" s="205"/>
      <c r="N438" s="205"/>
      <c r="O438" s="205"/>
      <c r="P438" s="205"/>
      <c r="Q438" s="205"/>
      <c r="R438" s="205"/>
      <c r="S438" s="205"/>
      <c r="T438" s="205"/>
      <c r="U438" s="205"/>
      <c r="V438" s="205"/>
      <c r="W438" s="205"/>
      <c r="X438" s="205"/>
      <c r="Y438" s="205"/>
      <c r="Z438" s="205"/>
      <c r="AA438" s="205"/>
      <c r="AB438" s="205"/>
    </row>
    <row r="439" spans="1:28" ht="15" thickBot="1" x14ac:dyDescent="0.25">
      <c r="A439" s="205"/>
      <c r="B439" s="209"/>
      <c r="C439" s="205"/>
      <c r="D439" s="209"/>
      <c r="E439" s="205"/>
      <c r="F439" s="205"/>
      <c r="G439" s="205"/>
      <c r="H439" s="207"/>
      <c r="I439" s="207"/>
      <c r="J439" s="205"/>
      <c r="K439" s="208"/>
      <c r="L439" s="205"/>
      <c r="M439" s="205"/>
      <c r="N439" s="205"/>
      <c r="O439" s="205"/>
      <c r="P439" s="205"/>
      <c r="Q439" s="205"/>
      <c r="R439" s="205"/>
      <c r="S439" s="205"/>
      <c r="T439" s="205"/>
      <c r="U439" s="205"/>
      <c r="V439" s="205"/>
      <c r="W439" s="205"/>
      <c r="X439" s="205"/>
      <c r="Y439" s="205"/>
      <c r="Z439" s="205"/>
      <c r="AA439" s="205"/>
      <c r="AB439" s="205"/>
    </row>
    <row r="440" spans="1:28" ht="15" thickBot="1" x14ac:dyDescent="0.25">
      <c r="A440" s="205"/>
      <c r="B440" s="209"/>
      <c r="C440" s="205"/>
      <c r="D440" s="209"/>
      <c r="E440" s="205"/>
      <c r="F440" s="205"/>
      <c r="G440" s="205"/>
      <c r="H440" s="207"/>
      <c r="I440" s="207"/>
      <c r="J440" s="205"/>
      <c r="K440" s="208"/>
      <c r="L440" s="205"/>
      <c r="M440" s="205"/>
      <c r="N440" s="205"/>
      <c r="O440" s="205"/>
      <c r="P440" s="205"/>
      <c r="Q440" s="205"/>
      <c r="R440" s="205"/>
      <c r="S440" s="205"/>
      <c r="T440" s="205"/>
      <c r="U440" s="205"/>
      <c r="V440" s="205"/>
      <c r="W440" s="205"/>
      <c r="X440" s="205"/>
      <c r="Y440" s="205"/>
      <c r="Z440" s="205"/>
      <c r="AA440" s="205"/>
      <c r="AB440" s="205"/>
    </row>
    <row r="441" spans="1:28" ht="15" thickBot="1" x14ac:dyDescent="0.25">
      <c r="A441" s="205"/>
      <c r="B441" s="209"/>
      <c r="C441" s="205"/>
      <c r="D441" s="209"/>
      <c r="E441" s="205"/>
      <c r="F441" s="205"/>
      <c r="G441" s="205"/>
      <c r="H441" s="207"/>
      <c r="I441" s="207"/>
      <c r="J441" s="205"/>
      <c r="K441" s="208"/>
      <c r="L441" s="205"/>
      <c r="M441" s="205"/>
      <c r="N441" s="205"/>
      <c r="O441" s="205"/>
      <c r="P441" s="205"/>
      <c r="Q441" s="205"/>
      <c r="R441" s="205"/>
      <c r="S441" s="205"/>
      <c r="T441" s="205"/>
      <c r="U441" s="205"/>
      <c r="V441" s="205"/>
      <c r="W441" s="205"/>
      <c r="X441" s="205"/>
      <c r="Y441" s="205"/>
      <c r="Z441" s="205"/>
      <c r="AA441" s="205"/>
      <c r="AB441" s="205"/>
    </row>
    <row r="442" spans="1:28" ht="15" thickBot="1" x14ac:dyDescent="0.25">
      <c r="A442" s="205"/>
      <c r="B442" s="209"/>
      <c r="C442" s="205"/>
      <c r="D442" s="209"/>
      <c r="E442" s="205"/>
      <c r="F442" s="205"/>
      <c r="G442" s="205"/>
      <c r="H442" s="207"/>
      <c r="I442" s="207"/>
      <c r="J442" s="205"/>
      <c r="K442" s="208"/>
      <c r="L442" s="205"/>
      <c r="M442" s="205"/>
      <c r="N442" s="205"/>
      <c r="O442" s="205"/>
      <c r="P442" s="205"/>
      <c r="Q442" s="205"/>
      <c r="R442" s="205"/>
      <c r="S442" s="205"/>
      <c r="T442" s="205"/>
      <c r="U442" s="205"/>
      <c r="V442" s="205"/>
      <c r="W442" s="205"/>
      <c r="X442" s="205"/>
      <c r="Y442" s="205"/>
      <c r="Z442" s="205"/>
      <c r="AA442" s="205"/>
      <c r="AB442" s="205"/>
    </row>
    <row r="443" spans="1:28" ht="15" thickBot="1" x14ac:dyDescent="0.25">
      <c r="A443" s="205"/>
      <c r="B443" s="209"/>
      <c r="C443" s="205"/>
      <c r="D443" s="209"/>
      <c r="E443" s="205"/>
      <c r="F443" s="205"/>
      <c r="G443" s="205"/>
      <c r="H443" s="207"/>
      <c r="I443" s="207"/>
      <c r="J443" s="205"/>
      <c r="K443" s="208"/>
      <c r="L443" s="205"/>
      <c r="M443" s="205"/>
      <c r="N443" s="205"/>
      <c r="O443" s="205"/>
      <c r="P443" s="205"/>
      <c r="Q443" s="205"/>
      <c r="R443" s="205"/>
      <c r="S443" s="205"/>
      <c r="T443" s="205"/>
      <c r="U443" s="205"/>
      <c r="V443" s="205"/>
      <c r="W443" s="205"/>
      <c r="X443" s="205"/>
      <c r="Y443" s="205"/>
      <c r="Z443" s="205"/>
      <c r="AA443" s="205"/>
      <c r="AB443" s="205"/>
    </row>
    <row r="444" spans="1:28" ht="15" thickBot="1" x14ac:dyDescent="0.25">
      <c r="A444" s="205"/>
      <c r="B444" s="209"/>
      <c r="C444" s="205"/>
      <c r="D444" s="209"/>
      <c r="E444" s="205"/>
      <c r="F444" s="205"/>
      <c r="G444" s="205"/>
      <c r="H444" s="207"/>
      <c r="I444" s="207"/>
      <c r="J444" s="205"/>
      <c r="K444" s="208"/>
      <c r="L444" s="205"/>
      <c r="M444" s="205"/>
      <c r="N444" s="205"/>
      <c r="O444" s="205"/>
      <c r="P444" s="205"/>
      <c r="Q444" s="205"/>
      <c r="R444" s="205"/>
      <c r="S444" s="205"/>
      <c r="T444" s="205"/>
      <c r="U444" s="205"/>
      <c r="V444" s="205"/>
      <c r="W444" s="205"/>
      <c r="X444" s="205"/>
      <c r="Y444" s="205"/>
      <c r="Z444" s="205"/>
      <c r="AA444" s="205"/>
      <c r="AB444" s="205"/>
    </row>
    <row r="445" spans="1:28" ht="15" thickBot="1" x14ac:dyDescent="0.25">
      <c r="A445" s="205"/>
      <c r="B445" s="209"/>
      <c r="C445" s="205"/>
      <c r="D445" s="209"/>
      <c r="E445" s="205"/>
      <c r="F445" s="205"/>
      <c r="G445" s="205"/>
      <c r="H445" s="207"/>
      <c r="I445" s="207"/>
      <c r="J445" s="205"/>
      <c r="K445" s="208"/>
      <c r="L445" s="205"/>
      <c r="M445" s="205"/>
      <c r="N445" s="205"/>
      <c r="O445" s="205"/>
      <c r="P445" s="205"/>
      <c r="Q445" s="205"/>
      <c r="R445" s="205"/>
      <c r="S445" s="205"/>
      <c r="T445" s="205"/>
      <c r="U445" s="205"/>
      <c r="V445" s="205"/>
      <c r="W445" s="205"/>
      <c r="X445" s="205"/>
      <c r="Y445" s="205"/>
      <c r="Z445" s="205"/>
      <c r="AA445" s="205"/>
      <c r="AB445" s="205"/>
    </row>
    <row r="446" spans="1:28" ht="15" thickBot="1" x14ac:dyDescent="0.25">
      <c r="A446" s="205"/>
      <c r="B446" s="209"/>
      <c r="C446" s="205"/>
      <c r="D446" s="209"/>
      <c r="E446" s="205"/>
      <c r="F446" s="205"/>
      <c r="G446" s="205"/>
      <c r="H446" s="207"/>
      <c r="I446" s="207"/>
      <c r="J446" s="205"/>
      <c r="K446" s="208"/>
      <c r="L446" s="205"/>
      <c r="M446" s="205"/>
      <c r="N446" s="205"/>
      <c r="O446" s="205"/>
      <c r="P446" s="205"/>
      <c r="Q446" s="205"/>
      <c r="R446" s="205"/>
      <c r="S446" s="205"/>
      <c r="T446" s="205"/>
      <c r="U446" s="205"/>
      <c r="V446" s="205"/>
      <c r="W446" s="205"/>
      <c r="X446" s="205"/>
      <c r="Y446" s="205"/>
      <c r="Z446" s="205"/>
      <c r="AA446" s="205"/>
      <c r="AB446" s="205"/>
    </row>
    <row r="447" spans="1:28" ht="15" thickBot="1" x14ac:dyDescent="0.25">
      <c r="A447" s="205"/>
      <c r="B447" s="209"/>
      <c r="C447" s="205"/>
      <c r="D447" s="209"/>
      <c r="E447" s="205"/>
      <c r="F447" s="205"/>
      <c r="G447" s="205"/>
      <c r="H447" s="207"/>
      <c r="I447" s="207"/>
      <c r="J447" s="205"/>
      <c r="K447" s="208"/>
      <c r="L447" s="205"/>
      <c r="M447" s="205"/>
      <c r="N447" s="205"/>
      <c r="O447" s="205"/>
      <c r="P447" s="205"/>
      <c r="Q447" s="205"/>
      <c r="R447" s="205"/>
      <c r="S447" s="205"/>
      <c r="T447" s="205"/>
      <c r="U447" s="205"/>
      <c r="V447" s="205"/>
      <c r="W447" s="205"/>
      <c r="X447" s="205"/>
      <c r="Y447" s="205"/>
      <c r="Z447" s="205"/>
      <c r="AA447" s="205"/>
      <c r="AB447" s="205"/>
    </row>
    <row r="448" spans="1:28" ht="15" thickBot="1" x14ac:dyDescent="0.25">
      <c r="A448" s="205"/>
      <c r="B448" s="209"/>
      <c r="C448" s="205"/>
      <c r="D448" s="209"/>
      <c r="E448" s="205"/>
      <c r="F448" s="205"/>
      <c r="G448" s="205"/>
      <c r="H448" s="207"/>
      <c r="I448" s="207"/>
      <c r="J448" s="205"/>
      <c r="K448" s="208"/>
      <c r="L448" s="205"/>
      <c r="M448" s="205"/>
      <c r="N448" s="205"/>
      <c r="O448" s="205"/>
      <c r="P448" s="205"/>
      <c r="Q448" s="205"/>
      <c r="R448" s="205"/>
      <c r="S448" s="205"/>
      <c r="T448" s="205"/>
      <c r="U448" s="205"/>
      <c r="V448" s="205"/>
      <c r="W448" s="205"/>
      <c r="X448" s="205"/>
      <c r="Y448" s="205"/>
      <c r="Z448" s="205"/>
      <c r="AA448" s="205"/>
      <c r="AB448" s="205"/>
    </row>
    <row r="449" spans="1:28" ht="15" thickBot="1" x14ac:dyDescent="0.25">
      <c r="A449" s="205"/>
      <c r="B449" s="209"/>
      <c r="C449" s="205"/>
      <c r="D449" s="209"/>
      <c r="E449" s="205"/>
      <c r="F449" s="205"/>
      <c r="G449" s="205"/>
      <c r="H449" s="207"/>
      <c r="I449" s="207"/>
      <c r="J449" s="205"/>
      <c r="K449" s="208"/>
      <c r="L449" s="205"/>
      <c r="M449" s="205"/>
      <c r="N449" s="205"/>
      <c r="O449" s="205"/>
      <c r="P449" s="205"/>
      <c r="Q449" s="205"/>
      <c r="R449" s="205"/>
      <c r="S449" s="205"/>
      <c r="T449" s="205"/>
      <c r="U449" s="205"/>
      <c r="V449" s="205"/>
      <c r="W449" s="205"/>
      <c r="X449" s="205"/>
      <c r="Y449" s="205"/>
      <c r="Z449" s="205"/>
      <c r="AA449" s="205"/>
      <c r="AB449" s="205"/>
    </row>
    <row r="450" spans="1:28" ht="15" thickBot="1" x14ac:dyDescent="0.25">
      <c r="A450" s="205"/>
      <c r="B450" s="209"/>
      <c r="C450" s="205"/>
      <c r="D450" s="209"/>
      <c r="E450" s="205"/>
      <c r="F450" s="205"/>
      <c r="G450" s="205"/>
      <c r="H450" s="207"/>
      <c r="I450" s="207"/>
      <c r="J450" s="205"/>
      <c r="K450" s="208"/>
      <c r="L450" s="205"/>
      <c r="M450" s="205"/>
      <c r="N450" s="205"/>
      <c r="O450" s="205"/>
      <c r="P450" s="205"/>
      <c r="Q450" s="205"/>
      <c r="R450" s="205"/>
      <c r="S450" s="205"/>
      <c r="T450" s="205"/>
      <c r="U450" s="205"/>
      <c r="V450" s="205"/>
      <c r="W450" s="205"/>
      <c r="X450" s="205"/>
      <c r="Y450" s="205"/>
      <c r="Z450" s="205"/>
      <c r="AA450" s="205"/>
      <c r="AB450" s="205"/>
    </row>
    <row r="451" spans="1:28" ht="15" thickBot="1" x14ac:dyDescent="0.25">
      <c r="A451" s="205"/>
      <c r="B451" s="209"/>
      <c r="C451" s="205"/>
      <c r="D451" s="209"/>
      <c r="E451" s="205"/>
      <c r="F451" s="205"/>
      <c r="G451" s="205"/>
      <c r="H451" s="207"/>
      <c r="I451" s="207"/>
      <c r="J451" s="205"/>
      <c r="K451" s="208"/>
      <c r="L451" s="205"/>
      <c r="M451" s="205"/>
      <c r="N451" s="205"/>
      <c r="O451" s="205"/>
      <c r="P451" s="205"/>
      <c r="Q451" s="205"/>
      <c r="R451" s="205"/>
      <c r="S451" s="205"/>
      <c r="T451" s="205"/>
      <c r="U451" s="205"/>
      <c r="V451" s="205"/>
      <c r="W451" s="205"/>
      <c r="X451" s="205"/>
      <c r="Y451" s="205"/>
      <c r="Z451" s="205"/>
      <c r="AA451" s="205"/>
      <c r="AB451" s="205"/>
    </row>
    <row r="452" spans="1:28" ht="15" thickBot="1" x14ac:dyDescent="0.25">
      <c r="A452" s="205"/>
      <c r="B452" s="209"/>
      <c r="C452" s="205"/>
      <c r="D452" s="209"/>
      <c r="E452" s="205"/>
      <c r="F452" s="205"/>
      <c r="G452" s="205"/>
      <c r="H452" s="207"/>
      <c r="I452" s="207"/>
      <c r="J452" s="205"/>
      <c r="K452" s="208"/>
      <c r="L452" s="205"/>
      <c r="M452" s="205"/>
      <c r="N452" s="205"/>
      <c r="O452" s="205"/>
      <c r="P452" s="205"/>
      <c r="Q452" s="205"/>
      <c r="R452" s="205"/>
      <c r="S452" s="205"/>
      <c r="T452" s="205"/>
      <c r="U452" s="205"/>
      <c r="V452" s="205"/>
      <c r="W452" s="205"/>
      <c r="X452" s="205"/>
      <c r="Y452" s="205"/>
      <c r="Z452" s="205"/>
      <c r="AA452" s="205"/>
      <c r="AB452" s="205"/>
    </row>
    <row r="453" spans="1:28" ht="15" thickBot="1" x14ac:dyDescent="0.25">
      <c r="A453" s="205"/>
      <c r="B453" s="209"/>
      <c r="C453" s="205"/>
      <c r="D453" s="209"/>
      <c r="E453" s="205"/>
      <c r="F453" s="205"/>
      <c r="G453" s="205"/>
      <c r="H453" s="207"/>
      <c r="I453" s="207"/>
      <c r="J453" s="205"/>
      <c r="K453" s="208"/>
      <c r="L453" s="205"/>
      <c r="M453" s="205"/>
      <c r="N453" s="205"/>
      <c r="O453" s="205"/>
      <c r="P453" s="205"/>
      <c r="Q453" s="205"/>
      <c r="R453" s="205"/>
      <c r="S453" s="205"/>
      <c r="T453" s="205"/>
      <c r="U453" s="205"/>
      <c r="V453" s="205"/>
      <c r="W453" s="205"/>
      <c r="X453" s="205"/>
      <c r="Y453" s="205"/>
      <c r="Z453" s="205"/>
      <c r="AA453" s="205"/>
      <c r="AB453" s="205"/>
    </row>
    <row r="454" spans="1:28" ht="15" thickBot="1" x14ac:dyDescent="0.25">
      <c r="A454" s="205"/>
      <c r="B454" s="209"/>
      <c r="C454" s="205"/>
      <c r="D454" s="209"/>
      <c r="E454" s="205"/>
      <c r="F454" s="205"/>
      <c r="G454" s="205"/>
      <c r="H454" s="207"/>
      <c r="I454" s="207"/>
      <c r="J454" s="205"/>
      <c r="K454" s="208"/>
      <c r="L454" s="205"/>
      <c r="M454" s="205"/>
      <c r="N454" s="205"/>
      <c r="O454" s="205"/>
      <c r="P454" s="205"/>
      <c r="Q454" s="205"/>
      <c r="R454" s="205"/>
      <c r="S454" s="205"/>
      <c r="T454" s="205"/>
      <c r="U454" s="205"/>
      <c r="V454" s="205"/>
      <c r="W454" s="205"/>
      <c r="X454" s="205"/>
      <c r="Y454" s="205"/>
      <c r="Z454" s="205"/>
      <c r="AA454" s="205"/>
      <c r="AB454" s="205"/>
    </row>
    <row r="455" spans="1:28" ht="15" thickBot="1" x14ac:dyDescent="0.25">
      <c r="A455" s="205"/>
      <c r="B455" s="209"/>
      <c r="C455" s="205"/>
      <c r="D455" s="209"/>
      <c r="E455" s="205"/>
      <c r="F455" s="205"/>
      <c r="G455" s="205"/>
      <c r="H455" s="207"/>
      <c r="I455" s="207"/>
      <c r="J455" s="205"/>
      <c r="K455" s="208"/>
      <c r="L455" s="205"/>
      <c r="M455" s="205"/>
      <c r="N455" s="205"/>
      <c r="O455" s="205"/>
      <c r="P455" s="205"/>
      <c r="Q455" s="205"/>
      <c r="R455" s="205"/>
      <c r="S455" s="205"/>
      <c r="T455" s="205"/>
      <c r="U455" s="205"/>
      <c r="V455" s="205"/>
      <c r="W455" s="205"/>
      <c r="X455" s="205"/>
      <c r="Y455" s="205"/>
      <c r="Z455" s="205"/>
      <c r="AA455" s="205"/>
      <c r="AB455" s="205"/>
    </row>
    <row r="456" spans="1:28" ht="15" thickBot="1" x14ac:dyDescent="0.25">
      <c r="A456" s="205"/>
      <c r="B456" s="209"/>
      <c r="C456" s="205"/>
      <c r="D456" s="209"/>
      <c r="E456" s="205"/>
      <c r="F456" s="205"/>
      <c r="G456" s="205"/>
      <c r="H456" s="207"/>
      <c r="I456" s="207"/>
      <c r="J456" s="205"/>
      <c r="K456" s="208"/>
      <c r="L456" s="205"/>
      <c r="M456" s="205"/>
      <c r="N456" s="205"/>
      <c r="O456" s="205"/>
      <c r="P456" s="205"/>
      <c r="Q456" s="205"/>
      <c r="R456" s="205"/>
      <c r="S456" s="205"/>
      <c r="T456" s="205"/>
      <c r="U456" s="205"/>
      <c r="V456" s="205"/>
      <c r="W456" s="205"/>
      <c r="X456" s="205"/>
      <c r="Y456" s="205"/>
      <c r="Z456" s="205"/>
      <c r="AA456" s="205"/>
      <c r="AB456" s="205"/>
    </row>
    <row r="457" spans="1:28" ht="15" thickBot="1" x14ac:dyDescent="0.25">
      <c r="A457" s="205"/>
      <c r="B457" s="209"/>
      <c r="C457" s="205"/>
      <c r="D457" s="209"/>
      <c r="E457" s="205"/>
      <c r="F457" s="205"/>
      <c r="G457" s="205"/>
      <c r="H457" s="207"/>
      <c r="I457" s="207"/>
      <c r="J457" s="205"/>
      <c r="K457" s="208"/>
      <c r="L457" s="205"/>
      <c r="M457" s="205"/>
      <c r="N457" s="205"/>
      <c r="O457" s="205"/>
      <c r="P457" s="205"/>
      <c r="Q457" s="205"/>
      <c r="R457" s="205"/>
      <c r="S457" s="205"/>
      <c r="T457" s="205"/>
      <c r="U457" s="205"/>
      <c r="V457" s="205"/>
      <c r="W457" s="205"/>
      <c r="X457" s="205"/>
      <c r="Y457" s="205"/>
      <c r="Z457" s="205"/>
      <c r="AA457" s="205"/>
      <c r="AB457" s="205"/>
    </row>
    <row r="458" spans="1:28" ht="15" thickBot="1" x14ac:dyDescent="0.25">
      <c r="A458" s="205"/>
      <c r="B458" s="209"/>
      <c r="C458" s="205"/>
      <c r="D458" s="209"/>
      <c r="E458" s="205"/>
      <c r="F458" s="205"/>
      <c r="G458" s="205"/>
      <c r="H458" s="207"/>
      <c r="I458" s="207"/>
      <c r="J458" s="205"/>
      <c r="K458" s="208"/>
      <c r="L458" s="205"/>
      <c r="M458" s="205"/>
      <c r="N458" s="205"/>
      <c r="O458" s="205"/>
      <c r="P458" s="205"/>
      <c r="Q458" s="205"/>
      <c r="R458" s="205"/>
      <c r="S458" s="205"/>
      <c r="T458" s="205"/>
      <c r="U458" s="205"/>
      <c r="V458" s="205"/>
      <c r="W458" s="205"/>
      <c r="X458" s="205"/>
      <c r="Y458" s="205"/>
      <c r="Z458" s="205"/>
      <c r="AA458" s="205"/>
      <c r="AB458" s="205"/>
    </row>
    <row r="459" spans="1:28" ht="15" thickBot="1" x14ac:dyDescent="0.25">
      <c r="A459" s="205"/>
      <c r="B459" s="209"/>
      <c r="C459" s="205"/>
      <c r="D459" s="209"/>
      <c r="E459" s="205"/>
      <c r="F459" s="205"/>
      <c r="G459" s="205"/>
      <c r="H459" s="207"/>
      <c r="I459" s="207"/>
      <c r="J459" s="205"/>
      <c r="K459" s="208"/>
      <c r="L459" s="205"/>
      <c r="M459" s="205"/>
      <c r="N459" s="205"/>
      <c r="O459" s="205"/>
      <c r="P459" s="205"/>
      <c r="Q459" s="205"/>
      <c r="R459" s="205"/>
      <c r="S459" s="205"/>
      <c r="T459" s="205"/>
      <c r="U459" s="205"/>
      <c r="V459" s="205"/>
      <c r="W459" s="205"/>
      <c r="X459" s="205"/>
      <c r="Y459" s="205"/>
      <c r="Z459" s="205"/>
      <c r="AA459" s="205"/>
      <c r="AB459" s="205"/>
    </row>
    <row r="460" spans="1:28" ht="15" thickBot="1" x14ac:dyDescent="0.25">
      <c r="A460" s="205"/>
      <c r="B460" s="209"/>
      <c r="C460" s="205"/>
      <c r="D460" s="209"/>
      <c r="E460" s="205"/>
      <c r="F460" s="205"/>
      <c r="G460" s="205"/>
      <c r="H460" s="207"/>
      <c r="I460" s="207"/>
      <c r="J460" s="205"/>
      <c r="K460" s="208"/>
      <c r="L460" s="205"/>
      <c r="M460" s="205"/>
      <c r="N460" s="205"/>
      <c r="O460" s="205"/>
      <c r="P460" s="205"/>
      <c r="Q460" s="205"/>
      <c r="R460" s="205"/>
      <c r="S460" s="205"/>
      <c r="T460" s="205"/>
      <c r="U460" s="205"/>
      <c r="V460" s="205"/>
      <c r="W460" s="205"/>
      <c r="X460" s="205"/>
      <c r="Y460" s="205"/>
      <c r="Z460" s="205"/>
      <c r="AA460" s="205"/>
      <c r="AB460" s="205"/>
    </row>
    <row r="461" spans="1:28" ht="15" thickBot="1" x14ac:dyDescent="0.25">
      <c r="A461" s="205"/>
      <c r="B461" s="209"/>
      <c r="C461" s="205"/>
      <c r="D461" s="209"/>
      <c r="E461" s="205"/>
      <c r="F461" s="205"/>
      <c r="G461" s="205"/>
      <c r="H461" s="207"/>
      <c r="I461" s="207"/>
      <c r="J461" s="205"/>
      <c r="K461" s="208"/>
      <c r="L461" s="205"/>
      <c r="M461" s="205"/>
      <c r="N461" s="205"/>
      <c r="O461" s="205"/>
      <c r="P461" s="205"/>
      <c r="Q461" s="205"/>
      <c r="R461" s="205"/>
      <c r="S461" s="205"/>
      <c r="T461" s="205"/>
      <c r="U461" s="205"/>
      <c r="V461" s="205"/>
      <c r="W461" s="205"/>
      <c r="X461" s="205"/>
      <c r="Y461" s="205"/>
      <c r="Z461" s="205"/>
      <c r="AA461" s="205"/>
      <c r="AB461" s="205"/>
    </row>
    <row r="462" spans="1:28" ht="15" thickBot="1" x14ac:dyDescent="0.25">
      <c r="A462" s="205"/>
      <c r="B462" s="209"/>
      <c r="C462" s="205"/>
      <c r="D462" s="209"/>
      <c r="E462" s="205"/>
      <c r="F462" s="205"/>
      <c r="G462" s="205"/>
      <c r="H462" s="207"/>
      <c r="I462" s="207"/>
      <c r="J462" s="205"/>
      <c r="K462" s="208"/>
      <c r="L462" s="205"/>
      <c r="M462" s="205"/>
      <c r="N462" s="205"/>
      <c r="O462" s="205"/>
      <c r="P462" s="205"/>
      <c r="Q462" s="205"/>
      <c r="R462" s="205"/>
      <c r="S462" s="205"/>
      <c r="T462" s="205"/>
      <c r="U462" s="205"/>
      <c r="V462" s="205"/>
      <c r="W462" s="205"/>
      <c r="X462" s="205"/>
      <c r="Y462" s="205"/>
      <c r="Z462" s="205"/>
      <c r="AA462" s="205"/>
      <c r="AB462" s="205"/>
    </row>
    <row r="463" spans="1:28" ht="15" thickBot="1" x14ac:dyDescent="0.25">
      <c r="A463" s="205"/>
      <c r="B463" s="209"/>
      <c r="C463" s="205"/>
      <c r="D463" s="209"/>
      <c r="E463" s="205"/>
      <c r="F463" s="205"/>
      <c r="G463" s="205"/>
      <c r="H463" s="207"/>
      <c r="I463" s="207"/>
      <c r="J463" s="205"/>
      <c r="K463" s="208"/>
      <c r="L463" s="205"/>
      <c r="M463" s="205"/>
      <c r="N463" s="205"/>
      <c r="O463" s="205"/>
      <c r="P463" s="205"/>
      <c r="Q463" s="205"/>
      <c r="R463" s="205"/>
      <c r="S463" s="205"/>
      <c r="T463" s="205"/>
      <c r="U463" s="205"/>
      <c r="V463" s="205"/>
      <c r="W463" s="205"/>
      <c r="X463" s="205"/>
      <c r="Y463" s="205"/>
      <c r="Z463" s="205"/>
      <c r="AA463" s="205"/>
      <c r="AB463" s="205"/>
    </row>
    <row r="464" spans="1:28" ht="15" thickBot="1" x14ac:dyDescent="0.25">
      <c r="A464" s="205"/>
      <c r="B464" s="209"/>
      <c r="C464" s="205"/>
      <c r="D464" s="209"/>
      <c r="E464" s="205"/>
      <c r="F464" s="205"/>
      <c r="G464" s="205"/>
      <c r="H464" s="207"/>
      <c r="I464" s="207"/>
      <c r="J464" s="205"/>
      <c r="K464" s="208"/>
      <c r="L464" s="205"/>
      <c r="M464" s="205"/>
      <c r="N464" s="205"/>
      <c r="O464" s="205"/>
      <c r="P464" s="205"/>
      <c r="Q464" s="205"/>
      <c r="R464" s="205"/>
      <c r="S464" s="205"/>
      <c r="T464" s="205"/>
      <c r="U464" s="205"/>
      <c r="V464" s="205"/>
      <c r="W464" s="205"/>
      <c r="X464" s="205"/>
      <c r="Y464" s="205"/>
      <c r="Z464" s="205"/>
      <c r="AA464" s="205"/>
      <c r="AB464" s="205"/>
    </row>
    <row r="465" spans="1:28" ht="15" thickBot="1" x14ac:dyDescent="0.25">
      <c r="A465" s="205"/>
      <c r="B465" s="209"/>
      <c r="C465" s="205"/>
      <c r="D465" s="209"/>
      <c r="E465" s="205"/>
      <c r="F465" s="205"/>
      <c r="G465" s="205"/>
      <c r="H465" s="207"/>
      <c r="I465" s="207"/>
      <c r="J465" s="205"/>
      <c r="K465" s="208"/>
      <c r="L465" s="205"/>
      <c r="M465" s="205"/>
      <c r="N465" s="205"/>
      <c r="O465" s="205"/>
      <c r="P465" s="205"/>
      <c r="Q465" s="205"/>
      <c r="R465" s="205"/>
      <c r="S465" s="205"/>
      <c r="T465" s="205"/>
      <c r="U465" s="205"/>
      <c r="V465" s="205"/>
      <c r="W465" s="205"/>
      <c r="X465" s="205"/>
      <c r="Y465" s="205"/>
      <c r="Z465" s="205"/>
      <c r="AA465" s="205"/>
      <c r="AB465" s="205"/>
    </row>
    <row r="466" spans="1:28" ht="15" thickBot="1" x14ac:dyDescent="0.25">
      <c r="A466" s="205"/>
      <c r="B466" s="209"/>
      <c r="C466" s="205"/>
      <c r="D466" s="209"/>
      <c r="E466" s="205"/>
      <c r="F466" s="205"/>
      <c r="G466" s="205"/>
      <c r="H466" s="207"/>
      <c r="I466" s="207"/>
      <c r="J466" s="205"/>
      <c r="K466" s="208"/>
      <c r="L466" s="205"/>
      <c r="M466" s="205"/>
      <c r="N466" s="205"/>
      <c r="O466" s="205"/>
      <c r="P466" s="205"/>
      <c r="Q466" s="205"/>
      <c r="R466" s="205"/>
      <c r="S466" s="205"/>
      <c r="T466" s="205"/>
      <c r="U466" s="205"/>
      <c r="V466" s="205"/>
      <c r="W466" s="205"/>
      <c r="X466" s="205"/>
      <c r="Y466" s="205"/>
      <c r="Z466" s="205"/>
      <c r="AA466" s="205"/>
      <c r="AB466" s="205"/>
    </row>
    <row r="467" spans="1:28" ht="15" thickBot="1" x14ac:dyDescent="0.25">
      <c r="A467" s="205"/>
      <c r="B467" s="209"/>
      <c r="C467" s="205"/>
      <c r="D467" s="209"/>
      <c r="E467" s="205"/>
      <c r="F467" s="205"/>
      <c r="G467" s="205"/>
      <c r="H467" s="207"/>
      <c r="I467" s="207"/>
      <c r="J467" s="205"/>
      <c r="K467" s="208"/>
      <c r="L467" s="205"/>
      <c r="M467" s="205"/>
      <c r="N467" s="205"/>
      <c r="O467" s="205"/>
      <c r="P467" s="205"/>
      <c r="Q467" s="205"/>
      <c r="R467" s="205"/>
      <c r="S467" s="205"/>
      <c r="T467" s="205"/>
      <c r="U467" s="205"/>
      <c r="V467" s="205"/>
      <c r="W467" s="205"/>
      <c r="X467" s="205"/>
      <c r="Y467" s="205"/>
      <c r="Z467" s="205"/>
      <c r="AA467" s="205"/>
      <c r="AB467" s="205"/>
    </row>
    <row r="468" spans="1:28" ht="15" thickBot="1" x14ac:dyDescent="0.25">
      <c r="A468" s="205"/>
      <c r="B468" s="209"/>
      <c r="C468" s="205"/>
      <c r="D468" s="209"/>
      <c r="E468" s="205"/>
      <c r="F468" s="205"/>
      <c r="G468" s="205"/>
      <c r="H468" s="207"/>
      <c r="I468" s="207"/>
      <c r="J468" s="205"/>
      <c r="K468" s="208"/>
      <c r="L468" s="205"/>
      <c r="M468" s="205"/>
      <c r="N468" s="205"/>
      <c r="O468" s="205"/>
      <c r="P468" s="205"/>
      <c r="Q468" s="205"/>
      <c r="R468" s="205"/>
      <c r="S468" s="205"/>
      <c r="T468" s="205"/>
      <c r="U468" s="205"/>
      <c r="V468" s="205"/>
      <c r="W468" s="205"/>
      <c r="X468" s="205"/>
      <c r="Y468" s="205"/>
      <c r="Z468" s="205"/>
      <c r="AA468" s="205"/>
      <c r="AB468" s="205"/>
    </row>
    <row r="469" spans="1:28" ht="15" thickBot="1" x14ac:dyDescent="0.25">
      <c r="A469" s="205"/>
      <c r="B469" s="209"/>
      <c r="C469" s="205"/>
      <c r="D469" s="209"/>
      <c r="E469" s="205"/>
      <c r="F469" s="205"/>
      <c r="G469" s="205"/>
      <c r="H469" s="207"/>
      <c r="I469" s="207"/>
      <c r="J469" s="205"/>
      <c r="K469" s="208"/>
      <c r="L469" s="205"/>
      <c r="M469" s="205"/>
      <c r="N469" s="205"/>
      <c r="O469" s="205"/>
      <c r="P469" s="205"/>
      <c r="Q469" s="205"/>
      <c r="R469" s="205"/>
      <c r="S469" s="205"/>
      <c r="T469" s="205"/>
      <c r="U469" s="205"/>
      <c r="V469" s="205"/>
      <c r="W469" s="205"/>
      <c r="X469" s="205"/>
      <c r="Y469" s="205"/>
      <c r="Z469" s="205"/>
      <c r="AA469" s="205"/>
      <c r="AB469" s="205"/>
    </row>
    <row r="470" spans="1:28" ht="15" thickBot="1" x14ac:dyDescent="0.25">
      <c r="A470" s="205"/>
      <c r="B470" s="209"/>
      <c r="C470" s="205"/>
      <c r="D470" s="209"/>
      <c r="E470" s="205"/>
      <c r="F470" s="205"/>
      <c r="G470" s="205"/>
      <c r="H470" s="207"/>
      <c r="I470" s="207"/>
      <c r="J470" s="205"/>
      <c r="K470" s="208"/>
      <c r="L470" s="205"/>
      <c r="M470" s="205"/>
      <c r="N470" s="205"/>
      <c r="O470" s="205"/>
      <c r="P470" s="205"/>
      <c r="Q470" s="205"/>
      <c r="R470" s="205"/>
      <c r="S470" s="205"/>
      <c r="T470" s="205"/>
      <c r="U470" s="205"/>
      <c r="V470" s="205"/>
      <c r="W470" s="205"/>
      <c r="X470" s="205"/>
      <c r="Y470" s="205"/>
      <c r="Z470" s="205"/>
      <c r="AA470" s="205"/>
      <c r="AB470" s="205"/>
    </row>
    <row r="471" spans="1:28" ht="15" thickBot="1" x14ac:dyDescent="0.25">
      <c r="A471" s="205"/>
      <c r="B471" s="209"/>
      <c r="C471" s="205"/>
      <c r="D471" s="209"/>
      <c r="E471" s="205"/>
      <c r="F471" s="205"/>
      <c r="G471" s="205"/>
      <c r="H471" s="207"/>
      <c r="I471" s="207"/>
      <c r="J471" s="205"/>
      <c r="K471" s="208"/>
      <c r="L471" s="205"/>
      <c r="M471" s="205"/>
      <c r="N471" s="205"/>
      <c r="O471" s="205"/>
      <c r="P471" s="205"/>
      <c r="Q471" s="205"/>
      <c r="R471" s="205"/>
      <c r="S471" s="205"/>
      <c r="T471" s="205"/>
      <c r="U471" s="205"/>
      <c r="V471" s="205"/>
      <c r="W471" s="205"/>
      <c r="X471" s="205"/>
      <c r="Y471" s="205"/>
      <c r="Z471" s="205"/>
      <c r="AA471" s="205"/>
      <c r="AB471" s="205"/>
    </row>
    <row r="472" spans="1:28" ht="15" thickBot="1" x14ac:dyDescent="0.25">
      <c r="A472" s="205"/>
      <c r="B472" s="209"/>
      <c r="C472" s="205"/>
      <c r="D472" s="209"/>
      <c r="E472" s="205"/>
      <c r="F472" s="205"/>
      <c r="G472" s="205"/>
      <c r="H472" s="207"/>
      <c r="I472" s="207"/>
      <c r="J472" s="205"/>
      <c r="K472" s="208"/>
      <c r="L472" s="205"/>
      <c r="M472" s="205"/>
      <c r="N472" s="205"/>
      <c r="O472" s="205"/>
      <c r="P472" s="205"/>
      <c r="Q472" s="205"/>
      <c r="R472" s="205"/>
      <c r="S472" s="205"/>
      <c r="T472" s="205"/>
      <c r="U472" s="205"/>
      <c r="V472" s="205"/>
      <c r="W472" s="205"/>
      <c r="X472" s="205"/>
      <c r="Y472" s="205"/>
      <c r="Z472" s="205"/>
      <c r="AA472" s="205"/>
      <c r="AB472" s="205"/>
    </row>
    <row r="473" spans="1:28" ht="15" thickBot="1" x14ac:dyDescent="0.25">
      <c r="A473" s="205"/>
      <c r="B473" s="209"/>
      <c r="C473" s="205"/>
      <c r="D473" s="209"/>
      <c r="E473" s="205"/>
      <c r="F473" s="205"/>
      <c r="G473" s="205"/>
      <c r="H473" s="207"/>
      <c r="I473" s="207"/>
      <c r="J473" s="205"/>
      <c r="K473" s="208"/>
      <c r="L473" s="205"/>
      <c r="M473" s="205"/>
      <c r="N473" s="205"/>
      <c r="O473" s="205"/>
      <c r="P473" s="205"/>
      <c r="Q473" s="205"/>
      <c r="R473" s="205"/>
      <c r="S473" s="205"/>
      <c r="T473" s="205"/>
      <c r="U473" s="205"/>
      <c r="V473" s="205"/>
      <c r="W473" s="205"/>
      <c r="X473" s="205"/>
      <c r="Y473" s="205"/>
      <c r="Z473" s="205"/>
      <c r="AA473" s="205"/>
      <c r="AB473" s="205"/>
    </row>
    <row r="474" spans="1:28" ht="15" thickBot="1" x14ac:dyDescent="0.25">
      <c r="A474" s="205"/>
      <c r="B474" s="209"/>
      <c r="C474" s="205"/>
      <c r="D474" s="209"/>
      <c r="E474" s="205"/>
      <c r="F474" s="205"/>
      <c r="G474" s="205"/>
      <c r="H474" s="207"/>
      <c r="I474" s="207"/>
      <c r="J474" s="205"/>
      <c r="K474" s="208"/>
      <c r="L474" s="205"/>
      <c r="M474" s="205"/>
      <c r="N474" s="205"/>
      <c r="O474" s="205"/>
      <c r="P474" s="205"/>
      <c r="Q474" s="205"/>
      <c r="R474" s="205"/>
      <c r="S474" s="205"/>
      <c r="T474" s="205"/>
      <c r="U474" s="205"/>
      <c r="V474" s="205"/>
      <c r="W474" s="205"/>
      <c r="X474" s="205"/>
      <c r="Y474" s="205"/>
      <c r="Z474" s="205"/>
      <c r="AA474" s="205"/>
      <c r="AB474" s="205"/>
    </row>
    <row r="475" spans="1:28" ht="15" thickBot="1" x14ac:dyDescent="0.25">
      <c r="A475" s="205"/>
      <c r="B475" s="209"/>
      <c r="C475" s="205"/>
      <c r="D475" s="209"/>
      <c r="E475" s="205"/>
      <c r="F475" s="205"/>
      <c r="G475" s="205"/>
      <c r="H475" s="207"/>
      <c r="I475" s="207"/>
      <c r="J475" s="205"/>
      <c r="K475" s="208"/>
      <c r="L475" s="205"/>
      <c r="M475" s="205"/>
      <c r="N475" s="205"/>
      <c r="O475" s="205"/>
      <c r="P475" s="205"/>
      <c r="Q475" s="205"/>
      <c r="R475" s="205"/>
      <c r="S475" s="205"/>
      <c r="T475" s="205"/>
      <c r="U475" s="205"/>
      <c r="V475" s="205"/>
      <c r="W475" s="205"/>
      <c r="X475" s="205"/>
      <c r="Y475" s="205"/>
      <c r="Z475" s="205"/>
      <c r="AA475" s="205"/>
      <c r="AB475" s="205"/>
    </row>
    <row r="476" spans="1:28" ht="15" thickBot="1" x14ac:dyDescent="0.25">
      <c r="A476" s="205"/>
      <c r="B476" s="209"/>
      <c r="C476" s="205"/>
      <c r="D476" s="209"/>
      <c r="E476" s="205"/>
      <c r="F476" s="205"/>
      <c r="G476" s="205"/>
      <c r="H476" s="207"/>
      <c r="I476" s="207"/>
      <c r="J476" s="205"/>
      <c r="K476" s="208"/>
      <c r="L476" s="205"/>
      <c r="M476" s="205"/>
      <c r="N476" s="205"/>
      <c r="O476" s="205"/>
      <c r="P476" s="205"/>
      <c r="Q476" s="205"/>
      <c r="R476" s="205"/>
      <c r="S476" s="205"/>
      <c r="T476" s="205"/>
      <c r="U476" s="205"/>
      <c r="V476" s="205"/>
      <c r="W476" s="205"/>
      <c r="X476" s="205"/>
      <c r="Y476" s="205"/>
      <c r="Z476" s="205"/>
      <c r="AA476" s="205"/>
      <c r="AB476" s="205"/>
    </row>
    <row r="477" spans="1:28" ht="15" thickBot="1" x14ac:dyDescent="0.25">
      <c r="A477" s="205"/>
      <c r="B477" s="209"/>
      <c r="C477" s="205"/>
      <c r="D477" s="209"/>
      <c r="E477" s="205"/>
      <c r="F477" s="205"/>
      <c r="G477" s="205"/>
      <c r="H477" s="207"/>
      <c r="I477" s="207"/>
      <c r="J477" s="205"/>
      <c r="K477" s="208"/>
      <c r="L477" s="205"/>
      <c r="M477" s="205"/>
      <c r="N477" s="205"/>
      <c r="O477" s="205"/>
      <c r="P477" s="205"/>
      <c r="Q477" s="205"/>
      <c r="R477" s="205"/>
      <c r="S477" s="205"/>
      <c r="T477" s="205"/>
      <c r="U477" s="205"/>
      <c r="V477" s="205"/>
      <c r="W477" s="205"/>
      <c r="X477" s="205"/>
      <c r="Y477" s="205"/>
      <c r="Z477" s="205"/>
      <c r="AA477" s="205"/>
      <c r="AB477" s="205"/>
    </row>
    <row r="478" spans="1:28" ht="15" thickBot="1" x14ac:dyDescent="0.25">
      <c r="A478" s="205"/>
      <c r="B478" s="209"/>
      <c r="C478" s="205"/>
      <c r="D478" s="209"/>
      <c r="E478" s="205"/>
      <c r="F478" s="205"/>
      <c r="G478" s="205"/>
      <c r="H478" s="207"/>
      <c r="I478" s="207"/>
      <c r="J478" s="205"/>
      <c r="K478" s="208"/>
      <c r="L478" s="205"/>
      <c r="M478" s="205"/>
      <c r="N478" s="205"/>
      <c r="O478" s="205"/>
      <c r="P478" s="205"/>
      <c r="Q478" s="205"/>
      <c r="R478" s="205"/>
      <c r="S478" s="205"/>
      <c r="T478" s="205"/>
      <c r="U478" s="205"/>
      <c r="V478" s="205"/>
      <c r="W478" s="205"/>
      <c r="X478" s="205"/>
      <c r="Y478" s="205"/>
      <c r="Z478" s="205"/>
      <c r="AA478" s="205"/>
      <c r="AB478" s="205"/>
    </row>
    <row r="479" spans="1:28" ht="15" thickBot="1" x14ac:dyDescent="0.25">
      <c r="A479" s="205"/>
      <c r="B479" s="209"/>
      <c r="C479" s="205"/>
      <c r="D479" s="209"/>
      <c r="E479" s="205"/>
      <c r="F479" s="205"/>
      <c r="G479" s="205"/>
      <c r="H479" s="207"/>
      <c r="I479" s="207"/>
      <c r="J479" s="205"/>
      <c r="K479" s="208"/>
      <c r="L479" s="205"/>
      <c r="M479" s="205"/>
      <c r="N479" s="205"/>
      <c r="O479" s="205"/>
      <c r="P479" s="205"/>
      <c r="Q479" s="205"/>
      <c r="R479" s="205"/>
      <c r="S479" s="205"/>
      <c r="T479" s="205"/>
      <c r="U479" s="205"/>
      <c r="V479" s="205"/>
      <c r="W479" s="205"/>
      <c r="X479" s="205"/>
      <c r="Y479" s="205"/>
      <c r="Z479" s="205"/>
      <c r="AA479" s="205"/>
      <c r="AB479" s="205"/>
    </row>
    <row r="480" spans="1:28" ht="15" thickBot="1" x14ac:dyDescent="0.25">
      <c r="A480" s="205"/>
      <c r="B480" s="209"/>
      <c r="C480" s="205"/>
      <c r="D480" s="209"/>
      <c r="E480" s="205"/>
      <c r="F480" s="205"/>
      <c r="G480" s="205"/>
      <c r="H480" s="207"/>
      <c r="I480" s="207"/>
      <c r="J480" s="205"/>
      <c r="K480" s="208"/>
      <c r="L480" s="205"/>
      <c r="M480" s="205"/>
      <c r="N480" s="205"/>
      <c r="O480" s="205"/>
      <c r="P480" s="205"/>
      <c r="Q480" s="205"/>
      <c r="R480" s="205"/>
      <c r="S480" s="205"/>
      <c r="T480" s="205"/>
      <c r="U480" s="205"/>
      <c r="V480" s="205"/>
      <c r="W480" s="205"/>
      <c r="X480" s="205"/>
      <c r="Y480" s="205"/>
      <c r="Z480" s="205"/>
      <c r="AA480" s="205"/>
      <c r="AB480" s="205"/>
    </row>
    <row r="481" spans="1:28" ht="15" thickBot="1" x14ac:dyDescent="0.25">
      <c r="A481" s="205"/>
      <c r="B481" s="209"/>
      <c r="C481" s="205"/>
      <c r="D481" s="209"/>
      <c r="E481" s="205"/>
      <c r="F481" s="205"/>
      <c r="G481" s="205"/>
      <c r="H481" s="207"/>
      <c r="I481" s="207"/>
      <c r="J481" s="205"/>
      <c r="K481" s="208"/>
      <c r="L481" s="205"/>
      <c r="M481" s="205"/>
      <c r="N481" s="205"/>
      <c r="O481" s="205"/>
      <c r="P481" s="205"/>
      <c r="Q481" s="205"/>
      <c r="R481" s="205"/>
      <c r="S481" s="205"/>
      <c r="T481" s="205"/>
      <c r="U481" s="205"/>
      <c r="V481" s="205"/>
      <c r="W481" s="205"/>
      <c r="X481" s="205"/>
      <c r="Y481" s="205"/>
      <c r="Z481" s="205"/>
      <c r="AA481" s="205"/>
      <c r="AB481" s="205"/>
    </row>
    <row r="482" spans="1:28" ht="15" thickBot="1" x14ac:dyDescent="0.25">
      <c r="A482" s="205"/>
      <c r="B482" s="209"/>
      <c r="C482" s="205"/>
      <c r="D482" s="209"/>
      <c r="E482" s="205"/>
      <c r="F482" s="205"/>
      <c r="G482" s="205"/>
      <c r="H482" s="207"/>
      <c r="I482" s="207"/>
      <c r="J482" s="205"/>
      <c r="K482" s="208"/>
      <c r="L482" s="205"/>
      <c r="M482" s="205"/>
      <c r="N482" s="205"/>
      <c r="O482" s="205"/>
      <c r="P482" s="205"/>
      <c r="Q482" s="205"/>
      <c r="R482" s="205"/>
      <c r="S482" s="205"/>
      <c r="T482" s="205"/>
      <c r="U482" s="205"/>
      <c r="V482" s="205"/>
      <c r="W482" s="205"/>
      <c r="X482" s="205"/>
      <c r="Y482" s="205"/>
      <c r="Z482" s="205"/>
      <c r="AA482" s="205"/>
      <c r="AB482" s="205"/>
    </row>
    <row r="483" spans="1:28" ht="15" thickBot="1" x14ac:dyDescent="0.25">
      <c r="A483" s="205"/>
      <c r="B483" s="209"/>
      <c r="C483" s="205"/>
      <c r="D483" s="209"/>
      <c r="E483" s="205"/>
      <c r="F483" s="205"/>
      <c r="G483" s="205"/>
      <c r="H483" s="207"/>
      <c r="I483" s="207"/>
      <c r="J483" s="205"/>
      <c r="K483" s="208"/>
      <c r="L483" s="205"/>
      <c r="M483" s="205"/>
      <c r="N483" s="205"/>
      <c r="O483" s="205"/>
      <c r="P483" s="205"/>
      <c r="Q483" s="205"/>
      <c r="R483" s="205"/>
      <c r="S483" s="205"/>
      <c r="T483" s="205"/>
      <c r="U483" s="205"/>
      <c r="V483" s="205"/>
      <c r="W483" s="205"/>
      <c r="X483" s="205"/>
      <c r="Y483" s="205"/>
      <c r="Z483" s="205"/>
      <c r="AA483" s="205"/>
      <c r="AB483" s="205"/>
    </row>
    <row r="484" spans="1:28" ht="15" thickBot="1" x14ac:dyDescent="0.25">
      <c r="A484" s="205"/>
      <c r="B484" s="209"/>
      <c r="C484" s="205"/>
      <c r="D484" s="209"/>
      <c r="E484" s="205"/>
      <c r="F484" s="205"/>
      <c r="G484" s="205"/>
      <c r="H484" s="207"/>
      <c r="I484" s="207"/>
      <c r="J484" s="205"/>
      <c r="K484" s="208"/>
      <c r="L484" s="205"/>
      <c r="M484" s="205"/>
      <c r="N484" s="205"/>
      <c r="O484" s="205"/>
      <c r="P484" s="205"/>
      <c r="Q484" s="205"/>
      <c r="R484" s="205"/>
      <c r="S484" s="205"/>
      <c r="T484" s="205"/>
      <c r="U484" s="205"/>
      <c r="V484" s="205"/>
      <c r="W484" s="205"/>
      <c r="X484" s="205"/>
      <c r="Y484" s="205"/>
      <c r="Z484" s="205"/>
      <c r="AA484" s="205"/>
      <c r="AB484" s="205"/>
    </row>
    <row r="485" spans="1:28" ht="15" thickBot="1" x14ac:dyDescent="0.25">
      <c r="A485" s="205"/>
      <c r="B485" s="209"/>
      <c r="C485" s="205"/>
      <c r="D485" s="209"/>
      <c r="E485" s="205"/>
      <c r="F485" s="205"/>
      <c r="G485" s="205"/>
      <c r="H485" s="207"/>
      <c r="I485" s="207"/>
      <c r="J485" s="205"/>
      <c r="K485" s="208"/>
      <c r="L485" s="205"/>
      <c r="M485" s="205"/>
      <c r="N485" s="205"/>
      <c r="O485" s="205"/>
      <c r="P485" s="205"/>
      <c r="Q485" s="205"/>
      <c r="R485" s="205"/>
      <c r="S485" s="205"/>
      <c r="T485" s="205"/>
      <c r="U485" s="205"/>
      <c r="V485" s="205"/>
      <c r="W485" s="205"/>
      <c r="X485" s="205"/>
      <c r="Y485" s="205"/>
      <c r="Z485" s="205"/>
      <c r="AA485" s="205"/>
      <c r="AB485" s="205"/>
    </row>
    <row r="486" spans="1:28" ht="15" thickBot="1" x14ac:dyDescent="0.25">
      <c r="A486" s="205"/>
      <c r="B486" s="209"/>
      <c r="C486" s="205"/>
      <c r="D486" s="209"/>
      <c r="E486" s="205"/>
      <c r="F486" s="205"/>
      <c r="G486" s="205"/>
      <c r="H486" s="207"/>
      <c r="I486" s="207"/>
      <c r="J486" s="205"/>
      <c r="K486" s="208"/>
      <c r="L486" s="205"/>
      <c r="M486" s="205"/>
      <c r="N486" s="205"/>
      <c r="O486" s="205"/>
      <c r="P486" s="205"/>
      <c r="Q486" s="205"/>
      <c r="R486" s="205"/>
      <c r="S486" s="205"/>
      <c r="T486" s="205"/>
      <c r="U486" s="205"/>
      <c r="V486" s="205"/>
      <c r="W486" s="205"/>
      <c r="X486" s="205"/>
      <c r="Y486" s="205"/>
      <c r="Z486" s="205"/>
      <c r="AA486" s="205"/>
      <c r="AB486" s="205"/>
    </row>
    <row r="487" spans="1:28" ht="15" thickBot="1" x14ac:dyDescent="0.25">
      <c r="A487" s="205"/>
      <c r="B487" s="209"/>
      <c r="C487" s="205"/>
      <c r="D487" s="209"/>
      <c r="E487" s="205"/>
      <c r="F487" s="205"/>
      <c r="G487" s="205"/>
      <c r="H487" s="207"/>
      <c r="I487" s="207"/>
      <c r="J487" s="205"/>
      <c r="K487" s="208"/>
      <c r="L487" s="205"/>
      <c r="M487" s="205"/>
      <c r="N487" s="205"/>
      <c r="O487" s="205"/>
      <c r="P487" s="205"/>
      <c r="Q487" s="205"/>
      <c r="R487" s="205"/>
      <c r="S487" s="205"/>
      <c r="T487" s="205"/>
      <c r="U487" s="205"/>
      <c r="V487" s="205"/>
      <c r="W487" s="205"/>
      <c r="X487" s="205"/>
      <c r="Y487" s="205"/>
      <c r="Z487" s="205"/>
      <c r="AA487" s="205"/>
      <c r="AB487" s="205"/>
    </row>
    <row r="488" spans="1:28" ht="15" thickBot="1" x14ac:dyDescent="0.25">
      <c r="A488" s="205"/>
      <c r="B488" s="209"/>
      <c r="C488" s="205"/>
      <c r="D488" s="209"/>
      <c r="E488" s="205"/>
      <c r="F488" s="205"/>
      <c r="G488" s="205"/>
      <c r="H488" s="207"/>
      <c r="I488" s="207"/>
      <c r="J488" s="205"/>
      <c r="K488" s="208"/>
      <c r="L488" s="205"/>
      <c r="M488" s="205"/>
      <c r="N488" s="205"/>
      <c r="O488" s="205"/>
      <c r="P488" s="205"/>
      <c r="Q488" s="205"/>
      <c r="R488" s="205"/>
      <c r="S488" s="205"/>
      <c r="T488" s="205"/>
      <c r="U488" s="205"/>
      <c r="V488" s="205"/>
      <c r="W488" s="205"/>
      <c r="X488" s="205"/>
      <c r="Y488" s="205"/>
      <c r="Z488" s="205"/>
      <c r="AA488" s="205"/>
      <c r="AB488" s="205"/>
    </row>
    <row r="489" spans="1:28" ht="15" thickBot="1" x14ac:dyDescent="0.25">
      <c r="A489" s="205"/>
      <c r="B489" s="209"/>
      <c r="C489" s="205"/>
      <c r="D489" s="209"/>
      <c r="E489" s="205"/>
      <c r="F489" s="205"/>
      <c r="G489" s="205"/>
      <c r="H489" s="207"/>
      <c r="I489" s="207"/>
      <c r="J489" s="205"/>
      <c r="K489" s="208"/>
      <c r="L489" s="205"/>
      <c r="M489" s="205"/>
      <c r="N489" s="205"/>
      <c r="O489" s="205"/>
      <c r="P489" s="205"/>
      <c r="Q489" s="205"/>
      <c r="R489" s="205"/>
      <c r="S489" s="205"/>
      <c r="T489" s="205"/>
      <c r="U489" s="205"/>
      <c r="V489" s="205"/>
      <c r="W489" s="205"/>
      <c r="X489" s="205"/>
      <c r="Y489" s="205"/>
      <c r="Z489" s="205"/>
      <c r="AA489" s="205"/>
      <c r="AB489" s="205"/>
    </row>
    <row r="490" spans="1:28" ht="15" thickBot="1" x14ac:dyDescent="0.25">
      <c r="A490" s="205"/>
      <c r="B490" s="209"/>
      <c r="C490" s="205"/>
      <c r="D490" s="209"/>
      <c r="E490" s="205"/>
      <c r="F490" s="205"/>
      <c r="G490" s="205"/>
      <c r="H490" s="207"/>
      <c r="I490" s="207"/>
      <c r="J490" s="205"/>
      <c r="K490" s="208"/>
      <c r="L490" s="205"/>
      <c r="M490" s="205"/>
      <c r="N490" s="205"/>
      <c r="O490" s="205"/>
      <c r="P490" s="205"/>
      <c r="Q490" s="205"/>
      <c r="R490" s="205"/>
      <c r="S490" s="205"/>
      <c r="T490" s="205"/>
      <c r="U490" s="205"/>
      <c r="V490" s="205"/>
      <c r="W490" s="205"/>
      <c r="X490" s="205"/>
      <c r="Y490" s="205"/>
      <c r="Z490" s="205"/>
      <c r="AA490" s="205"/>
      <c r="AB490" s="205"/>
    </row>
    <row r="491" spans="1:28" ht="15" thickBot="1" x14ac:dyDescent="0.25">
      <c r="A491" s="205"/>
      <c r="B491" s="209"/>
      <c r="C491" s="205"/>
      <c r="D491" s="209"/>
      <c r="E491" s="205"/>
      <c r="F491" s="205"/>
      <c r="G491" s="205"/>
      <c r="H491" s="207"/>
      <c r="I491" s="207"/>
      <c r="J491" s="205"/>
      <c r="K491" s="208"/>
      <c r="L491" s="205"/>
      <c r="M491" s="205"/>
      <c r="N491" s="205"/>
      <c r="O491" s="205"/>
      <c r="P491" s="205"/>
      <c r="Q491" s="205"/>
      <c r="R491" s="205"/>
      <c r="S491" s="205"/>
      <c r="T491" s="205"/>
      <c r="U491" s="205"/>
      <c r="V491" s="205"/>
      <c r="W491" s="205"/>
      <c r="X491" s="205"/>
      <c r="Y491" s="205"/>
      <c r="Z491" s="205"/>
      <c r="AA491" s="205"/>
      <c r="AB491" s="205"/>
    </row>
    <row r="492" spans="1:28" ht="15" thickBot="1" x14ac:dyDescent="0.25">
      <c r="A492" s="205"/>
      <c r="B492" s="209"/>
      <c r="C492" s="205"/>
      <c r="D492" s="209"/>
      <c r="E492" s="205"/>
      <c r="F492" s="205"/>
      <c r="G492" s="205"/>
      <c r="H492" s="207"/>
      <c r="I492" s="207"/>
      <c r="J492" s="205"/>
      <c r="K492" s="208"/>
      <c r="L492" s="205"/>
      <c r="M492" s="205"/>
      <c r="N492" s="205"/>
      <c r="O492" s="205"/>
      <c r="P492" s="205"/>
      <c r="Q492" s="205"/>
      <c r="R492" s="205"/>
      <c r="S492" s="205"/>
      <c r="T492" s="205"/>
      <c r="U492" s="205"/>
      <c r="V492" s="205"/>
      <c r="W492" s="205"/>
      <c r="X492" s="205"/>
      <c r="Y492" s="205"/>
      <c r="Z492" s="205"/>
      <c r="AA492" s="205"/>
      <c r="AB492" s="205"/>
    </row>
    <row r="493" spans="1:28" ht="15" thickBot="1" x14ac:dyDescent="0.25">
      <c r="A493" s="205"/>
      <c r="B493" s="209"/>
      <c r="C493" s="205"/>
      <c r="D493" s="209"/>
      <c r="E493" s="205"/>
      <c r="F493" s="205"/>
      <c r="G493" s="205"/>
      <c r="H493" s="207"/>
      <c r="I493" s="207"/>
      <c r="J493" s="205"/>
      <c r="K493" s="208"/>
      <c r="L493" s="205"/>
      <c r="M493" s="205"/>
      <c r="N493" s="205"/>
      <c r="O493" s="205"/>
      <c r="P493" s="205"/>
      <c r="Q493" s="205"/>
      <c r="R493" s="205"/>
      <c r="S493" s="205"/>
      <c r="T493" s="205"/>
      <c r="U493" s="205"/>
      <c r="V493" s="205"/>
      <c r="W493" s="205"/>
      <c r="X493" s="205"/>
      <c r="Y493" s="205"/>
      <c r="Z493" s="205"/>
      <c r="AA493" s="205"/>
      <c r="AB493" s="205"/>
    </row>
    <row r="494" spans="1:28" ht="15" thickBot="1" x14ac:dyDescent="0.25">
      <c r="A494" s="205"/>
      <c r="B494" s="209"/>
      <c r="C494" s="205"/>
      <c r="D494" s="209"/>
      <c r="E494" s="205"/>
      <c r="F494" s="205"/>
      <c r="G494" s="205"/>
      <c r="H494" s="207"/>
      <c r="I494" s="207"/>
      <c r="J494" s="205"/>
      <c r="K494" s="208"/>
      <c r="L494" s="205"/>
      <c r="M494" s="205"/>
      <c r="N494" s="205"/>
      <c r="O494" s="205"/>
      <c r="P494" s="205"/>
      <c r="Q494" s="205"/>
      <c r="R494" s="205"/>
      <c r="S494" s="205"/>
      <c r="T494" s="205"/>
      <c r="U494" s="205"/>
      <c r="V494" s="205"/>
      <c r="W494" s="205"/>
      <c r="X494" s="205"/>
      <c r="Y494" s="205"/>
      <c r="Z494" s="205"/>
      <c r="AA494" s="205"/>
      <c r="AB494" s="205"/>
    </row>
    <row r="495" spans="1:28" ht="15" thickBot="1" x14ac:dyDescent="0.25">
      <c r="A495" s="205"/>
      <c r="B495" s="209"/>
      <c r="C495" s="205"/>
      <c r="D495" s="209"/>
      <c r="E495" s="205"/>
      <c r="F495" s="205"/>
      <c r="G495" s="205"/>
      <c r="H495" s="207"/>
      <c r="I495" s="207"/>
      <c r="J495" s="205"/>
      <c r="K495" s="208"/>
      <c r="L495" s="205"/>
      <c r="M495" s="205"/>
      <c r="N495" s="205"/>
      <c r="O495" s="205"/>
      <c r="P495" s="205"/>
      <c r="Q495" s="205"/>
      <c r="R495" s="205"/>
      <c r="S495" s="205"/>
      <c r="T495" s="205"/>
      <c r="U495" s="205"/>
      <c r="V495" s="205"/>
      <c r="W495" s="205"/>
      <c r="X495" s="205"/>
      <c r="Y495" s="205"/>
      <c r="Z495" s="205"/>
      <c r="AA495" s="205"/>
      <c r="AB495" s="205"/>
    </row>
    <row r="496" spans="1:28" ht="15" thickBot="1" x14ac:dyDescent="0.25">
      <c r="A496" s="205"/>
      <c r="B496" s="209"/>
      <c r="C496" s="205"/>
      <c r="D496" s="209"/>
      <c r="E496" s="205"/>
      <c r="F496" s="205"/>
      <c r="G496" s="205"/>
      <c r="H496" s="207"/>
      <c r="I496" s="207"/>
      <c r="J496" s="205"/>
      <c r="K496" s="208"/>
      <c r="L496" s="205"/>
      <c r="M496" s="205"/>
      <c r="N496" s="205"/>
      <c r="O496" s="205"/>
      <c r="P496" s="205"/>
      <c r="Q496" s="205"/>
      <c r="R496" s="205"/>
      <c r="S496" s="205"/>
      <c r="T496" s="205"/>
      <c r="U496" s="205"/>
      <c r="V496" s="205"/>
      <c r="W496" s="205"/>
      <c r="X496" s="205"/>
      <c r="Y496" s="205"/>
      <c r="Z496" s="205"/>
      <c r="AA496" s="205"/>
      <c r="AB496" s="205"/>
    </row>
    <row r="497" spans="1:28" ht="15" thickBot="1" x14ac:dyDescent="0.25">
      <c r="A497" s="205"/>
      <c r="B497" s="209"/>
      <c r="C497" s="205"/>
      <c r="D497" s="209"/>
      <c r="E497" s="205"/>
      <c r="F497" s="205"/>
      <c r="G497" s="205"/>
      <c r="H497" s="207"/>
      <c r="I497" s="207"/>
      <c r="J497" s="205"/>
      <c r="K497" s="208"/>
      <c r="L497" s="205"/>
      <c r="M497" s="205"/>
      <c r="N497" s="205"/>
      <c r="O497" s="205"/>
      <c r="P497" s="205"/>
      <c r="Q497" s="205"/>
      <c r="R497" s="205"/>
      <c r="S497" s="205"/>
      <c r="T497" s="205"/>
      <c r="U497" s="205"/>
      <c r="V497" s="205"/>
      <c r="W497" s="205"/>
      <c r="X497" s="205"/>
      <c r="Y497" s="205"/>
      <c r="Z497" s="205"/>
      <c r="AA497" s="205"/>
      <c r="AB497" s="205"/>
    </row>
    <row r="498" spans="1:28" ht="15" thickBot="1" x14ac:dyDescent="0.25">
      <c r="A498" s="205"/>
      <c r="B498" s="209"/>
      <c r="C498" s="205"/>
      <c r="D498" s="209"/>
      <c r="E498" s="205"/>
      <c r="F498" s="205"/>
      <c r="G498" s="205"/>
      <c r="H498" s="207"/>
      <c r="I498" s="207"/>
      <c r="J498" s="205"/>
      <c r="K498" s="208"/>
      <c r="L498" s="205"/>
      <c r="M498" s="205"/>
      <c r="N498" s="205"/>
      <c r="O498" s="205"/>
      <c r="P498" s="205"/>
      <c r="Q498" s="205"/>
      <c r="R498" s="205"/>
      <c r="S498" s="205"/>
      <c r="T498" s="205"/>
      <c r="U498" s="205"/>
      <c r="V498" s="205"/>
      <c r="W498" s="205"/>
      <c r="X498" s="205"/>
      <c r="Y498" s="205"/>
      <c r="Z498" s="205"/>
      <c r="AA498" s="205"/>
      <c r="AB498" s="205"/>
    </row>
    <row r="499" spans="1:28" ht="15" thickBot="1" x14ac:dyDescent="0.25">
      <c r="A499" s="205"/>
      <c r="B499" s="209"/>
      <c r="C499" s="205"/>
      <c r="D499" s="209"/>
      <c r="E499" s="205"/>
      <c r="F499" s="205"/>
      <c r="G499" s="205"/>
      <c r="H499" s="207"/>
      <c r="I499" s="207"/>
      <c r="J499" s="205"/>
      <c r="K499" s="208"/>
      <c r="L499" s="205"/>
      <c r="M499" s="205"/>
      <c r="N499" s="205"/>
      <c r="O499" s="205"/>
      <c r="P499" s="205"/>
      <c r="Q499" s="205"/>
      <c r="R499" s="205"/>
      <c r="S499" s="205"/>
      <c r="T499" s="205"/>
      <c r="U499" s="205"/>
      <c r="V499" s="205"/>
      <c r="W499" s="205"/>
      <c r="X499" s="205"/>
      <c r="Y499" s="205"/>
      <c r="Z499" s="205"/>
      <c r="AA499" s="205"/>
      <c r="AB499" s="205"/>
    </row>
    <row r="500" spans="1:28" ht="15" thickBot="1" x14ac:dyDescent="0.25">
      <c r="A500" s="205"/>
      <c r="B500" s="209"/>
      <c r="C500" s="205"/>
      <c r="D500" s="209"/>
      <c r="E500" s="205"/>
      <c r="F500" s="205"/>
      <c r="G500" s="205"/>
      <c r="H500" s="207"/>
      <c r="I500" s="207"/>
      <c r="J500" s="205"/>
      <c r="K500" s="208"/>
      <c r="L500" s="205"/>
      <c r="M500" s="205"/>
      <c r="N500" s="205"/>
      <c r="O500" s="205"/>
      <c r="P500" s="205"/>
      <c r="Q500" s="205"/>
      <c r="R500" s="205"/>
      <c r="S500" s="205"/>
      <c r="T500" s="205"/>
      <c r="U500" s="205"/>
      <c r="V500" s="205"/>
      <c r="W500" s="205"/>
      <c r="X500" s="205"/>
      <c r="Y500" s="205"/>
      <c r="Z500" s="205"/>
      <c r="AA500" s="205"/>
      <c r="AB500" s="205"/>
    </row>
    <row r="501" spans="1:28" ht="15" thickBot="1" x14ac:dyDescent="0.25">
      <c r="A501" s="205"/>
      <c r="B501" s="209"/>
      <c r="C501" s="205"/>
      <c r="D501" s="209"/>
      <c r="E501" s="205"/>
      <c r="F501" s="205"/>
      <c r="G501" s="205"/>
      <c r="H501" s="207"/>
      <c r="I501" s="207"/>
      <c r="J501" s="205"/>
      <c r="K501" s="208"/>
      <c r="L501" s="205"/>
      <c r="M501" s="205"/>
      <c r="N501" s="205"/>
      <c r="O501" s="205"/>
      <c r="P501" s="205"/>
      <c r="Q501" s="205"/>
      <c r="R501" s="205"/>
      <c r="S501" s="205"/>
      <c r="T501" s="205"/>
      <c r="U501" s="205"/>
      <c r="V501" s="205"/>
      <c r="W501" s="205"/>
      <c r="X501" s="205"/>
      <c r="Y501" s="205"/>
      <c r="Z501" s="205"/>
      <c r="AA501" s="205"/>
      <c r="AB501" s="205"/>
    </row>
    <row r="502" spans="1:28" ht="15" thickBot="1" x14ac:dyDescent="0.25">
      <c r="A502" s="205"/>
      <c r="B502" s="209"/>
      <c r="C502" s="205"/>
      <c r="D502" s="209"/>
      <c r="E502" s="205"/>
      <c r="F502" s="205"/>
      <c r="G502" s="205"/>
      <c r="H502" s="207"/>
      <c r="I502" s="207"/>
      <c r="J502" s="205"/>
      <c r="K502" s="208"/>
      <c r="L502" s="205"/>
      <c r="M502" s="205"/>
      <c r="N502" s="205"/>
      <c r="O502" s="205"/>
      <c r="P502" s="205"/>
      <c r="Q502" s="205"/>
      <c r="R502" s="205"/>
      <c r="S502" s="205"/>
      <c r="T502" s="205"/>
      <c r="U502" s="205"/>
      <c r="V502" s="205"/>
      <c r="W502" s="205"/>
      <c r="X502" s="205"/>
      <c r="Y502" s="205"/>
      <c r="Z502" s="205"/>
      <c r="AA502" s="205"/>
      <c r="AB502" s="205"/>
    </row>
    <row r="503" spans="1:28" ht="15" thickBot="1" x14ac:dyDescent="0.25">
      <c r="A503" s="205"/>
      <c r="B503" s="209"/>
      <c r="C503" s="205"/>
      <c r="D503" s="209"/>
      <c r="E503" s="205"/>
      <c r="F503" s="205"/>
      <c r="G503" s="205"/>
      <c r="H503" s="207"/>
      <c r="I503" s="207"/>
      <c r="J503" s="205"/>
      <c r="K503" s="208"/>
      <c r="L503" s="205"/>
      <c r="M503" s="205"/>
      <c r="N503" s="205"/>
      <c r="O503" s="205"/>
      <c r="P503" s="205"/>
      <c r="Q503" s="205"/>
      <c r="R503" s="205"/>
      <c r="S503" s="205"/>
      <c r="T503" s="205"/>
      <c r="U503" s="205"/>
      <c r="V503" s="205"/>
      <c r="W503" s="205"/>
      <c r="X503" s="205"/>
      <c r="Y503" s="205"/>
      <c r="Z503" s="205"/>
      <c r="AA503" s="205"/>
      <c r="AB503" s="205"/>
    </row>
    <row r="504" spans="1:28" ht="15" thickBot="1" x14ac:dyDescent="0.25">
      <c r="A504" s="205"/>
      <c r="B504" s="209"/>
      <c r="C504" s="205"/>
      <c r="D504" s="209"/>
      <c r="E504" s="205"/>
      <c r="F504" s="205"/>
      <c r="G504" s="205"/>
      <c r="H504" s="207"/>
      <c r="I504" s="207"/>
      <c r="J504" s="205"/>
      <c r="K504" s="208"/>
      <c r="L504" s="205"/>
      <c r="M504" s="205"/>
      <c r="N504" s="205"/>
      <c r="O504" s="205"/>
      <c r="P504" s="205"/>
      <c r="Q504" s="205"/>
      <c r="R504" s="205"/>
      <c r="S504" s="205"/>
      <c r="T504" s="205"/>
      <c r="U504" s="205"/>
      <c r="V504" s="205"/>
      <c r="W504" s="205"/>
      <c r="X504" s="205"/>
      <c r="Y504" s="205"/>
      <c r="Z504" s="205"/>
      <c r="AA504" s="205"/>
      <c r="AB504" s="205"/>
    </row>
    <row r="505" spans="1:28" ht="15" thickBot="1" x14ac:dyDescent="0.25">
      <c r="A505" s="205"/>
      <c r="B505" s="209"/>
      <c r="C505" s="205"/>
      <c r="D505" s="209"/>
      <c r="E505" s="205"/>
      <c r="F505" s="205"/>
      <c r="G505" s="205"/>
      <c r="H505" s="207"/>
      <c r="I505" s="207"/>
      <c r="J505" s="205"/>
      <c r="K505" s="208"/>
      <c r="L505" s="205"/>
      <c r="M505" s="205"/>
      <c r="N505" s="205"/>
      <c r="O505" s="205"/>
      <c r="P505" s="205"/>
      <c r="Q505" s="205"/>
      <c r="R505" s="205"/>
      <c r="S505" s="205"/>
      <c r="T505" s="205"/>
      <c r="U505" s="205"/>
      <c r="V505" s="205"/>
      <c r="W505" s="205"/>
      <c r="X505" s="205"/>
      <c r="Y505" s="205"/>
      <c r="Z505" s="205"/>
      <c r="AA505" s="205"/>
      <c r="AB505" s="205"/>
    </row>
    <row r="506" spans="1:28" ht="15" thickBot="1" x14ac:dyDescent="0.25">
      <c r="A506" s="205"/>
      <c r="B506" s="209"/>
      <c r="C506" s="205"/>
      <c r="D506" s="209"/>
      <c r="E506" s="205"/>
      <c r="F506" s="205"/>
      <c r="G506" s="205"/>
      <c r="H506" s="207"/>
      <c r="I506" s="207"/>
      <c r="J506" s="205"/>
      <c r="K506" s="208"/>
      <c r="L506" s="205"/>
      <c r="M506" s="205"/>
      <c r="N506" s="205"/>
      <c r="O506" s="205"/>
      <c r="P506" s="205"/>
      <c r="Q506" s="205"/>
      <c r="R506" s="205"/>
      <c r="S506" s="205"/>
      <c r="T506" s="205"/>
      <c r="U506" s="205"/>
      <c r="V506" s="205"/>
      <c r="W506" s="205"/>
      <c r="X506" s="205"/>
      <c r="Y506" s="205"/>
      <c r="Z506" s="205"/>
      <c r="AA506" s="205"/>
      <c r="AB506" s="205"/>
    </row>
    <row r="507" spans="1:28" ht="15" thickBot="1" x14ac:dyDescent="0.25">
      <c r="A507" s="205"/>
      <c r="B507" s="209"/>
      <c r="C507" s="205"/>
      <c r="D507" s="209"/>
      <c r="E507" s="205"/>
      <c r="F507" s="205"/>
      <c r="G507" s="205"/>
      <c r="H507" s="207"/>
      <c r="I507" s="207"/>
      <c r="J507" s="205"/>
      <c r="K507" s="208"/>
      <c r="L507" s="205"/>
      <c r="M507" s="205"/>
      <c r="N507" s="205"/>
      <c r="O507" s="205"/>
      <c r="P507" s="205"/>
      <c r="Q507" s="205"/>
      <c r="R507" s="205"/>
      <c r="S507" s="205"/>
      <c r="T507" s="205"/>
      <c r="U507" s="205"/>
      <c r="V507" s="205"/>
      <c r="W507" s="205"/>
      <c r="X507" s="205"/>
      <c r="Y507" s="205"/>
      <c r="Z507" s="205"/>
      <c r="AA507" s="205"/>
      <c r="AB507" s="205"/>
    </row>
    <row r="508" spans="1:28" ht="15" thickBot="1" x14ac:dyDescent="0.25">
      <c r="A508" s="205"/>
      <c r="B508" s="209"/>
      <c r="C508" s="205"/>
      <c r="D508" s="209"/>
      <c r="E508" s="205"/>
      <c r="F508" s="205"/>
      <c r="G508" s="205"/>
      <c r="H508" s="207"/>
      <c r="I508" s="207"/>
      <c r="J508" s="205"/>
      <c r="K508" s="208"/>
      <c r="L508" s="205"/>
      <c r="M508" s="205"/>
      <c r="N508" s="205"/>
      <c r="O508" s="205"/>
      <c r="P508" s="205"/>
      <c r="Q508" s="205"/>
      <c r="R508" s="205"/>
      <c r="S508" s="205"/>
      <c r="T508" s="205"/>
      <c r="U508" s="205"/>
      <c r="V508" s="205"/>
      <c r="W508" s="205"/>
      <c r="X508" s="205"/>
      <c r="Y508" s="205"/>
      <c r="Z508" s="205"/>
      <c r="AA508" s="205"/>
      <c r="AB508" s="205"/>
    </row>
    <row r="509" spans="1:28" ht="15" thickBot="1" x14ac:dyDescent="0.25">
      <c r="A509" s="205"/>
      <c r="B509" s="209"/>
      <c r="C509" s="205"/>
      <c r="D509" s="209"/>
      <c r="E509" s="205"/>
      <c r="F509" s="205"/>
      <c r="G509" s="205"/>
      <c r="H509" s="207"/>
      <c r="I509" s="207"/>
      <c r="J509" s="205"/>
      <c r="K509" s="208"/>
      <c r="L509" s="205"/>
      <c r="M509" s="205"/>
      <c r="N509" s="205"/>
      <c r="O509" s="205"/>
      <c r="P509" s="205"/>
      <c r="Q509" s="205"/>
      <c r="R509" s="205"/>
      <c r="S509" s="205"/>
      <c r="T509" s="205"/>
      <c r="U509" s="205"/>
      <c r="V509" s="205"/>
      <c r="W509" s="205"/>
      <c r="X509" s="205"/>
      <c r="Y509" s="205"/>
      <c r="Z509" s="205"/>
      <c r="AA509" s="205"/>
      <c r="AB509" s="205"/>
    </row>
    <row r="510" spans="1:28" ht="15" thickBot="1" x14ac:dyDescent="0.25">
      <c r="A510" s="205"/>
      <c r="B510" s="209"/>
      <c r="C510" s="205"/>
      <c r="D510" s="209"/>
      <c r="E510" s="205"/>
      <c r="F510" s="205"/>
      <c r="G510" s="205"/>
      <c r="H510" s="207"/>
      <c r="I510" s="207"/>
      <c r="J510" s="205"/>
      <c r="K510" s="208"/>
      <c r="L510" s="205"/>
      <c r="M510" s="205"/>
      <c r="N510" s="205"/>
      <c r="O510" s="205"/>
      <c r="P510" s="205"/>
      <c r="Q510" s="205"/>
      <c r="R510" s="205"/>
      <c r="S510" s="205"/>
      <c r="T510" s="205"/>
      <c r="U510" s="205"/>
      <c r="V510" s="205"/>
      <c r="W510" s="205"/>
      <c r="X510" s="205"/>
      <c r="Y510" s="205"/>
      <c r="Z510" s="205"/>
      <c r="AA510" s="205"/>
      <c r="AB510" s="205"/>
    </row>
    <row r="511" spans="1:28" ht="15" thickBot="1" x14ac:dyDescent="0.25">
      <c r="A511" s="205"/>
      <c r="B511" s="209"/>
      <c r="C511" s="205"/>
      <c r="D511" s="209"/>
      <c r="E511" s="205"/>
      <c r="F511" s="205"/>
      <c r="G511" s="205"/>
      <c r="H511" s="207"/>
      <c r="I511" s="207"/>
      <c r="J511" s="205"/>
      <c r="K511" s="208"/>
      <c r="L511" s="205"/>
      <c r="M511" s="205"/>
      <c r="N511" s="205"/>
      <c r="O511" s="205"/>
      <c r="P511" s="205"/>
      <c r="Q511" s="205"/>
      <c r="R511" s="205"/>
      <c r="S511" s="205"/>
      <c r="T511" s="205"/>
      <c r="U511" s="205"/>
      <c r="V511" s="205"/>
      <c r="W511" s="205"/>
      <c r="X511" s="205"/>
      <c r="Y511" s="205"/>
      <c r="Z511" s="205"/>
      <c r="AA511" s="205"/>
      <c r="AB511" s="205"/>
    </row>
    <row r="512" spans="1:28" ht="15" thickBot="1" x14ac:dyDescent="0.25">
      <c r="A512" s="205"/>
      <c r="B512" s="209"/>
      <c r="C512" s="205"/>
      <c r="D512" s="209"/>
      <c r="E512" s="205"/>
      <c r="F512" s="205"/>
      <c r="G512" s="205"/>
      <c r="H512" s="207"/>
      <c r="I512" s="207"/>
      <c r="J512" s="205"/>
      <c r="K512" s="208"/>
      <c r="L512" s="205"/>
      <c r="M512" s="205"/>
      <c r="N512" s="205"/>
      <c r="O512" s="205"/>
      <c r="P512" s="205"/>
      <c r="Q512" s="205"/>
      <c r="R512" s="205"/>
      <c r="S512" s="205"/>
      <c r="T512" s="205"/>
      <c r="U512" s="205"/>
      <c r="V512" s="205"/>
      <c r="W512" s="205"/>
      <c r="X512" s="205"/>
      <c r="Y512" s="205"/>
      <c r="Z512" s="205"/>
      <c r="AA512" s="205"/>
      <c r="AB512" s="205"/>
    </row>
    <row r="513" spans="1:28" ht="15" thickBot="1" x14ac:dyDescent="0.25">
      <c r="A513" s="205"/>
      <c r="B513" s="209"/>
      <c r="C513" s="205"/>
      <c r="D513" s="209"/>
      <c r="E513" s="205"/>
      <c r="F513" s="205"/>
      <c r="G513" s="205"/>
      <c r="H513" s="207"/>
      <c r="I513" s="207"/>
      <c r="J513" s="205"/>
      <c r="K513" s="208"/>
      <c r="L513" s="205"/>
      <c r="M513" s="205"/>
      <c r="N513" s="205"/>
      <c r="O513" s="205"/>
      <c r="P513" s="205"/>
      <c r="Q513" s="205"/>
      <c r="R513" s="205"/>
      <c r="S513" s="205"/>
      <c r="T513" s="205"/>
      <c r="U513" s="205"/>
      <c r="V513" s="205"/>
      <c r="W513" s="205"/>
      <c r="X513" s="205"/>
      <c r="Y513" s="205"/>
      <c r="Z513" s="205"/>
      <c r="AA513" s="205"/>
      <c r="AB513" s="205"/>
    </row>
    <row r="514" spans="1:28" ht="15" thickBot="1" x14ac:dyDescent="0.25">
      <c r="A514" s="205"/>
      <c r="B514" s="209"/>
      <c r="C514" s="205"/>
      <c r="D514" s="209"/>
      <c r="E514" s="205"/>
      <c r="F514" s="205"/>
      <c r="G514" s="205"/>
      <c r="H514" s="207"/>
      <c r="I514" s="207"/>
      <c r="J514" s="205"/>
      <c r="K514" s="208"/>
      <c r="L514" s="205"/>
      <c r="M514" s="205"/>
      <c r="N514" s="205"/>
      <c r="O514" s="205"/>
      <c r="P514" s="205"/>
      <c r="Q514" s="205"/>
      <c r="R514" s="205"/>
      <c r="S514" s="205"/>
      <c r="T514" s="205"/>
      <c r="U514" s="205"/>
      <c r="V514" s="205"/>
      <c r="W514" s="205"/>
      <c r="X514" s="205"/>
      <c r="Y514" s="205"/>
      <c r="Z514" s="205"/>
      <c r="AA514" s="205"/>
      <c r="AB514" s="205"/>
    </row>
    <row r="515" spans="1:28" ht="15" thickBot="1" x14ac:dyDescent="0.25">
      <c r="A515" s="205"/>
      <c r="B515" s="209"/>
      <c r="C515" s="205"/>
      <c r="D515" s="209"/>
      <c r="E515" s="205"/>
      <c r="F515" s="205"/>
      <c r="G515" s="205"/>
      <c r="H515" s="207"/>
      <c r="I515" s="207"/>
      <c r="J515" s="205"/>
      <c r="K515" s="208"/>
      <c r="L515" s="205"/>
      <c r="M515" s="205"/>
      <c r="N515" s="205"/>
      <c r="O515" s="205"/>
      <c r="P515" s="205"/>
      <c r="Q515" s="205"/>
      <c r="R515" s="205"/>
      <c r="S515" s="205"/>
      <c r="T515" s="205"/>
      <c r="U515" s="205"/>
      <c r="V515" s="205"/>
      <c r="W515" s="205"/>
      <c r="X515" s="205"/>
      <c r="Y515" s="205"/>
      <c r="Z515" s="205"/>
      <c r="AA515" s="205"/>
      <c r="AB515" s="205"/>
    </row>
    <row r="516" spans="1:28" ht="15" thickBot="1" x14ac:dyDescent="0.25">
      <c r="A516" s="205"/>
      <c r="B516" s="209"/>
      <c r="C516" s="205"/>
      <c r="D516" s="209"/>
      <c r="E516" s="205"/>
      <c r="F516" s="205"/>
      <c r="G516" s="205"/>
      <c r="H516" s="207"/>
      <c r="I516" s="207"/>
      <c r="J516" s="205"/>
      <c r="K516" s="208"/>
      <c r="L516" s="205"/>
      <c r="M516" s="205"/>
      <c r="N516" s="205"/>
      <c r="O516" s="205"/>
      <c r="P516" s="205"/>
      <c r="Q516" s="205"/>
      <c r="R516" s="205"/>
      <c r="S516" s="205"/>
      <c r="T516" s="205"/>
      <c r="U516" s="205"/>
      <c r="V516" s="205"/>
      <c r="W516" s="205"/>
      <c r="X516" s="205"/>
      <c r="Y516" s="205"/>
      <c r="Z516" s="205"/>
      <c r="AA516" s="205"/>
      <c r="AB516" s="205"/>
    </row>
    <row r="517" spans="1:28" ht="15" thickBot="1" x14ac:dyDescent="0.25">
      <c r="A517" s="205"/>
      <c r="B517" s="209"/>
      <c r="C517" s="205"/>
      <c r="D517" s="209"/>
      <c r="E517" s="205"/>
      <c r="F517" s="205"/>
      <c r="G517" s="205"/>
      <c r="H517" s="207"/>
      <c r="I517" s="207"/>
      <c r="J517" s="205"/>
      <c r="K517" s="208"/>
      <c r="L517" s="205"/>
      <c r="M517" s="205"/>
      <c r="N517" s="205"/>
      <c r="O517" s="205"/>
      <c r="P517" s="205"/>
      <c r="Q517" s="205"/>
      <c r="R517" s="205"/>
      <c r="S517" s="205"/>
      <c r="T517" s="205"/>
      <c r="U517" s="205"/>
      <c r="V517" s="205"/>
      <c r="W517" s="205"/>
      <c r="X517" s="205"/>
      <c r="Y517" s="205"/>
      <c r="Z517" s="205"/>
      <c r="AA517" s="205"/>
      <c r="AB517" s="205"/>
    </row>
    <row r="518" spans="1:28" ht="15" thickBot="1" x14ac:dyDescent="0.25">
      <c r="A518" s="205"/>
      <c r="B518" s="209"/>
      <c r="C518" s="205"/>
      <c r="D518" s="209"/>
      <c r="E518" s="205"/>
      <c r="F518" s="205"/>
      <c r="G518" s="205"/>
      <c r="H518" s="207"/>
      <c r="I518" s="207"/>
      <c r="J518" s="205"/>
      <c r="K518" s="208"/>
      <c r="L518" s="205"/>
      <c r="M518" s="205"/>
      <c r="N518" s="205"/>
      <c r="O518" s="205"/>
      <c r="P518" s="205"/>
      <c r="Q518" s="205"/>
      <c r="R518" s="205"/>
      <c r="S518" s="205"/>
      <c r="T518" s="205"/>
      <c r="U518" s="205"/>
      <c r="V518" s="205"/>
      <c r="W518" s="205"/>
      <c r="X518" s="205"/>
      <c r="Y518" s="205"/>
      <c r="Z518" s="205"/>
      <c r="AA518" s="205"/>
      <c r="AB518" s="205"/>
    </row>
    <row r="519" spans="1:28" ht="15" thickBot="1" x14ac:dyDescent="0.25">
      <c r="A519" s="205"/>
      <c r="B519" s="209"/>
      <c r="C519" s="205"/>
      <c r="D519" s="209"/>
      <c r="E519" s="205"/>
      <c r="F519" s="205"/>
      <c r="G519" s="205"/>
      <c r="H519" s="207"/>
      <c r="I519" s="207"/>
      <c r="J519" s="205"/>
      <c r="K519" s="208"/>
      <c r="L519" s="205"/>
      <c r="M519" s="205"/>
      <c r="N519" s="205"/>
      <c r="O519" s="205"/>
      <c r="P519" s="205"/>
      <c r="Q519" s="205"/>
      <c r="R519" s="205"/>
      <c r="S519" s="205"/>
      <c r="T519" s="205"/>
      <c r="U519" s="205"/>
      <c r="V519" s="205"/>
      <c r="W519" s="205"/>
      <c r="X519" s="205"/>
      <c r="Y519" s="205"/>
      <c r="Z519" s="205"/>
      <c r="AA519" s="205"/>
      <c r="AB519" s="205"/>
    </row>
    <row r="520" spans="1:28" ht="15" thickBot="1" x14ac:dyDescent="0.25">
      <c r="A520" s="205"/>
      <c r="B520" s="209"/>
      <c r="C520" s="205"/>
      <c r="D520" s="209"/>
      <c r="E520" s="205"/>
      <c r="F520" s="205"/>
      <c r="G520" s="205"/>
      <c r="H520" s="207"/>
      <c r="I520" s="207"/>
      <c r="J520" s="205"/>
      <c r="K520" s="208"/>
      <c r="L520" s="205"/>
      <c r="M520" s="205"/>
      <c r="N520" s="205"/>
      <c r="O520" s="205"/>
      <c r="P520" s="205"/>
      <c r="Q520" s="205"/>
      <c r="R520" s="205"/>
      <c r="S520" s="205"/>
      <c r="T520" s="205"/>
      <c r="U520" s="205"/>
      <c r="V520" s="205"/>
      <c r="W520" s="205"/>
      <c r="X520" s="205"/>
      <c r="Y520" s="205"/>
      <c r="Z520" s="205"/>
      <c r="AA520" s="205"/>
      <c r="AB520" s="205"/>
    </row>
    <row r="521" spans="1:28" ht="15" thickBot="1" x14ac:dyDescent="0.25">
      <c r="A521" s="205"/>
      <c r="B521" s="209"/>
      <c r="C521" s="205"/>
      <c r="D521" s="209"/>
      <c r="E521" s="205"/>
      <c r="F521" s="205"/>
      <c r="G521" s="205"/>
      <c r="H521" s="207"/>
      <c r="I521" s="207"/>
      <c r="J521" s="205"/>
      <c r="K521" s="208"/>
      <c r="L521" s="205"/>
      <c r="M521" s="205"/>
      <c r="N521" s="205"/>
      <c r="O521" s="205"/>
      <c r="P521" s="205"/>
      <c r="Q521" s="205"/>
      <c r="R521" s="205"/>
      <c r="S521" s="205"/>
      <c r="T521" s="205"/>
      <c r="U521" s="205"/>
      <c r="V521" s="205"/>
      <c r="W521" s="205"/>
      <c r="X521" s="205"/>
      <c r="Y521" s="205"/>
      <c r="Z521" s="205"/>
      <c r="AA521" s="205"/>
      <c r="AB521" s="205"/>
    </row>
    <row r="522" spans="1:28" ht="15" thickBot="1" x14ac:dyDescent="0.25">
      <c r="A522" s="205"/>
      <c r="B522" s="209"/>
      <c r="C522" s="205"/>
      <c r="D522" s="209"/>
      <c r="E522" s="205"/>
      <c r="F522" s="205"/>
      <c r="G522" s="205"/>
      <c r="H522" s="207"/>
      <c r="I522" s="207"/>
      <c r="J522" s="205"/>
      <c r="K522" s="208"/>
      <c r="L522" s="205"/>
      <c r="M522" s="205"/>
      <c r="N522" s="205"/>
      <c r="O522" s="205"/>
      <c r="P522" s="205"/>
      <c r="Q522" s="205"/>
      <c r="R522" s="205"/>
      <c r="S522" s="205"/>
      <c r="T522" s="205"/>
      <c r="U522" s="205"/>
      <c r="V522" s="205"/>
      <c r="W522" s="205"/>
      <c r="X522" s="205"/>
      <c r="Y522" s="205"/>
      <c r="Z522" s="205"/>
      <c r="AA522" s="205"/>
      <c r="AB522" s="205"/>
    </row>
    <row r="523" spans="1:28" ht="15" thickBot="1" x14ac:dyDescent="0.25">
      <c r="A523" s="205"/>
      <c r="B523" s="209"/>
      <c r="C523" s="205"/>
      <c r="D523" s="209"/>
      <c r="E523" s="205"/>
      <c r="F523" s="205"/>
      <c r="G523" s="205"/>
      <c r="H523" s="207"/>
      <c r="I523" s="207"/>
      <c r="J523" s="205"/>
      <c r="K523" s="208"/>
      <c r="L523" s="205"/>
      <c r="M523" s="205"/>
      <c r="N523" s="205"/>
      <c r="O523" s="205"/>
      <c r="P523" s="205"/>
      <c r="Q523" s="205"/>
      <c r="R523" s="205"/>
      <c r="S523" s="205"/>
      <c r="T523" s="205"/>
      <c r="U523" s="205"/>
      <c r="V523" s="205"/>
      <c r="W523" s="205"/>
      <c r="X523" s="205"/>
      <c r="Y523" s="205"/>
      <c r="Z523" s="205"/>
      <c r="AA523" s="205"/>
      <c r="AB523" s="205"/>
    </row>
    <row r="524" spans="1:28" ht="15" thickBot="1" x14ac:dyDescent="0.25">
      <c r="A524" s="205"/>
      <c r="B524" s="209"/>
      <c r="C524" s="205"/>
      <c r="D524" s="209"/>
      <c r="E524" s="205"/>
      <c r="F524" s="205"/>
      <c r="G524" s="205"/>
      <c r="H524" s="207"/>
      <c r="I524" s="207"/>
      <c r="J524" s="205"/>
      <c r="K524" s="208"/>
      <c r="L524" s="205"/>
      <c r="M524" s="205"/>
      <c r="N524" s="205"/>
      <c r="O524" s="205"/>
      <c r="P524" s="205"/>
      <c r="Q524" s="205"/>
      <c r="R524" s="205"/>
      <c r="S524" s="205"/>
      <c r="T524" s="205"/>
      <c r="U524" s="205"/>
      <c r="V524" s="205"/>
      <c r="W524" s="205"/>
      <c r="X524" s="205"/>
      <c r="Y524" s="205"/>
      <c r="Z524" s="205"/>
      <c r="AA524" s="205"/>
      <c r="AB524" s="205"/>
    </row>
    <row r="525" spans="1:28" ht="15" thickBot="1" x14ac:dyDescent="0.25">
      <c r="A525" s="205"/>
      <c r="B525" s="209"/>
      <c r="C525" s="205"/>
      <c r="D525" s="209"/>
      <c r="E525" s="205"/>
      <c r="F525" s="205"/>
      <c r="G525" s="205"/>
      <c r="H525" s="207"/>
      <c r="I525" s="207"/>
      <c r="J525" s="205"/>
      <c r="K525" s="208"/>
      <c r="L525" s="205"/>
      <c r="M525" s="205"/>
      <c r="N525" s="205"/>
      <c r="O525" s="205"/>
      <c r="P525" s="205"/>
      <c r="Q525" s="205"/>
      <c r="R525" s="205"/>
      <c r="S525" s="205"/>
      <c r="T525" s="205"/>
      <c r="U525" s="205"/>
      <c r="V525" s="205"/>
      <c r="W525" s="205"/>
      <c r="X525" s="205"/>
      <c r="Y525" s="205"/>
      <c r="Z525" s="205"/>
      <c r="AA525" s="205"/>
      <c r="AB525" s="205"/>
    </row>
    <row r="526" spans="1:28" ht="15" thickBot="1" x14ac:dyDescent="0.25">
      <c r="A526" s="205"/>
      <c r="B526" s="209"/>
      <c r="C526" s="205"/>
      <c r="D526" s="209"/>
      <c r="E526" s="205"/>
      <c r="F526" s="205"/>
      <c r="G526" s="205"/>
      <c r="H526" s="207"/>
      <c r="I526" s="207"/>
      <c r="J526" s="205"/>
      <c r="K526" s="208"/>
      <c r="L526" s="205"/>
      <c r="M526" s="205"/>
      <c r="N526" s="205"/>
      <c r="O526" s="205"/>
      <c r="P526" s="205"/>
      <c r="Q526" s="205"/>
      <c r="R526" s="205"/>
      <c r="S526" s="205"/>
      <c r="T526" s="205"/>
      <c r="U526" s="205"/>
      <c r="V526" s="205"/>
      <c r="W526" s="205"/>
      <c r="X526" s="205"/>
      <c r="Y526" s="205"/>
      <c r="Z526" s="205"/>
      <c r="AA526" s="205"/>
      <c r="AB526" s="205"/>
    </row>
    <row r="527" spans="1:28" ht="15" thickBot="1" x14ac:dyDescent="0.25">
      <c r="A527" s="205"/>
      <c r="B527" s="209"/>
      <c r="C527" s="205"/>
      <c r="D527" s="209"/>
      <c r="E527" s="205"/>
      <c r="F527" s="205"/>
      <c r="G527" s="205"/>
      <c r="H527" s="207"/>
      <c r="I527" s="207"/>
      <c r="J527" s="205"/>
      <c r="K527" s="208"/>
      <c r="L527" s="205"/>
      <c r="M527" s="205"/>
      <c r="N527" s="205"/>
      <c r="O527" s="205"/>
      <c r="P527" s="205"/>
      <c r="Q527" s="205"/>
      <c r="R527" s="205"/>
      <c r="S527" s="205"/>
      <c r="T527" s="205"/>
      <c r="U527" s="205"/>
      <c r="V527" s="205"/>
      <c r="W527" s="205"/>
      <c r="X527" s="205"/>
      <c r="Y527" s="205"/>
      <c r="Z527" s="205"/>
      <c r="AA527" s="205"/>
      <c r="AB527" s="205"/>
    </row>
    <row r="528" spans="1:28" ht="15" thickBot="1" x14ac:dyDescent="0.25">
      <c r="A528" s="205"/>
      <c r="B528" s="209"/>
      <c r="C528" s="205"/>
      <c r="D528" s="209"/>
      <c r="E528" s="205"/>
      <c r="F528" s="205"/>
      <c r="G528" s="205"/>
      <c r="H528" s="207"/>
      <c r="I528" s="207"/>
      <c r="J528" s="205"/>
      <c r="K528" s="208"/>
      <c r="L528" s="205"/>
      <c r="M528" s="205"/>
      <c r="N528" s="205"/>
      <c r="O528" s="205"/>
      <c r="P528" s="205"/>
      <c r="Q528" s="205"/>
      <c r="R528" s="205"/>
      <c r="S528" s="205"/>
      <c r="T528" s="205"/>
      <c r="U528" s="205"/>
      <c r="V528" s="205"/>
      <c r="W528" s="205"/>
      <c r="X528" s="205"/>
      <c r="Y528" s="205"/>
      <c r="Z528" s="205"/>
      <c r="AA528" s="205"/>
      <c r="AB528" s="205"/>
    </row>
    <row r="529" spans="1:28" ht="15" thickBot="1" x14ac:dyDescent="0.25">
      <c r="A529" s="205"/>
      <c r="B529" s="209"/>
      <c r="C529" s="205"/>
      <c r="D529" s="209"/>
      <c r="E529" s="205"/>
      <c r="F529" s="205"/>
      <c r="G529" s="205"/>
      <c r="H529" s="207"/>
      <c r="I529" s="207"/>
      <c r="J529" s="205"/>
      <c r="K529" s="208"/>
      <c r="L529" s="205"/>
      <c r="M529" s="205"/>
      <c r="N529" s="205"/>
      <c r="O529" s="205"/>
      <c r="P529" s="205"/>
      <c r="Q529" s="205"/>
      <c r="R529" s="205"/>
      <c r="S529" s="205"/>
      <c r="T529" s="205"/>
      <c r="U529" s="205"/>
      <c r="V529" s="205"/>
      <c r="W529" s="205"/>
      <c r="X529" s="205"/>
      <c r="Y529" s="205"/>
      <c r="Z529" s="205"/>
      <c r="AA529" s="205"/>
      <c r="AB529" s="205"/>
    </row>
    <row r="530" spans="1:28" ht="15" thickBot="1" x14ac:dyDescent="0.25">
      <c r="A530" s="205"/>
      <c r="B530" s="209"/>
      <c r="C530" s="205"/>
      <c r="D530" s="209"/>
      <c r="E530" s="205"/>
      <c r="F530" s="205"/>
      <c r="G530" s="205"/>
      <c r="H530" s="207"/>
      <c r="I530" s="207"/>
      <c r="J530" s="205"/>
      <c r="K530" s="208"/>
      <c r="L530" s="205"/>
      <c r="M530" s="205"/>
      <c r="N530" s="205"/>
      <c r="O530" s="205"/>
      <c r="P530" s="205"/>
      <c r="Q530" s="205"/>
      <c r="R530" s="205"/>
      <c r="S530" s="205"/>
      <c r="T530" s="205"/>
      <c r="U530" s="205"/>
      <c r="V530" s="205"/>
      <c r="W530" s="205"/>
      <c r="X530" s="205"/>
      <c r="Y530" s="205"/>
      <c r="Z530" s="205"/>
      <c r="AA530" s="205"/>
      <c r="AB530" s="205"/>
    </row>
    <row r="531" spans="1:28" ht="15" thickBot="1" x14ac:dyDescent="0.25">
      <c r="A531" s="205"/>
      <c r="B531" s="209"/>
      <c r="C531" s="205"/>
      <c r="D531" s="209"/>
      <c r="E531" s="205"/>
      <c r="F531" s="205"/>
      <c r="G531" s="205"/>
      <c r="H531" s="207"/>
      <c r="I531" s="207"/>
      <c r="J531" s="205"/>
      <c r="K531" s="208"/>
      <c r="L531" s="205"/>
      <c r="M531" s="205"/>
      <c r="N531" s="205"/>
      <c r="O531" s="205"/>
      <c r="P531" s="205"/>
      <c r="Q531" s="205"/>
      <c r="R531" s="205"/>
      <c r="S531" s="205"/>
      <c r="T531" s="205"/>
      <c r="U531" s="205"/>
      <c r="V531" s="205"/>
      <c r="W531" s="205"/>
      <c r="X531" s="205"/>
      <c r="Y531" s="205"/>
      <c r="Z531" s="205"/>
      <c r="AA531" s="205"/>
      <c r="AB531" s="205"/>
    </row>
    <row r="532" spans="1:28" ht="15" thickBot="1" x14ac:dyDescent="0.25">
      <c r="A532" s="205"/>
      <c r="B532" s="209"/>
      <c r="C532" s="205"/>
      <c r="D532" s="209"/>
      <c r="E532" s="205"/>
      <c r="F532" s="205"/>
      <c r="G532" s="205"/>
      <c r="H532" s="207"/>
      <c r="I532" s="207"/>
      <c r="J532" s="205"/>
      <c r="K532" s="208"/>
      <c r="L532" s="205"/>
      <c r="M532" s="205"/>
      <c r="N532" s="205"/>
      <c r="O532" s="205"/>
      <c r="P532" s="205"/>
      <c r="Q532" s="205"/>
      <c r="R532" s="205"/>
      <c r="S532" s="205"/>
      <c r="T532" s="205"/>
      <c r="U532" s="205"/>
      <c r="V532" s="205"/>
      <c r="W532" s="205"/>
      <c r="X532" s="205"/>
      <c r="Y532" s="205"/>
      <c r="Z532" s="205"/>
      <c r="AA532" s="205"/>
      <c r="AB532" s="205"/>
    </row>
    <row r="533" spans="1:28" ht="15" thickBot="1" x14ac:dyDescent="0.25">
      <c r="A533" s="205"/>
      <c r="B533" s="209"/>
      <c r="C533" s="205"/>
      <c r="D533" s="209"/>
      <c r="E533" s="205"/>
      <c r="F533" s="205"/>
      <c r="G533" s="205"/>
      <c r="H533" s="207"/>
      <c r="I533" s="207"/>
      <c r="J533" s="205"/>
      <c r="K533" s="208"/>
      <c r="L533" s="205"/>
      <c r="M533" s="205"/>
      <c r="N533" s="205"/>
      <c r="O533" s="205"/>
      <c r="P533" s="205"/>
      <c r="Q533" s="205"/>
      <c r="R533" s="205"/>
      <c r="S533" s="205"/>
      <c r="T533" s="205"/>
      <c r="U533" s="205"/>
      <c r="V533" s="205"/>
      <c r="W533" s="205"/>
      <c r="X533" s="205"/>
      <c r="Y533" s="205"/>
      <c r="Z533" s="205"/>
      <c r="AA533" s="205"/>
      <c r="AB533" s="205"/>
    </row>
    <row r="534" spans="1:28" ht="15" thickBot="1" x14ac:dyDescent="0.25">
      <c r="A534" s="205"/>
      <c r="B534" s="209"/>
      <c r="C534" s="205"/>
      <c r="D534" s="209"/>
      <c r="E534" s="205"/>
      <c r="F534" s="205"/>
      <c r="G534" s="205"/>
      <c r="H534" s="207"/>
      <c r="I534" s="207"/>
      <c r="J534" s="205"/>
      <c r="K534" s="208"/>
      <c r="L534" s="205"/>
      <c r="M534" s="205"/>
      <c r="N534" s="205"/>
      <c r="O534" s="205"/>
      <c r="P534" s="205"/>
      <c r="Q534" s="205"/>
      <c r="R534" s="205"/>
      <c r="S534" s="205"/>
      <c r="T534" s="205"/>
      <c r="U534" s="205"/>
      <c r="V534" s="205"/>
      <c r="W534" s="205"/>
      <c r="X534" s="205"/>
      <c r="Y534" s="205"/>
      <c r="Z534" s="205"/>
      <c r="AA534" s="205"/>
      <c r="AB534" s="205"/>
    </row>
    <row r="535" spans="1:28" ht="15" thickBot="1" x14ac:dyDescent="0.25">
      <c r="A535" s="205"/>
      <c r="B535" s="209"/>
      <c r="C535" s="205"/>
      <c r="D535" s="209"/>
      <c r="E535" s="205"/>
      <c r="F535" s="205"/>
      <c r="G535" s="205"/>
      <c r="H535" s="207"/>
      <c r="I535" s="207"/>
      <c r="J535" s="205"/>
      <c r="K535" s="208"/>
      <c r="L535" s="205"/>
      <c r="M535" s="205"/>
      <c r="N535" s="205"/>
      <c r="O535" s="205"/>
      <c r="P535" s="205"/>
      <c r="Q535" s="205"/>
      <c r="R535" s="205"/>
      <c r="S535" s="205"/>
      <c r="T535" s="205"/>
      <c r="U535" s="205"/>
      <c r="V535" s="205"/>
      <c r="W535" s="205"/>
      <c r="X535" s="205"/>
      <c r="Y535" s="205"/>
      <c r="Z535" s="205"/>
      <c r="AA535" s="205"/>
      <c r="AB535" s="205"/>
    </row>
    <row r="536" spans="1:28" ht="15" thickBot="1" x14ac:dyDescent="0.25">
      <c r="A536" s="205"/>
      <c r="B536" s="209"/>
      <c r="C536" s="205"/>
      <c r="D536" s="209"/>
      <c r="E536" s="205"/>
      <c r="F536" s="205"/>
      <c r="G536" s="205"/>
      <c r="H536" s="207"/>
      <c r="I536" s="207"/>
      <c r="J536" s="205"/>
      <c r="K536" s="208"/>
      <c r="L536" s="205"/>
      <c r="M536" s="205"/>
      <c r="N536" s="205"/>
      <c r="O536" s="205"/>
      <c r="P536" s="205"/>
      <c r="Q536" s="205"/>
      <c r="R536" s="205"/>
      <c r="S536" s="205"/>
      <c r="T536" s="205"/>
      <c r="U536" s="205"/>
      <c r="V536" s="205"/>
      <c r="W536" s="205"/>
      <c r="X536" s="205"/>
      <c r="Y536" s="205"/>
      <c r="Z536" s="205"/>
      <c r="AA536" s="205"/>
      <c r="AB536" s="205"/>
    </row>
    <row r="537" spans="1:28" ht="15" thickBot="1" x14ac:dyDescent="0.25">
      <c r="A537" s="205"/>
      <c r="B537" s="209"/>
      <c r="C537" s="205"/>
      <c r="D537" s="209"/>
      <c r="E537" s="205"/>
      <c r="F537" s="205"/>
      <c r="G537" s="205"/>
      <c r="H537" s="207"/>
      <c r="I537" s="207"/>
      <c r="J537" s="205"/>
      <c r="K537" s="208"/>
      <c r="L537" s="205"/>
      <c r="M537" s="205"/>
      <c r="N537" s="205"/>
      <c r="O537" s="205"/>
      <c r="P537" s="205"/>
      <c r="Q537" s="205"/>
      <c r="R537" s="205"/>
      <c r="S537" s="205"/>
      <c r="T537" s="205"/>
      <c r="U537" s="205"/>
      <c r="V537" s="205"/>
      <c r="W537" s="205"/>
      <c r="X537" s="205"/>
      <c r="Y537" s="205"/>
      <c r="Z537" s="205"/>
      <c r="AA537" s="205"/>
      <c r="AB537" s="205"/>
    </row>
    <row r="538" spans="1:28" ht="15" thickBot="1" x14ac:dyDescent="0.25">
      <c r="A538" s="205"/>
      <c r="B538" s="209"/>
      <c r="C538" s="205"/>
      <c r="D538" s="209"/>
      <c r="E538" s="205"/>
      <c r="F538" s="205"/>
      <c r="G538" s="205"/>
      <c r="H538" s="207"/>
      <c r="I538" s="207"/>
      <c r="J538" s="205"/>
      <c r="K538" s="208"/>
      <c r="L538" s="205"/>
      <c r="M538" s="205"/>
      <c r="N538" s="205"/>
      <c r="O538" s="205"/>
      <c r="P538" s="205"/>
      <c r="Q538" s="205"/>
      <c r="R538" s="205"/>
      <c r="S538" s="205"/>
      <c r="T538" s="205"/>
      <c r="U538" s="205"/>
      <c r="V538" s="205"/>
      <c r="W538" s="205"/>
      <c r="X538" s="205"/>
      <c r="Y538" s="205"/>
      <c r="Z538" s="205"/>
      <c r="AA538" s="205"/>
      <c r="AB538" s="205"/>
    </row>
    <row r="539" spans="1:28" ht="15" thickBot="1" x14ac:dyDescent="0.25">
      <c r="A539" s="205"/>
      <c r="B539" s="209"/>
      <c r="C539" s="205"/>
      <c r="D539" s="209"/>
      <c r="E539" s="205"/>
      <c r="F539" s="205"/>
      <c r="G539" s="205"/>
      <c r="H539" s="207"/>
      <c r="I539" s="207"/>
      <c r="J539" s="205"/>
      <c r="K539" s="208"/>
      <c r="L539" s="205"/>
      <c r="M539" s="205"/>
      <c r="N539" s="205"/>
      <c r="O539" s="205"/>
      <c r="P539" s="205"/>
      <c r="Q539" s="205"/>
      <c r="R539" s="205"/>
      <c r="S539" s="205"/>
      <c r="T539" s="205"/>
      <c r="U539" s="205"/>
      <c r="V539" s="205"/>
      <c r="W539" s="205"/>
      <c r="X539" s="205"/>
      <c r="Y539" s="205"/>
      <c r="Z539" s="205"/>
      <c r="AA539" s="205"/>
      <c r="AB539" s="205"/>
    </row>
    <row r="540" spans="1:28" ht="15" thickBot="1" x14ac:dyDescent="0.25">
      <c r="A540" s="205"/>
      <c r="B540" s="209"/>
      <c r="C540" s="205"/>
      <c r="D540" s="209"/>
      <c r="E540" s="205"/>
      <c r="F540" s="205"/>
      <c r="G540" s="205"/>
      <c r="H540" s="207"/>
      <c r="I540" s="207"/>
      <c r="J540" s="205"/>
      <c r="K540" s="208"/>
      <c r="L540" s="205"/>
      <c r="M540" s="205"/>
      <c r="N540" s="205"/>
      <c r="O540" s="205"/>
      <c r="P540" s="205"/>
      <c r="Q540" s="205"/>
      <c r="R540" s="205"/>
      <c r="S540" s="205"/>
      <c r="T540" s="205"/>
      <c r="U540" s="205"/>
      <c r="V540" s="205"/>
      <c r="W540" s="205"/>
      <c r="X540" s="205"/>
      <c r="Y540" s="205"/>
      <c r="Z540" s="205"/>
      <c r="AA540" s="205"/>
      <c r="AB540" s="205"/>
    </row>
    <row r="541" spans="1:28" ht="15" thickBot="1" x14ac:dyDescent="0.25">
      <c r="A541" s="205"/>
      <c r="B541" s="209"/>
      <c r="C541" s="205"/>
      <c r="D541" s="209"/>
      <c r="E541" s="205"/>
      <c r="F541" s="205"/>
      <c r="G541" s="205"/>
      <c r="H541" s="207"/>
      <c r="I541" s="207"/>
      <c r="J541" s="205"/>
      <c r="K541" s="208"/>
      <c r="L541" s="205"/>
      <c r="M541" s="205"/>
      <c r="N541" s="205"/>
      <c r="O541" s="205"/>
      <c r="P541" s="205"/>
      <c r="Q541" s="205"/>
      <c r="R541" s="205"/>
      <c r="S541" s="205"/>
      <c r="T541" s="205"/>
      <c r="U541" s="205"/>
      <c r="V541" s="205"/>
      <c r="W541" s="205"/>
      <c r="X541" s="205"/>
      <c r="Y541" s="205"/>
      <c r="Z541" s="205"/>
      <c r="AA541" s="205"/>
      <c r="AB541" s="205"/>
    </row>
    <row r="542" spans="1:28" ht="15" thickBot="1" x14ac:dyDescent="0.25">
      <c r="A542" s="205"/>
      <c r="B542" s="209"/>
      <c r="C542" s="205"/>
      <c r="D542" s="209"/>
      <c r="E542" s="205"/>
      <c r="F542" s="205"/>
      <c r="G542" s="205"/>
      <c r="H542" s="207"/>
      <c r="I542" s="207"/>
      <c r="J542" s="205"/>
      <c r="K542" s="208"/>
      <c r="L542" s="205"/>
      <c r="M542" s="205"/>
      <c r="N542" s="205"/>
      <c r="O542" s="205"/>
      <c r="P542" s="205"/>
      <c r="Q542" s="205"/>
      <c r="R542" s="205"/>
      <c r="S542" s="205"/>
      <c r="T542" s="205"/>
      <c r="U542" s="205"/>
      <c r="V542" s="205"/>
      <c r="W542" s="205"/>
      <c r="X542" s="205"/>
      <c r="Y542" s="205"/>
      <c r="Z542" s="205"/>
      <c r="AA542" s="205"/>
      <c r="AB542" s="205"/>
    </row>
    <row r="543" spans="1:28" ht="15" thickBot="1" x14ac:dyDescent="0.25">
      <c r="A543" s="205"/>
      <c r="B543" s="209"/>
      <c r="C543" s="205"/>
      <c r="D543" s="209"/>
      <c r="E543" s="205"/>
      <c r="F543" s="205"/>
      <c r="G543" s="205"/>
      <c r="H543" s="207"/>
      <c r="I543" s="207"/>
      <c r="J543" s="205"/>
      <c r="K543" s="208"/>
      <c r="L543" s="205"/>
      <c r="M543" s="205"/>
      <c r="N543" s="205"/>
      <c r="O543" s="205"/>
      <c r="P543" s="205"/>
      <c r="Q543" s="205"/>
      <c r="R543" s="205"/>
      <c r="S543" s="205"/>
      <c r="T543" s="205"/>
      <c r="U543" s="205"/>
      <c r="V543" s="205"/>
      <c r="W543" s="205"/>
      <c r="X543" s="205"/>
      <c r="Y543" s="205"/>
      <c r="Z543" s="205"/>
      <c r="AA543" s="205"/>
      <c r="AB543" s="205"/>
    </row>
    <row r="544" spans="1:28" ht="15" thickBot="1" x14ac:dyDescent="0.25">
      <c r="A544" s="205"/>
      <c r="B544" s="209"/>
      <c r="C544" s="205"/>
      <c r="D544" s="209"/>
      <c r="E544" s="205"/>
      <c r="F544" s="205"/>
      <c r="G544" s="205"/>
      <c r="H544" s="207"/>
      <c r="I544" s="207"/>
      <c r="J544" s="205"/>
      <c r="K544" s="208"/>
      <c r="L544" s="205"/>
      <c r="M544" s="205"/>
      <c r="N544" s="205"/>
      <c r="O544" s="205"/>
      <c r="P544" s="205"/>
      <c r="Q544" s="205"/>
      <c r="R544" s="205"/>
      <c r="S544" s="205"/>
      <c r="T544" s="205"/>
      <c r="U544" s="205"/>
      <c r="V544" s="205"/>
      <c r="W544" s="205"/>
      <c r="X544" s="205"/>
      <c r="Y544" s="205"/>
      <c r="Z544" s="205"/>
      <c r="AA544" s="205"/>
      <c r="AB544" s="205"/>
    </row>
    <row r="545" spans="1:28" ht="15" thickBot="1" x14ac:dyDescent="0.25">
      <c r="A545" s="205"/>
      <c r="B545" s="209"/>
      <c r="C545" s="205"/>
      <c r="D545" s="209"/>
      <c r="E545" s="205"/>
      <c r="F545" s="205"/>
      <c r="G545" s="205"/>
      <c r="H545" s="207"/>
      <c r="I545" s="207"/>
      <c r="J545" s="205"/>
      <c r="K545" s="208"/>
      <c r="L545" s="205"/>
      <c r="M545" s="205"/>
      <c r="N545" s="205"/>
      <c r="O545" s="205"/>
      <c r="P545" s="205"/>
      <c r="Q545" s="205"/>
      <c r="R545" s="205"/>
      <c r="S545" s="205"/>
      <c r="T545" s="205"/>
      <c r="U545" s="205"/>
      <c r="V545" s="205"/>
      <c r="W545" s="205"/>
      <c r="X545" s="205"/>
      <c r="Y545" s="205"/>
      <c r="Z545" s="205"/>
      <c r="AA545" s="205"/>
      <c r="AB545" s="205"/>
    </row>
    <row r="546" spans="1:28" ht="15" thickBot="1" x14ac:dyDescent="0.25">
      <c r="A546" s="205"/>
      <c r="B546" s="209"/>
      <c r="C546" s="205"/>
      <c r="D546" s="209"/>
      <c r="E546" s="205"/>
      <c r="F546" s="205"/>
      <c r="G546" s="205"/>
      <c r="H546" s="207"/>
      <c r="I546" s="207"/>
      <c r="J546" s="205"/>
      <c r="K546" s="208"/>
      <c r="L546" s="205"/>
      <c r="M546" s="205"/>
      <c r="N546" s="205"/>
      <c r="O546" s="205"/>
      <c r="P546" s="205"/>
      <c r="Q546" s="205"/>
      <c r="R546" s="205"/>
      <c r="S546" s="205"/>
      <c r="T546" s="205"/>
      <c r="U546" s="205"/>
      <c r="V546" s="205"/>
      <c r="W546" s="205"/>
      <c r="X546" s="205"/>
      <c r="Y546" s="205"/>
      <c r="Z546" s="205"/>
      <c r="AA546" s="205"/>
      <c r="AB546" s="205"/>
    </row>
    <row r="547" spans="1:28" ht="15" thickBot="1" x14ac:dyDescent="0.25">
      <c r="A547" s="205"/>
      <c r="B547" s="209"/>
      <c r="C547" s="205"/>
      <c r="D547" s="209"/>
      <c r="E547" s="205"/>
      <c r="F547" s="205"/>
      <c r="G547" s="205"/>
      <c r="H547" s="207"/>
      <c r="I547" s="207"/>
      <c r="J547" s="205"/>
      <c r="K547" s="208"/>
      <c r="L547" s="205"/>
      <c r="M547" s="205"/>
      <c r="N547" s="205"/>
      <c r="O547" s="205"/>
      <c r="P547" s="205"/>
      <c r="Q547" s="205"/>
      <c r="R547" s="205"/>
      <c r="S547" s="205"/>
      <c r="T547" s="205"/>
      <c r="U547" s="205"/>
      <c r="V547" s="205"/>
      <c r="W547" s="205"/>
      <c r="X547" s="205"/>
      <c r="Y547" s="205"/>
      <c r="Z547" s="205"/>
      <c r="AA547" s="205"/>
      <c r="AB547" s="205"/>
    </row>
    <row r="548" spans="1:28" ht="15" thickBot="1" x14ac:dyDescent="0.25">
      <c r="A548" s="205"/>
      <c r="B548" s="209"/>
      <c r="C548" s="205"/>
      <c r="D548" s="209"/>
      <c r="E548" s="205"/>
      <c r="F548" s="205"/>
      <c r="G548" s="205"/>
      <c r="H548" s="207"/>
      <c r="I548" s="207"/>
      <c r="J548" s="205"/>
      <c r="K548" s="208"/>
      <c r="L548" s="205"/>
      <c r="M548" s="205"/>
      <c r="N548" s="205"/>
      <c r="O548" s="205"/>
      <c r="P548" s="205"/>
      <c r="Q548" s="205"/>
      <c r="R548" s="205"/>
      <c r="S548" s="205"/>
      <c r="T548" s="205"/>
      <c r="U548" s="205"/>
      <c r="V548" s="205"/>
      <c r="W548" s="205"/>
      <c r="X548" s="205"/>
      <c r="Y548" s="205"/>
      <c r="Z548" s="205"/>
      <c r="AA548" s="205"/>
      <c r="AB548" s="205"/>
    </row>
    <row r="549" spans="1:28" ht="15" thickBot="1" x14ac:dyDescent="0.25">
      <c r="A549" s="205"/>
      <c r="B549" s="209"/>
      <c r="C549" s="205"/>
      <c r="D549" s="209"/>
      <c r="E549" s="205"/>
      <c r="F549" s="205"/>
      <c r="G549" s="205"/>
      <c r="H549" s="207"/>
      <c r="I549" s="207"/>
      <c r="J549" s="205"/>
      <c r="K549" s="208"/>
      <c r="L549" s="205"/>
      <c r="M549" s="205"/>
      <c r="N549" s="205"/>
      <c r="O549" s="205"/>
      <c r="P549" s="205"/>
      <c r="Q549" s="205"/>
      <c r="R549" s="205"/>
      <c r="S549" s="205"/>
      <c r="T549" s="205"/>
      <c r="U549" s="205"/>
      <c r="V549" s="205"/>
      <c r="W549" s="205"/>
      <c r="X549" s="205"/>
      <c r="Y549" s="205"/>
      <c r="Z549" s="205"/>
      <c r="AA549" s="205"/>
      <c r="AB549" s="205"/>
    </row>
    <row r="550" spans="1:28" ht="15" thickBot="1" x14ac:dyDescent="0.25">
      <c r="A550" s="205"/>
      <c r="B550" s="209"/>
      <c r="C550" s="205"/>
      <c r="D550" s="209"/>
      <c r="E550" s="205"/>
      <c r="F550" s="205"/>
      <c r="G550" s="205"/>
      <c r="H550" s="207"/>
      <c r="I550" s="207"/>
      <c r="J550" s="205"/>
      <c r="K550" s="208"/>
      <c r="L550" s="205"/>
      <c r="M550" s="205"/>
      <c r="N550" s="205"/>
      <c r="O550" s="205"/>
      <c r="P550" s="205"/>
      <c r="Q550" s="205"/>
      <c r="R550" s="205"/>
      <c r="S550" s="205"/>
      <c r="T550" s="205"/>
      <c r="U550" s="205"/>
      <c r="V550" s="205"/>
      <c r="W550" s="205"/>
      <c r="X550" s="205"/>
      <c r="Y550" s="205"/>
      <c r="Z550" s="205"/>
      <c r="AA550" s="205"/>
      <c r="AB550" s="205"/>
    </row>
    <row r="551" spans="1:28" ht="15" thickBot="1" x14ac:dyDescent="0.25">
      <c r="A551" s="205"/>
      <c r="B551" s="209"/>
      <c r="C551" s="205"/>
      <c r="D551" s="209"/>
      <c r="E551" s="205"/>
      <c r="F551" s="205"/>
      <c r="G551" s="205"/>
      <c r="H551" s="207"/>
      <c r="I551" s="207"/>
      <c r="J551" s="205"/>
      <c r="K551" s="208"/>
      <c r="L551" s="205"/>
      <c r="M551" s="205"/>
      <c r="N551" s="205"/>
      <c r="O551" s="205"/>
      <c r="P551" s="205"/>
      <c r="Q551" s="205"/>
      <c r="R551" s="205"/>
      <c r="S551" s="205"/>
      <c r="T551" s="205"/>
      <c r="U551" s="205"/>
      <c r="V551" s="205"/>
      <c r="W551" s="205"/>
      <c r="X551" s="205"/>
      <c r="Y551" s="205"/>
      <c r="Z551" s="205"/>
      <c r="AA551" s="205"/>
      <c r="AB551" s="205"/>
    </row>
    <row r="552" spans="1:28" ht="15" thickBot="1" x14ac:dyDescent="0.25">
      <c r="A552" s="205"/>
      <c r="B552" s="209"/>
      <c r="C552" s="205"/>
      <c r="D552" s="209"/>
      <c r="E552" s="205"/>
      <c r="F552" s="205"/>
      <c r="G552" s="205"/>
      <c r="H552" s="207"/>
      <c r="I552" s="207"/>
      <c r="J552" s="205"/>
      <c r="K552" s="208"/>
      <c r="L552" s="205"/>
      <c r="M552" s="205"/>
      <c r="N552" s="205"/>
      <c r="O552" s="205"/>
      <c r="P552" s="205"/>
      <c r="Q552" s="205"/>
      <c r="R552" s="205"/>
      <c r="S552" s="205"/>
      <c r="T552" s="205"/>
      <c r="U552" s="205"/>
      <c r="V552" s="205"/>
      <c r="W552" s="205"/>
      <c r="X552" s="205"/>
      <c r="Y552" s="205"/>
      <c r="Z552" s="205"/>
      <c r="AA552" s="205"/>
      <c r="AB552" s="205"/>
    </row>
    <row r="553" spans="1:28" ht="15" thickBot="1" x14ac:dyDescent="0.25">
      <c r="A553" s="205"/>
      <c r="B553" s="209"/>
      <c r="C553" s="205"/>
      <c r="D553" s="209"/>
      <c r="E553" s="205"/>
      <c r="F553" s="205"/>
      <c r="G553" s="205"/>
      <c r="H553" s="207"/>
      <c r="I553" s="207"/>
      <c r="J553" s="205"/>
      <c r="K553" s="208"/>
      <c r="L553" s="205"/>
      <c r="M553" s="205"/>
      <c r="N553" s="205"/>
      <c r="O553" s="205"/>
      <c r="P553" s="205"/>
      <c r="Q553" s="205"/>
      <c r="R553" s="205"/>
      <c r="S553" s="205"/>
      <c r="T553" s="205"/>
      <c r="U553" s="205"/>
      <c r="V553" s="205"/>
      <c r="W553" s="205"/>
      <c r="X553" s="205"/>
      <c r="Y553" s="205"/>
      <c r="Z553" s="205"/>
      <c r="AA553" s="205"/>
      <c r="AB553" s="205"/>
    </row>
    <row r="554" spans="1:28" ht="15" thickBot="1" x14ac:dyDescent="0.25">
      <c r="A554" s="205"/>
      <c r="B554" s="209"/>
      <c r="C554" s="205"/>
      <c r="D554" s="209"/>
      <c r="E554" s="205"/>
      <c r="F554" s="205"/>
      <c r="G554" s="205"/>
      <c r="H554" s="207"/>
      <c r="I554" s="207"/>
      <c r="J554" s="205"/>
      <c r="K554" s="208"/>
      <c r="L554" s="205"/>
      <c r="M554" s="205"/>
      <c r="N554" s="205"/>
      <c r="O554" s="205"/>
      <c r="P554" s="205"/>
      <c r="Q554" s="205"/>
      <c r="R554" s="205"/>
      <c r="S554" s="205"/>
      <c r="T554" s="205"/>
      <c r="U554" s="205"/>
      <c r="V554" s="205"/>
      <c r="W554" s="205"/>
      <c r="X554" s="205"/>
      <c r="Y554" s="205"/>
      <c r="Z554" s="205"/>
      <c r="AA554" s="205"/>
      <c r="AB554" s="205"/>
    </row>
    <row r="555" spans="1:28" ht="15" thickBot="1" x14ac:dyDescent="0.25">
      <c r="A555" s="205"/>
      <c r="B555" s="209"/>
      <c r="C555" s="205"/>
      <c r="D555" s="209"/>
      <c r="E555" s="205"/>
      <c r="F555" s="205"/>
      <c r="G555" s="205"/>
      <c r="H555" s="207"/>
      <c r="I555" s="207"/>
      <c r="J555" s="205"/>
      <c r="K555" s="208"/>
      <c r="L555" s="205"/>
      <c r="M555" s="205"/>
      <c r="N555" s="205"/>
      <c r="O555" s="205"/>
      <c r="P555" s="205"/>
      <c r="Q555" s="205"/>
      <c r="R555" s="205"/>
      <c r="S555" s="205"/>
      <c r="T555" s="205"/>
      <c r="U555" s="205"/>
      <c r="V555" s="205"/>
      <c r="W555" s="205"/>
      <c r="X555" s="205"/>
      <c r="Y555" s="205"/>
      <c r="Z555" s="205"/>
      <c r="AA555" s="205"/>
      <c r="AB555" s="205"/>
    </row>
    <row r="556" spans="1:28" ht="15" thickBot="1" x14ac:dyDescent="0.25">
      <c r="A556" s="205"/>
      <c r="B556" s="209"/>
      <c r="C556" s="205"/>
      <c r="D556" s="209"/>
      <c r="E556" s="205"/>
      <c r="F556" s="205"/>
      <c r="G556" s="205"/>
      <c r="H556" s="207"/>
      <c r="I556" s="207"/>
      <c r="J556" s="205"/>
      <c r="K556" s="208"/>
      <c r="L556" s="205"/>
      <c r="M556" s="205"/>
      <c r="N556" s="205"/>
      <c r="O556" s="205"/>
      <c r="P556" s="205"/>
      <c r="Q556" s="205"/>
      <c r="R556" s="205"/>
      <c r="S556" s="205"/>
      <c r="T556" s="205"/>
      <c r="U556" s="205"/>
      <c r="V556" s="205"/>
      <c r="W556" s="205"/>
      <c r="X556" s="205"/>
      <c r="Y556" s="205"/>
      <c r="Z556" s="205"/>
      <c r="AA556" s="205"/>
      <c r="AB556" s="205"/>
    </row>
    <row r="557" spans="1:28" ht="15" thickBot="1" x14ac:dyDescent="0.25">
      <c r="A557" s="205"/>
      <c r="B557" s="209"/>
      <c r="C557" s="205"/>
      <c r="D557" s="209"/>
      <c r="E557" s="205"/>
      <c r="F557" s="205"/>
      <c r="G557" s="205"/>
      <c r="H557" s="207"/>
      <c r="I557" s="207"/>
      <c r="J557" s="205"/>
      <c r="K557" s="208"/>
      <c r="L557" s="205"/>
      <c r="M557" s="205"/>
      <c r="N557" s="205"/>
      <c r="O557" s="205"/>
      <c r="P557" s="205"/>
      <c r="Q557" s="205"/>
      <c r="R557" s="205"/>
      <c r="S557" s="205"/>
      <c r="T557" s="205"/>
      <c r="U557" s="205"/>
      <c r="V557" s="205"/>
      <c r="W557" s="205"/>
      <c r="X557" s="205"/>
      <c r="Y557" s="205"/>
      <c r="Z557" s="205"/>
      <c r="AA557" s="205"/>
      <c r="AB557" s="205"/>
    </row>
    <row r="558" spans="1:28" ht="15" thickBot="1" x14ac:dyDescent="0.25">
      <c r="A558" s="205"/>
      <c r="B558" s="209"/>
      <c r="C558" s="205"/>
      <c r="D558" s="209"/>
      <c r="E558" s="205"/>
      <c r="F558" s="205"/>
      <c r="G558" s="205"/>
      <c r="H558" s="207"/>
      <c r="I558" s="207"/>
      <c r="J558" s="205"/>
      <c r="K558" s="208"/>
      <c r="L558" s="205"/>
      <c r="M558" s="205"/>
      <c r="N558" s="205"/>
      <c r="O558" s="205"/>
      <c r="P558" s="205"/>
      <c r="Q558" s="205"/>
      <c r="R558" s="205"/>
      <c r="S558" s="205"/>
      <c r="T558" s="205"/>
      <c r="U558" s="205"/>
      <c r="V558" s="205"/>
      <c r="W558" s="205"/>
      <c r="X558" s="205"/>
      <c r="Y558" s="205"/>
      <c r="Z558" s="205"/>
      <c r="AA558" s="205"/>
      <c r="AB558" s="205"/>
    </row>
    <row r="559" spans="1:28" ht="15" thickBot="1" x14ac:dyDescent="0.25">
      <c r="A559" s="205"/>
      <c r="B559" s="209"/>
      <c r="C559" s="205"/>
      <c r="D559" s="209"/>
      <c r="E559" s="205"/>
      <c r="F559" s="205"/>
      <c r="G559" s="205"/>
      <c r="H559" s="207"/>
      <c r="I559" s="207"/>
      <c r="J559" s="205"/>
      <c r="K559" s="208"/>
      <c r="L559" s="205"/>
      <c r="M559" s="205"/>
      <c r="N559" s="205"/>
      <c r="O559" s="205"/>
      <c r="P559" s="205"/>
      <c r="Q559" s="205"/>
      <c r="R559" s="205"/>
      <c r="S559" s="205"/>
      <c r="T559" s="205"/>
      <c r="U559" s="205"/>
      <c r="V559" s="205"/>
      <c r="W559" s="205"/>
      <c r="X559" s="205"/>
      <c r="Y559" s="205"/>
      <c r="Z559" s="205"/>
      <c r="AA559" s="205"/>
      <c r="AB559" s="205"/>
    </row>
    <row r="560" spans="1:28" ht="15" thickBot="1" x14ac:dyDescent="0.25">
      <c r="A560" s="205"/>
      <c r="B560" s="209"/>
      <c r="C560" s="205"/>
      <c r="D560" s="209"/>
      <c r="E560" s="205"/>
      <c r="F560" s="205"/>
      <c r="G560" s="205"/>
      <c r="H560" s="207"/>
      <c r="I560" s="207"/>
      <c r="J560" s="205"/>
      <c r="K560" s="208"/>
      <c r="L560" s="205"/>
      <c r="M560" s="205"/>
      <c r="N560" s="205"/>
      <c r="O560" s="205"/>
      <c r="P560" s="205"/>
      <c r="Q560" s="205"/>
      <c r="R560" s="205"/>
      <c r="S560" s="205"/>
      <c r="T560" s="205"/>
      <c r="U560" s="205"/>
      <c r="V560" s="205"/>
      <c r="W560" s="205"/>
      <c r="X560" s="205"/>
      <c r="Y560" s="205"/>
      <c r="Z560" s="205"/>
      <c r="AA560" s="205"/>
      <c r="AB560" s="205"/>
    </row>
    <row r="561" spans="1:28" ht="15" thickBot="1" x14ac:dyDescent="0.25">
      <c r="A561" s="205"/>
      <c r="B561" s="209"/>
      <c r="C561" s="205"/>
      <c r="D561" s="209"/>
      <c r="E561" s="205"/>
      <c r="F561" s="205"/>
      <c r="G561" s="205"/>
      <c r="H561" s="207"/>
      <c r="I561" s="207"/>
      <c r="J561" s="205"/>
      <c r="K561" s="208"/>
      <c r="L561" s="205"/>
      <c r="M561" s="205"/>
      <c r="N561" s="205"/>
      <c r="O561" s="205"/>
      <c r="P561" s="205"/>
      <c r="Q561" s="205"/>
      <c r="R561" s="205"/>
      <c r="S561" s="205"/>
      <c r="T561" s="205"/>
      <c r="U561" s="205"/>
      <c r="V561" s="205"/>
      <c r="W561" s="205"/>
      <c r="X561" s="205"/>
      <c r="Y561" s="205"/>
      <c r="Z561" s="205"/>
      <c r="AA561" s="205"/>
      <c r="AB561" s="205"/>
    </row>
    <row r="562" spans="1:28" ht="15" thickBot="1" x14ac:dyDescent="0.25">
      <c r="A562" s="205"/>
      <c r="B562" s="209"/>
      <c r="C562" s="205"/>
      <c r="D562" s="209"/>
      <c r="E562" s="205"/>
      <c r="F562" s="205"/>
      <c r="G562" s="205"/>
      <c r="H562" s="207"/>
      <c r="I562" s="207"/>
      <c r="J562" s="205"/>
      <c r="K562" s="208"/>
      <c r="L562" s="205"/>
      <c r="M562" s="205"/>
      <c r="N562" s="205"/>
      <c r="O562" s="205"/>
      <c r="P562" s="205"/>
      <c r="Q562" s="205"/>
      <c r="R562" s="205"/>
      <c r="S562" s="205"/>
      <c r="T562" s="205"/>
      <c r="U562" s="205"/>
      <c r="V562" s="205"/>
      <c r="W562" s="205"/>
      <c r="X562" s="205"/>
      <c r="Y562" s="205"/>
      <c r="Z562" s="205"/>
      <c r="AA562" s="205"/>
      <c r="AB562" s="205"/>
    </row>
    <row r="563" spans="1:28" ht="15" thickBot="1" x14ac:dyDescent="0.25">
      <c r="A563" s="205"/>
      <c r="B563" s="209"/>
      <c r="C563" s="205"/>
      <c r="D563" s="209"/>
      <c r="E563" s="205"/>
      <c r="F563" s="205"/>
      <c r="G563" s="205"/>
      <c r="H563" s="207"/>
      <c r="I563" s="207"/>
      <c r="J563" s="205"/>
      <c r="K563" s="208"/>
      <c r="L563" s="205"/>
      <c r="M563" s="205"/>
      <c r="N563" s="205"/>
      <c r="O563" s="205"/>
      <c r="P563" s="205"/>
      <c r="Q563" s="205"/>
      <c r="R563" s="205"/>
      <c r="S563" s="205"/>
      <c r="T563" s="205"/>
      <c r="U563" s="205"/>
      <c r="V563" s="205"/>
      <c r="W563" s="205"/>
      <c r="X563" s="205"/>
      <c r="Y563" s="205"/>
      <c r="Z563" s="205"/>
      <c r="AA563" s="205"/>
      <c r="AB563" s="205"/>
    </row>
    <row r="564" spans="1:28" ht="15" thickBot="1" x14ac:dyDescent="0.25">
      <c r="A564" s="205"/>
      <c r="B564" s="209"/>
      <c r="C564" s="205"/>
      <c r="D564" s="209"/>
      <c r="E564" s="205"/>
      <c r="F564" s="205"/>
      <c r="G564" s="205"/>
      <c r="H564" s="207"/>
      <c r="I564" s="207"/>
      <c r="J564" s="205"/>
      <c r="K564" s="208"/>
      <c r="L564" s="205"/>
      <c r="M564" s="205"/>
      <c r="N564" s="205"/>
      <c r="O564" s="205"/>
      <c r="P564" s="205"/>
      <c r="Q564" s="205"/>
      <c r="R564" s="205"/>
      <c r="S564" s="205"/>
      <c r="T564" s="205"/>
      <c r="U564" s="205"/>
      <c r="V564" s="205"/>
      <c r="W564" s="205"/>
      <c r="X564" s="205"/>
      <c r="Y564" s="205"/>
      <c r="Z564" s="205"/>
      <c r="AA564" s="205"/>
      <c r="AB564" s="205"/>
    </row>
    <row r="565" spans="1:28" ht="15" thickBot="1" x14ac:dyDescent="0.25">
      <c r="A565" s="205"/>
      <c r="B565" s="209"/>
      <c r="C565" s="205"/>
      <c r="D565" s="209"/>
      <c r="E565" s="205"/>
      <c r="F565" s="205"/>
      <c r="G565" s="205"/>
      <c r="H565" s="207"/>
      <c r="I565" s="207"/>
      <c r="J565" s="205"/>
      <c r="K565" s="208"/>
      <c r="L565" s="205"/>
      <c r="M565" s="205"/>
      <c r="N565" s="205"/>
      <c r="O565" s="205"/>
      <c r="P565" s="205"/>
      <c r="Q565" s="205"/>
      <c r="R565" s="205"/>
      <c r="S565" s="205"/>
      <c r="T565" s="205"/>
      <c r="U565" s="205"/>
      <c r="V565" s="205"/>
      <c r="W565" s="205"/>
      <c r="X565" s="205"/>
      <c r="Y565" s="205"/>
      <c r="Z565" s="205"/>
      <c r="AA565" s="205"/>
      <c r="AB565" s="205"/>
    </row>
    <row r="566" spans="1:28" ht="15" thickBot="1" x14ac:dyDescent="0.25">
      <c r="A566" s="205"/>
      <c r="B566" s="209"/>
      <c r="C566" s="205"/>
      <c r="D566" s="209"/>
      <c r="E566" s="205"/>
      <c r="F566" s="205"/>
      <c r="G566" s="205"/>
      <c r="H566" s="207"/>
      <c r="I566" s="207"/>
      <c r="J566" s="205"/>
      <c r="K566" s="208"/>
      <c r="L566" s="205"/>
      <c r="M566" s="205"/>
      <c r="N566" s="205"/>
      <c r="O566" s="205"/>
      <c r="P566" s="205"/>
      <c r="Q566" s="205"/>
      <c r="R566" s="205"/>
      <c r="S566" s="205"/>
      <c r="T566" s="205"/>
      <c r="U566" s="205"/>
      <c r="V566" s="205"/>
      <c r="W566" s="205"/>
      <c r="X566" s="205"/>
      <c r="Y566" s="205"/>
      <c r="Z566" s="205"/>
      <c r="AA566" s="205"/>
      <c r="AB566" s="205"/>
    </row>
    <row r="567" spans="1:28" ht="15" thickBot="1" x14ac:dyDescent="0.25">
      <c r="A567" s="205"/>
      <c r="B567" s="209"/>
      <c r="C567" s="205"/>
      <c r="D567" s="209"/>
      <c r="E567" s="205"/>
      <c r="F567" s="205"/>
      <c r="G567" s="205"/>
      <c r="H567" s="207"/>
      <c r="I567" s="207"/>
      <c r="J567" s="205"/>
      <c r="K567" s="208"/>
      <c r="L567" s="205"/>
      <c r="M567" s="205"/>
      <c r="N567" s="205"/>
      <c r="O567" s="205"/>
      <c r="P567" s="205"/>
      <c r="Q567" s="205"/>
      <c r="R567" s="205"/>
      <c r="S567" s="205"/>
      <c r="T567" s="205"/>
      <c r="U567" s="205"/>
      <c r="V567" s="205"/>
      <c r="W567" s="205"/>
      <c r="X567" s="205"/>
      <c r="Y567" s="205"/>
      <c r="Z567" s="205"/>
      <c r="AA567" s="205"/>
      <c r="AB567" s="205"/>
    </row>
    <row r="568" spans="1:28" ht="15" thickBot="1" x14ac:dyDescent="0.25">
      <c r="A568" s="205"/>
      <c r="B568" s="209"/>
      <c r="C568" s="205"/>
      <c r="D568" s="209"/>
      <c r="E568" s="205"/>
      <c r="F568" s="205"/>
      <c r="G568" s="205"/>
      <c r="H568" s="207"/>
      <c r="I568" s="207"/>
      <c r="J568" s="205"/>
      <c r="K568" s="208"/>
      <c r="L568" s="205"/>
      <c r="M568" s="205"/>
      <c r="N568" s="205"/>
      <c r="O568" s="205"/>
      <c r="P568" s="205"/>
      <c r="Q568" s="205"/>
      <c r="R568" s="205"/>
      <c r="S568" s="205"/>
      <c r="T568" s="205"/>
      <c r="U568" s="205"/>
      <c r="V568" s="205"/>
      <c r="W568" s="205"/>
      <c r="X568" s="205"/>
      <c r="Y568" s="205"/>
      <c r="Z568" s="205"/>
      <c r="AA568" s="205"/>
      <c r="AB568" s="205"/>
    </row>
    <row r="569" spans="1:28" ht="15" thickBot="1" x14ac:dyDescent="0.25">
      <c r="A569" s="205"/>
      <c r="B569" s="209"/>
      <c r="C569" s="205"/>
      <c r="D569" s="209"/>
      <c r="E569" s="205"/>
      <c r="F569" s="205"/>
      <c r="G569" s="205"/>
      <c r="H569" s="207"/>
      <c r="I569" s="207"/>
      <c r="J569" s="205"/>
      <c r="K569" s="208"/>
      <c r="L569" s="205"/>
      <c r="M569" s="205"/>
      <c r="N569" s="205"/>
      <c r="O569" s="205"/>
      <c r="P569" s="205"/>
      <c r="Q569" s="205"/>
      <c r="R569" s="205"/>
      <c r="S569" s="205"/>
      <c r="T569" s="205"/>
      <c r="U569" s="205"/>
      <c r="V569" s="205"/>
      <c r="W569" s="205"/>
      <c r="X569" s="205"/>
      <c r="Y569" s="205"/>
      <c r="Z569" s="205"/>
      <c r="AA569" s="205"/>
      <c r="AB569" s="205"/>
    </row>
    <row r="570" spans="1:28" ht="15" thickBot="1" x14ac:dyDescent="0.25">
      <c r="A570" s="205"/>
      <c r="B570" s="209"/>
      <c r="C570" s="205"/>
      <c r="D570" s="209"/>
      <c r="E570" s="205"/>
      <c r="F570" s="205"/>
      <c r="G570" s="205"/>
      <c r="H570" s="207"/>
      <c r="I570" s="207"/>
      <c r="J570" s="205"/>
      <c r="K570" s="208"/>
      <c r="L570" s="205"/>
      <c r="M570" s="205"/>
      <c r="N570" s="205"/>
      <c r="O570" s="205"/>
      <c r="P570" s="205"/>
      <c r="Q570" s="205"/>
      <c r="R570" s="205"/>
      <c r="S570" s="205"/>
      <c r="T570" s="205"/>
      <c r="U570" s="205"/>
      <c r="V570" s="205"/>
      <c r="W570" s="205"/>
      <c r="X570" s="205"/>
      <c r="Y570" s="205"/>
      <c r="Z570" s="205"/>
      <c r="AA570" s="205"/>
      <c r="AB570" s="205"/>
    </row>
    <row r="571" spans="1:28" ht="15" thickBot="1" x14ac:dyDescent="0.25">
      <c r="A571" s="205"/>
      <c r="B571" s="209"/>
      <c r="C571" s="205"/>
      <c r="D571" s="209"/>
      <c r="E571" s="205"/>
      <c r="F571" s="205"/>
      <c r="G571" s="205"/>
      <c r="H571" s="207"/>
      <c r="I571" s="207"/>
      <c r="J571" s="205"/>
      <c r="K571" s="208"/>
      <c r="L571" s="205"/>
      <c r="M571" s="205"/>
      <c r="N571" s="205"/>
      <c r="O571" s="205"/>
      <c r="P571" s="205"/>
      <c r="Q571" s="205"/>
      <c r="R571" s="205"/>
      <c r="S571" s="205"/>
      <c r="T571" s="205"/>
      <c r="U571" s="205"/>
      <c r="V571" s="205"/>
      <c r="W571" s="205"/>
      <c r="X571" s="205"/>
      <c r="Y571" s="205"/>
      <c r="Z571" s="205"/>
      <c r="AA571" s="205"/>
      <c r="AB571" s="205"/>
    </row>
    <row r="572" spans="1:28" ht="15" thickBot="1" x14ac:dyDescent="0.25">
      <c r="A572" s="205"/>
      <c r="B572" s="209"/>
      <c r="C572" s="205"/>
      <c r="D572" s="209"/>
      <c r="E572" s="205"/>
      <c r="F572" s="205"/>
      <c r="G572" s="205"/>
      <c r="H572" s="207"/>
      <c r="I572" s="207"/>
      <c r="J572" s="205"/>
      <c r="K572" s="208"/>
      <c r="L572" s="205"/>
      <c r="M572" s="205"/>
      <c r="N572" s="205"/>
      <c r="O572" s="205"/>
      <c r="P572" s="205"/>
      <c r="Q572" s="205"/>
      <c r="R572" s="205"/>
      <c r="S572" s="205"/>
      <c r="T572" s="205"/>
      <c r="U572" s="205"/>
      <c r="V572" s="205"/>
      <c r="W572" s="205"/>
      <c r="X572" s="205"/>
      <c r="Y572" s="205"/>
      <c r="Z572" s="205"/>
      <c r="AA572" s="205"/>
      <c r="AB572" s="205"/>
    </row>
    <row r="573" spans="1:28" ht="15" thickBot="1" x14ac:dyDescent="0.25">
      <c r="A573" s="205"/>
      <c r="B573" s="209"/>
      <c r="C573" s="205"/>
      <c r="D573" s="209"/>
      <c r="E573" s="205"/>
      <c r="F573" s="205"/>
      <c r="G573" s="205"/>
      <c r="H573" s="207"/>
      <c r="I573" s="207"/>
      <c r="J573" s="205"/>
      <c r="K573" s="208"/>
      <c r="L573" s="205"/>
      <c r="M573" s="205"/>
      <c r="N573" s="205"/>
      <c r="O573" s="205"/>
      <c r="P573" s="205"/>
      <c r="Q573" s="205"/>
      <c r="R573" s="205"/>
      <c r="S573" s="205"/>
      <c r="T573" s="205"/>
      <c r="U573" s="205"/>
      <c r="V573" s="205"/>
      <c r="W573" s="205"/>
      <c r="X573" s="205"/>
      <c r="Y573" s="205"/>
      <c r="Z573" s="205"/>
      <c r="AA573" s="205"/>
      <c r="AB573" s="205"/>
    </row>
    <row r="574" spans="1:28" ht="15" thickBot="1" x14ac:dyDescent="0.25">
      <c r="A574" s="205"/>
      <c r="B574" s="209"/>
      <c r="C574" s="205"/>
      <c r="D574" s="209"/>
      <c r="E574" s="205"/>
      <c r="F574" s="205"/>
      <c r="G574" s="205"/>
      <c r="H574" s="207"/>
      <c r="I574" s="207"/>
      <c r="J574" s="205"/>
      <c r="K574" s="208"/>
      <c r="L574" s="205"/>
      <c r="M574" s="205"/>
      <c r="N574" s="205"/>
      <c r="O574" s="205"/>
      <c r="P574" s="205"/>
      <c r="Q574" s="205"/>
      <c r="R574" s="205"/>
      <c r="S574" s="205"/>
      <c r="T574" s="205"/>
      <c r="U574" s="205"/>
      <c r="V574" s="205"/>
      <c r="W574" s="205"/>
      <c r="X574" s="205"/>
      <c r="Y574" s="205"/>
      <c r="Z574" s="205"/>
      <c r="AA574" s="205"/>
      <c r="AB574" s="205"/>
    </row>
    <row r="575" spans="1:28" ht="15" thickBot="1" x14ac:dyDescent="0.25">
      <c r="A575" s="205"/>
      <c r="B575" s="209"/>
      <c r="C575" s="205"/>
      <c r="D575" s="209"/>
      <c r="E575" s="205"/>
      <c r="F575" s="205"/>
      <c r="G575" s="205"/>
      <c r="H575" s="207"/>
      <c r="I575" s="207"/>
      <c r="J575" s="205"/>
      <c r="K575" s="208"/>
      <c r="L575" s="205"/>
      <c r="M575" s="205"/>
      <c r="N575" s="205"/>
      <c r="O575" s="205"/>
      <c r="P575" s="205"/>
      <c r="Q575" s="205"/>
      <c r="R575" s="205"/>
      <c r="S575" s="205"/>
      <c r="T575" s="205"/>
      <c r="U575" s="205"/>
      <c r="V575" s="205"/>
      <c r="W575" s="205"/>
      <c r="X575" s="205"/>
      <c r="Y575" s="205"/>
      <c r="Z575" s="205"/>
      <c r="AA575" s="205"/>
      <c r="AB575" s="205"/>
    </row>
    <row r="576" spans="1:28" ht="15" thickBot="1" x14ac:dyDescent="0.25">
      <c r="A576" s="205"/>
      <c r="B576" s="209"/>
      <c r="C576" s="205"/>
      <c r="D576" s="209"/>
      <c r="E576" s="205"/>
      <c r="F576" s="205"/>
      <c r="G576" s="205"/>
      <c r="H576" s="207"/>
      <c r="I576" s="207"/>
      <c r="J576" s="205"/>
      <c r="K576" s="208"/>
      <c r="L576" s="205"/>
      <c r="M576" s="205"/>
      <c r="N576" s="205"/>
      <c r="O576" s="205"/>
      <c r="P576" s="205"/>
      <c r="Q576" s="205"/>
      <c r="R576" s="205"/>
      <c r="S576" s="205"/>
      <c r="T576" s="205"/>
      <c r="U576" s="205"/>
      <c r="V576" s="205"/>
      <c r="W576" s="205"/>
      <c r="X576" s="205"/>
      <c r="Y576" s="205"/>
      <c r="Z576" s="205"/>
      <c r="AA576" s="205"/>
      <c r="AB576" s="205"/>
    </row>
    <row r="577" spans="1:28" ht="15" thickBot="1" x14ac:dyDescent="0.25">
      <c r="A577" s="205"/>
      <c r="B577" s="209"/>
      <c r="C577" s="205"/>
      <c r="D577" s="209"/>
      <c r="E577" s="205"/>
      <c r="F577" s="205"/>
      <c r="G577" s="205"/>
      <c r="H577" s="207"/>
      <c r="I577" s="207"/>
      <c r="J577" s="205"/>
      <c r="K577" s="208"/>
      <c r="L577" s="205"/>
      <c r="M577" s="205"/>
      <c r="N577" s="205"/>
      <c r="O577" s="205"/>
      <c r="P577" s="205"/>
      <c r="Q577" s="205"/>
      <c r="R577" s="205"/>
      <c r="S577" s="205"/>
      <c r="T577" s="205"/>
      <c r="U577" s="205"/>
      <c r="V577" s="205"/>
      <c r="W577" s="205"/>
      <c r="X577" s="205"/>
      <c r="Y577" s="205"/>
      <c r="Z577" s="205"/>
      <c r="AA577" s="205"/>
      <c r="AB577" s="205"/>
    </row>
    <row r="578" spans="1:28" ht="15" thickBot="1" x14ac:dyDescent="0.25">
      <c r="A578" s="205"/>
      <c r="B578" s="209"/>
      <c r="C578" s="205"/>
      <c r="D578" s="209"/>
      <c r="E578" s="205"/>
      <c r="F578" s="205"/>
      <c r="G578" s="205"/>
      <c r="H578" s="207"/>
      <c r="I578" s="207"/>
      <c r="J578" s="205"/>
      <c r="K578" s="208"/>
      <c r="L578" s="205"/>
      <c r="M578" s="205"/>
      <c r="N578" s="205"/>
      <c r="O578" s="205"/>
      <c r="P578" s="205"/>
      <c r="Q578" s="205"/>
      <c r="R578" s="205"/>
      <c r="S578" s="205"/>
      <c r="T578" s="205"/>
      <c r="U578" s="205"/>
      <c r="V578" s="205"/>
      <c r="W578" s="205"/>
      <c r="X578" s="205"/>
      <c r="Y578" s="205"/>
      <c r="Z578" s="205"/>
      <c r="AA578" s="205"/>
      <c r="AB578" s="205"/>
    </row>
    <row r="579" spans="1:28" ht="15" thickBot="1" x14ac:dyDescent="0.25">
      <c r="A579" s="205"/>
      <c r="B579" s="209"/>
      <c r="C579" s="205"/>
      <c r="D579" s="209"/>
      <c r="E579" s="205"/>
      <c r="F579" s="205"/>
      <c r="G579" s="205"/>
      <c r="H579" s="207"/>
      <c r="I579" s="207"/>
      <c r="J579" s="205"/>
      <c r="K579" s="208"/>
      <c r="L579" s="205"/>
      <c r="M579" s="205"/>
      <c r="N579" s="205"/>
      <c r="O579" s="205"/>
      <c r="P579" s="205"/>
      <c r="Q579" s="205"/>
      <c r="R579" s="205"/>
      <c r="S579" s="205"/>
      <c r="T579" s="205"/>
      <c r="U579" s="205"/>
      <c r="V579" s="205"/>
      <c r="W579" s="205"/>
      <c r="X579" s="205"/>
      <c r="Y579" s="205"/>
      <c r="Z579" s="205"/>
      <c r="AA579" s="205"/>
      <c r="AB579" s="205"/>
    </row>
    <row r="580" spans="1:28" ht="15" thickBot="1" x14ac:dyDescent="0.25">
      <c r="A580" s="205"/>
      <c r="B580" s="209"/>
      <c r="C580" s="205"/>
      <c r="D580" s="209"/>
      <c r="E580" s="205"/>
      <c r="F580" s="205"/>
      <c r="G580" s="205"/>
      <c r="H580" s="207"/>
      <c r="I580" s="207"/>
      <c r="J580" s="205"/>
      <c r="K580" s="208"/>
      <c r="L580" s="205"/>
      <c r="M580" s="205"/>
      <c r="N580" s="205"/>
      <c r="O580" s="205"/>
      <c r="P580" s="205"/>
      <c r="Q580" s="205"/>
      <c r="R580" s="205"/>
      <c r="S580" s="205"/>
      <c r="T580" s="205"/>
      <c r="U580" s="205"/>
      <c r="V580" s="205"/>
      <c r="W580" s="205"/>
      <c r="X580" s="205"/>
      <c r="Y580" s="205"/>
      <c r="Z580" s="205"/>
      <c r="AA580" s="205"/>
      <c r="AB580" s="205"/>
    </row>
    <row r="581" spans="1:28" ht="15" thickBot="1" x14ac:dyDescent="0.25">
      <c r="A581" s="205"/>
      <c r="B581" s="209"/>
      <c r="C581" s="205"/>
      <c r="D581" s="209"/>
      <c r="E581" s="205"/>
      <c r="F581" s="205"/>
      <c r="G581" s="205"/>
      <c r="H581" s="207"/>
      <c r="I581" s="207"/>
      <c r="J581" s="205"/>
      <c r="K581" s="208"/>
      <c r="L581" s="205"/>
      <c r="M581" s="205"/>
      <c r="N581" s="205"/>
      <c r="O581" s="205"/>
      <c r="P581" s="205"/>
      <c r="Q581" s="205"/>
      <c r="R581" s="205"/>
      <c r="S581" s="205"/>
      <c r="T581" s="205"/>
      <c r="U581" s="205"/>
      <c r="V581" s="205"/>
      <c r="W581" s="205"/>
      <c r="X581" s="205"/>
      <c r="Y581" s="205"/>
      <c r="Z581" s="205"/>
      <c r="AA581" s="205"/>
      <c r="AB581" s="205"/>
    </row>
    <row r="582" spans="1:28" ht="15" thickBot="1" x14ac:dyDescent="0.25">
      <c r="A582" s="205"/>
      <c r="B582" s="209"/>
      <c r="C582" s="205"/>
      <c r="D582" s="209"/>
      <c r="E582" s="205"/>
      <c r="F582" s="205"/>
      <c r="G582" s="205"/>
      <c r="H582" s="207"/>
      <c r="I582" s="207"/>
      <c r="J582" s="205"/>
      <c r="K582" s="208"/>
      <c r="L582" s="205"/>
      <c r="M582" s="205"/>
      <c r="N582" s="205"/>
      <c r="O582" s="205"/>
      <c r="P582" s="205"/>
      <c r="Q582" s="205"/>
      <c r="R582" s="205"/>
      <c r="S582" s="205"/>
      <c r="T582" s="205"/>
      <c r="U582" s="205"/>
      <c r="V582" s="205"/>
      <c r="W582" s="205"/>
      <c r="X582" s="205"/>
      <c r="Y582" s="205"/>
      <c r="Z582" s="205"/>
      <c r="AA582" s="205"/>
      <c r="AB582" s="205"/>
    </row>
    <row r="583" spans="1:28" ht="15" thickBot="1" x14ac:dyDescent="0.25">
      <c r="A583" s="205"/>
      <c r="B583" s="209"/>
      <c r="C583" s="205"/>
      <c r="D583" s="209"/>
      <c r="E583" s="205"/>
      <c r="F583" s="205"/>
      <c r="G583" s="205"/>
      <c r="H583" s="207"/>
      <c r="I583" s="207"/>
      <c r="J583" s="205"/>
      <c r="K583" s="208"/>
      <c r="L583" s="205"/>
      <c r="M583" s="205"/>
      <c r="N583" s="205"/>
      <c r="O583" s="205"/>
      <c r="P583" s="205"/>
      <c r="Q583" s="205"/>
      <c r="R583" s="205"/>
      <c r="S583" s="205"/>
      <c r="T583" s="205"/>
      <c r="U583" s="205"/>
      <c r="V583" s="205"/>
      <c r="W583" s="205"/>
      <c r="X583" s="205"/>
      <c r="Y583" s="205"/>
      <c r="Z583" s="205"/>
      <c r="AA583" s="205"/>
      <c r="AB583" s="205"/>
    </row>
    <row r="584" spans="1:28" ht="15" thickBot="1" x14ac:dyDescent="0.25">
      <c r="A584" s="205"/>
      <c r="B584" s="209"/>
      <c r="C584" s="205"/>
      <c r="D584" s="209"/>
      <c r="E584" s="205"/>
      <c r="F584" s="205"/>
      <c r="G584" s="205"/>
      <c r="H584" s="207"/>
      <c r="I584" s="207"/>
      <c r="J584" s="205"/>
      <c r="K584" s="208"/>
      <c r="L584" s="205"/>
      <c r="M584" s="205"/>
      <c r="N584" s="205"/>
      <c r="O584" s="205"/>
      <c r="P584" s="205"/>
      <c r="Q584" s="205"/>
      <c r="R584" s="205"/>
      <c r="S584" s="205"/>
      <c r="T584" s="205"/>
      <c r="U584" s="205"/>
      <c r="V584" s="205"/>
      <c r="W584" s="205"/>
      <c r="X584" s="205"/>
      <c r="Y584" s="205"/>
      <c r="Z584" s="205"/>
      <c r="AA584" s="205"/>
      <c r="AB584" s="205"/>
    </row>
    <row r="585" spans="1:28" ht="15" thickBot="1" x14ac:dyDescent="0.25">
      <c r="A585" s="205"/>
      <c r="B585" s="209"/>
      <c r="C585" s="205"/>
      <c r="D585" s="209"/>
      <c r="E585" s="205"/>
      <c r="F585" s="205"/>
      <c r="G585" s="205"/>
      <c r="H585" s="207"/>
      <c r="I585" s="207"/>
      <c r="J585" s="205"/>
      <c r="K585" s="208"/>
      <c r="L585" s="205"/>
      <c r="M585" s="205"/>
      <c r="N585" s="205"/>
      <c r="O585" s="205"/>
      <c r="P585" s="205"/>
      <c r="Q585" s="205"/>
      <c r="R585" s="205"/>
      <c r="S585" s="205"/>
      <c r="T585" s="205"/>
      <c r="U585" s="205"/>
      <c r="V585" s="205"/>
      <c r="W585" s="205"/>
      <c r="X585" s="205"/>
      <c r="Y585" s="205"/>
      <c r="Z585" s="205"/>
      <c r="AA585" s="205"/>
      <c r="AB585" s="205"/>
    </row>
    <row r="586" spans="1:28" ht="15" thickBot="1" x14ac:dyDescent="0.25">
      <c r="A586" s="205"/>
      <c r="B586" s="209"/>
      <c r="C586" s="205"/>
      <c r="D586" s="209"/>
      <c r="E586" s="205"/>
      <c r="F586" s="205"/>
      <c r="G586" s="205"/>
      <c r="H586" s="207"/>
      <c r="I586" s="207"/>
      <c r="J586" s="205"/>
      <c r="K586" s="208"/>
      <c r="L586" s="205"/>
      <c r="M586" s="205"/>
      <c r="N586" s="205"/>
      <c r="O586" s="205"/>
      <c r="P586" s="205"/>
      <c r="Q586" s="205"/>
      <c r="R586" s="205"/>
      <c r="S586" s="205"/>
      <c r="T586" s="205"/>
      <c r="U586" s="205"/>
      <c r="V586" s="205"/>
      <c r="W586" s="205"/>
      <c r="X586" s="205"/>
      <c r="Y586" s="205"/>
      <c r="Z586" s="205"/>
      <c r="AA586" s="205"/>
      <c r="AB586" s="205"/>
    </row>
    <row r="587" spans="1:28" ht="15" thickBot="1" x14ac:dyDescent="0.25">
      <c r="A587" s="205"/>
      <c r="B587" s="209"/>
      <c r="C587" s="205"/>
      <c r="D587" s="209"/>
      <c r="E587" s="205"/>
      <c r="F587" s="205"/>
      <c r="G587" s="205"/>
      <c r="H587" s="207"/>
      <c r="I587" s="207"/>
      <c r="J587" s="205"/>
      <c r="K587" s="208"/>
      <c r="L587" s="205"/>
      <c r="M587" s="205"/>
      <c r="N587" s="205"/>
      <c r="O587" s="205"/>
      <c r="P587" s="205"/>
      <c r="Q587" s="205"/>
      <c r="R587" s="205"/>
      <c r="S587" s="205"/>
      <c r="T587" s="205"/>
      <c r="U587" s="205"/>
      <c r="V587" s="205"/>
      <c r="W587" s="205"/>
      <c r="X587" s="205"/>
      <c r="Y587" s="205"/>
      <c r="Z587" s="205"/>
      <c r="AA587" s="205"/>
      <c r="AB587" s="205"/>
    </row>
    <row r="588" spans="1:28" ht="15" thickBot="1" x14ac:dyDescent="0.25">
      <c r="A588" s="205"/>
      <c r="B588" s="209"/>
      <c r="C588" s="205"/>
      <c r="D588" s="209"/>
      <c r="E588" s="205"/>
      <c r="F588" s="205"/>
      <c r="G588" s="205"/>
      <c r="H588" s="207"/>
      <c r="I588" s="207"/>
      <c r="J588" s="205"/>
      <c r="K588" s="208"/>
      <c r="L588" s="205"/>
      <c r="M588" s="205"/>
      <c r="N588" s="205"/>
      <c r="O588" s="205"/>
      <c r="P588" s="205"/>
      <c r="Q588" s="205"/>
      <c r="R588" s="205"/>
      <c r="S588" s="205"/>
      <c r="T588" s="205"/>
      <c r="U588" s="205"/>
      <c r="V588" s="205"/>
      <c r="W588" s="205"/>
      <c r="X588" s="205"/>
      <c r="Y588" s="205"/>
      <c r="Z588" s="205"/>
      <c r="AA588" s="205"/>
      <c r="AB588" s="205"/>
    </row>
    <row r="589" spans="1:28" ht="15" thickBot="1" x14ac:dyDescent="0.25">
      <c r="A589" s="205"/>
      <c r="B589" s="209"/>
      <c r="C589" s="205"/>
      <c r="D589" s="209"/>
      <c r="E589" s="205"/>
      <c r="F589" s="205"/>
      <c r="G589" s="205"/>
      <c r="H589" s="207"/>
      <c r="I589" s="207"/>
      <c r="J589" s="205"/>
      <c r="K589" s="208"/>
      <c r="L589" s="205"/>
      <c r="M589" s="205"/>
      <c r="N589" s="205"/>
      <c r="O589" s="205"/>
      <c r="P589" s="205"/>
      <c r="Q589" s="205"/>
      <c r="R589" s="205"/>
      <c r="S589" s="205"/>
      <c r="T589" s="205"/>
      <c r="U589" s="205"/>
      <c r="V589" s="205"/>
      <c r="W589" s="205"/>
      <c r="X589" s="205"/>
      <c r="Y589" s="205"/>
      <c r="Z589" s="205"/>
      <c r="AA589" s="205"/>
      <c r="AB589" s="205"/>
    </row>
    <row r="590" spans="1:28" ht="15" thickBot="1" x14ac:dyDescent="0.25">
      <c r="A590" s="205"/>
      <c r="B590" s="209"/>
      <c r="C590" s="205"/>
      <c r="D590" s="209"/>
      <c r="E590" s="205"/>
      <c r="F590" s="205"/>
      <c r="G590" s="205"/>
      <c r="H590" s="207"/>
      <c r="I590" s="207"/>
      <c r="J590" s="205"/>
      <c r="K590" s="208"/>
      <c r="L590" s="205"/>
      <c r="M590" s="205"/>
      <c r="N590" s="205"/>
      <c r="O590" s="205"/>
      <c r="P590" s="205"/>
      <c r="Q590" s="205"/>
      <c r="R590" s="205"/>
      <c r="S590" s="205"/>
      <c r="T590" s="205"/>
      <c r="U590" s="205"/>
      <c r="V590" s="205"/>
      <c r="W590" s="205"/>
      <c r="X590" s="205"/>
      <c r="Y590" s="205"/>
      <c r="Z590" s="205"/>
      <c r="AA590" s="205"/>
      <c r="AB590" s="205"/>
    </row>
    <row r="591" spans="1:28" ht="15" thickBot="1" x14ac:dyDescent="0.25">
      <c r="A591" s="205"/>
      <c r="B591" s="209"/>
      <c r="C591" s="205"/>
      <c r="D591" s="209"/>
      <c r="E591" s="205"/>
      <c r="F591" s="205"/>
      <c r="G591" s="205"/>
      <c r="H591" s="207"/>
      <c r="I591" s="207"/>
      <c r="J591" s="205"/>
      <c r="K591" s="208"/>
      <c r="L591" s="205"/>
      <c r="M591" s="205"/>
      <c r="N591" s="205"/>
      <c r="O591" s="205"/>
      <c r="P591" s="205"/>
      <c r="Q591" s="205"/>
      <c r="R591" s="205"/>
      <c r="S591" s="205"/>
      <c r="T591" s="205"/>
      <c r="U591" s="205"/>
      <c r="V591" s="205"/>
      <c r="W591" s="205"/>
      <c r="X591" s="205"/>
      <c r="Y591" s="205"/>
      <c r="Z591" s="205"/>
      <c r="AA591" s="205"/>
      <c r="AB591" s="205"/>
    </row>
    <row r="592" spans="1:28" ht="15" thickBot="1" x14ac:dyDescent="0.25">
      <c r="A592" s="205"/>
      <c r="B592" s="209"/>
      <c r="C592" s="205"/>
      <c r="D592" s="209"/>
      <c r="E592" s="205"/>
      <c r="F592" s="205"/>
      <c r="G592" s="205"/>
      <c r="H592" s="207"/>
      <c r="I592" s="207"/>
      <c r="J592" s="205"/>
      <c r="K592" s="208"/>
      <c r="L592" s="205"/>
      <c r="M592" s="205"/>
      <c r="N592" s="205"/>
      <c r="O592" s="205"/>
      <c r="P592" s="205"/>
      <c r="Q592" s="205"/>
      <c r="R592" s="205"/>
      <c r="S592" s="205"/>
      <c r="T592" s="205"/>
      <c r="U592" s="205"/>
      <c r="V592" s="205"/>
      <c r="W592" s="205"/>
      <c r="X592" s="205"/>
      <c r="Y592" s="205"/>
      <c r="Z592" s="205"/>
      <c r="AA592" s="205"/>
      <c r="AB592" s="205"/>
    </row>
    <row r="593" spans="1:28" ht="15" thickBot="1" x14ac:dyDescent="0.25">
      <c r="A593" s="205"/>
      <c r="B593" s="209"/>
      <c r="C593" s="205"/>
      <c r="D593" s="209"/>
      <c r="E593" s="205"/>
      <c r="F593" s="205"/>
      <c r="G593" s="205"/>
      <c r="H593" s="207"/>
      <c r="I593" s="207"/>
      <c r="J593" s="205"/>
      <c r="K593" s="208"/>
      <c r="L593" s="205"/>
      <c r="M593" s="205"/>
      <c r="N593" s="205"/>
      <c r="O593" s="205"/>
      <c r="P593" s="205"/>
      <c r="Q593" s="205"/>
      <c r="R593" s="205"/>
      <c r="S593" s="205"/>
      <c r="T593" s="205"/>
      <c r="U593" s="205"/>
      <c r="V593" s="205"/>
      <c r="W593" s="205"/>
      <c r="X593" s="205"/>
      <c r="Y593" s="205"/>
      <c r="Z593" s="205"/>
      <c r="AA593" s="205"/>
      <c r="AB593" s="205"/>
    </row>
    <row r="594" spans="1:28" ht="15" thickBot="1" x14ac:dyDescent="0.25">
      <c r="A594" s="205"/>
      <c r="B594" s="209"/>
      <c r="C594" s="205"/>
      <c r="D594" s="209"/>
      <c r="E594" s="205"/>
      <c r="F594" s="205"/>
      <c r="G594" s="205"/>
      <c r="H594" s="207"/>
      <c r="I594" s="207"/>
      <c r="J594" s="205"/>
      <c r="K594" s="208"/>
      <c r="L594" s="205"/>
      <c r="M594" s="205"/>
      <c r="N594" s="205"/>
      <c r="O594" s="205"/>
      <c r="P594" s="205"/>
      <c r="Q594" s="205"/>
      <c r="R594" s="205"/>
      <c r="S594" s="205"/>
      <c r="T594" s="205"/>
      <c r="U594" s="205"/>
      <c r="V594" s="205"/>
      <c r="W594" s="205"/>
      <c r="X594" s="205"/>
      <c r="Y594" s="205"/>
      <c r="Z594" s="205"/>
      <c r="AA594" s="205"/>
      <c r="AB594" s="205"/>
    </row>
    <row r="595" spans="1:28" ht="15" thickBot="1" x14ac:dyDescent="0.25">
      <c r="A595" s="205"/>
      <c r="B595" s="209"/>
      <c r="C595" s="205"/>
      <c r="D595" s="209"/>
      <c r="E595" s="205"/>
      <c r="F595" s="205"/>
      <c r="G595" s="205"/>
      <c r="H595" s="207"/>
      <c r="I595" s="207"/>
      <c r="J595" s="205"/>
      <c r="K595" s="208"/>
      <c r="L595" s="205"/>
      <c r="M595" s="205"/>
      <c r="N595" s="205"/>
      <c r="O595" s="205"/>
      <c r="P595" s="205"/>
      <c r="Q595" s="205"/>
      <c r="R595" s="205"/>
      <c r="S595" s="205"/>
      <c r="T595" s="205"/>
      <c r="U595" s="205"/>
      <c r="V595" s="205"/>
      <c r="W595" s="205"/>
      <c r="X595" s="205"/>
      <c r="Y595" s="205"/>
      <c r="Z595" s="205"/>
      <c r="AA595" s="205"/>
      <c r="AB595" s="205"/>
    </row>
    <row r="596" spans="1:28" ht="15" thickBot="1" x14ac:dyDescent="0.25">
      <c r="A596" s="205"/>
      <c r="B596" s="209"/>
      <c r="C596" s="205"/>
      <c r="D596" s="209"/>
      <c r="E596" s="205"/>
      <c r="F596" s="205"/>
      <c r="G596" s="205"/>
      <c r="H596" s="207"/>
      <c r="I596" s="207"/>
      <c r="J596" s="205"/>
      <c r="K596" s="208"/>
      <c r="L596" s="205"/>
      <c r="M596" s="205"/>
      <c r="N596" s="205"/>
      <c r="O596" s="205"/>
      <c r="P596" s="205"/>
      <c r="Q596" s="205"/>
      <c r="R596" s="205"/>
      <c r="S596" s="205"/>
      <c r="T596" s="205"/>
      <c r="U596" s="205"/>
      <c r="V596" s="205"/>
      <c r="W596" s="205"/>
      <c r="X596" s="205"/>
      <c r="Y596" s="205"/>
      <c r="Z596" s="205"/>
      <c r="AA596" s="205"/>
      <c r="AB596" s="205"/>
    </row>
    <row r="597" spans="1:28" ht="15" thickBot="1" x14ac:dyDescent="0.25">
      <c r="A597" s="205"/>
      <c r="B597" s="209"/>
      <c r="C597" s="205"/>
      <c r="D597" s="209"/>
      <c r="E597" s="205"/>
      <c r="F597" s="205"/>
      <c r="G597" s="205"/>
      <c r="H597" s="207"/>
      <c r="I597" s="207"/>
      <c r="J597" s="205"/>
      <c r="K597" s="208"/>
      <c r="L597" s="205"/>
      <c r="M597" s="205"/>
      <c r="N597" s="205"/>
      <c r="O597" s="205"/>
      <c r="P597" s="205"/>
      <c r="Q597" s="205"/>
      <c r="R597" s="205"/>
      <c r="S597" s="205"/>
      <c r="T597" s="205"/>
      <c r="U597" s="205"/>
      <c r="V597" s="205"/>
      <c r="W597" s="205"/>
      <c r="X597" s="205"/>
      <c r="Y597" s="205"/>
      <c r="Z597" s="205"/>
      <c r="AA597" s="205"/>
      <c r="AB597" s="205"/>
    </row>
    <row r="598" spans="1:28" ht="15" thickBot="1" x14ac:dyDescent="0.25">
      <c r="A598" s="205"/>
      <c r="B598" s="209"/>
      <c r="C598" s="205"/>
      <c r="D598" s="209"/>
      <c r="E598" s="205"/>
      <c r="F598" s="205"/>
      <c r="G598" s="205"/>
      <c r="H598" s="207"/>
      <c r="I598" s="207"/>
      <c r="J598" s="205"/>
      <c r="K598" s="208"/>
      <c r="L598" s="205"/>
      <c r="M598" s="205"/>
      <c r="N598" s="205"/>
      <c r="O598" s="205"/>
      <c r="P598" s="205"/>
      <c r="Q598" s="205"/>
      <c r="R598" s="205"/>
      <c r="S598" s="205"/>
      <c r="T598" s="205"/>
      <c r="U598" s="205"/>
      <c r="V598" s="205"/>
      <c r="W598" s="205"/>
      <c r="X598" s="205"/>
      <c r="Y598" s="205"/>
      <c r="Z598" s="205"/>
      <c r="AA598" s="205"/>
      <c r="AB598" s="205"/>
    </row>
    <row r="599" spans="1:28" ht="15" thickBot="1" x14ac:dyDescent="0.25">
      <c r="A599" s="205"/>
      <c r="B599" s="209"/>
      <c r="C599" s="205"/>
      <c r="D599" s="209"/>
      <c r="E599" s="205"/>
      <c r="F599" s="205"/>
      <c r="G599" s="205"/>
      <c r="H599" s="207"/>
      <c r="I599" s="207"/>
      <c r="J599" s="205"/>
      <c r="K599" s="208"/>
      <c r="L599" s="205"/>
      <c r="M599" s="205"/>
      <c r="N599" s="205"/>
      <c r="O599" s="205"/>
      <c r="P599" s="205"/>
      <c r="Q599" s="205"/>
      <c r="R599" s="205"/>
      <c r="S599" s="205"/>
      <c r="T599" s="205"/>
      <c r="U599" s="205"/>
      <c r="V599" s="205"/>
      <c r="W599" s="205"/>
      <c r="X599" s="205"/>
      <c r="Y599" s="205"/>
      <c r="Z599" s="205"/>
      <c r="AA599" s="205"/>
      <c r="AB599" s="205"/>
    </row>
    <row r="600" spans="1:28" ht="15" thickBot="1" x14ac:dyDescent="0.25">
      <c r="A600" s="205"/>
      <c r="B600" s="209"/>
      <c r="C600" s="205"/>
      <c r="D600" s="209"/>
      <c r="E600" s="205"/>
      <c r="F600" s="205"/>
      <c r="G600" s="205"/>
      <c r="H600" s="207"/>
      <c r="I600" s="207"/>
      <c r="J600" s="205"/>
      <c r="K600" s="208"/>
      <c r="L600" s="205"/>
      <c r="M600" s="205"/>
      <c r="N600" s="205"/>
      <c r="O600" s="205"/>
      <c r="P600" s="205"/>
      <c r="Q600" s="205"/>
      <c r="R600" s="205"/>
      <c r="S600" s="205"/>
      <c r="T600" s="205"/>
      <c r="U600" s="205"/>
      <c r="V600" s="205"/>
      <c r="W600" s="205"/>
      <c r="X600" s="205"/>
      <c r="Y600" s="205"/>
      <c r="Z600" s="205"/>
      <c r="AA600" s="205"/>
      <c r="AB600" s="205"/>
    </row>
    <row r="601" spans="1:28" ht="15" thickBot="1" x14ac:dyDescent="0.25">
      <c r="A601" s="205"/>
      <c r="B601" s="209"/>
      <c r="C601" s="205"/>
      <c r="D601" s="209"/>
      <c r="E601" s="205"/>
      <c r="F601" s="205"/>
      <c r="G601" s="205"/>
      <c r="H601" s="207"/>
      <c r="I601" s="207"/>
      <c r="J601" s="205"/>
      <c r="K601" s="208"/>
      <c r="L601" s="205"/>
      <c r="M601" s="205"/>
      <c r="N601" s="205"/>
      <c r="O601" s="205"/>
      <c r="P601" s="205"/>
      <c r="Q601" s="205"/>
      <c r="R601" s="205"/>
      <c r="S601" s="205"/>
      <c r="T601" s="205"/>
      <c r="U601" s="205"/>
      <c r="V601" s="205"/>
      <c r="W601" s="205"/>
      <c r="X601" s="205"/>
      <c r="Y601" s="205"/>
      <c r="Z601" s="205"/>
      <c r="AA601" s="205"/>
      <c r="AB601" s="205"/>
    </row>
    <row r="602" spans="1:28" ht="15" thickBot="1" x14ac:dyDescent="0.25">
      <c r="A602" s="205"/>
      <c r="B602" s="209"/>
      <c r="C602" s="205"/>
      <c r="D602" s="209"/>
      <c r="E602" s="205"/>
      <c r="F602" s="205"/>
      <c r="G602" s="205"/>
      <c r="H602" s="207"/>
      <c r="I602" s="207"/>
      <c r="J602" s="205"/>
      <c r="K602" s="208"/>
      <c r="L602" s="205"/>
      <c r="M602" s="205"/>
      <c r="N602" s="205"/>
      <c r="O602" s="205"/>
      <c r="P602" s="205"/>
      <c r="Q602" s="205"/>
      <c r="R602" s="205"/>
      <c r="S602" s="205"/>
      <c r="T602" s="205"/>
      <c r="U602" s="205"/>
      <c r="V602" s="205"/>
      <c r="W602" s="205"/>
      <c r="X602" s="205"/>
      <c r="Y602" s="205"/>
      <c r="Z602" s="205"/>
      <c r="AA602" s="205"/>
      <c r="AB602" s="205"/>
    </row>
    <row r="603" spans="1:28" ht="15" thickBot="1" x14ac:dyDescent="0.25">
      <c r="A603" s="205"/>
      <c r="B603" s="209"/>
      <c r="C603" s="205"/>
      <c r="D603" s="209"/>
      <c r="E603" s="205"/>
      <c r="F603" s="205"/>
      <c r="G603" s="205"/>
      <c r="H603" s="207"/>
      <c r="I603" s="207"/>
      <c r="J603" s="205"/>
      <c r="K603" s="208"/>
      <c r="L603" s="205"/>
      <c r="M603" s="205"/>
      <c r="N603" s="205"/>
      <c r="O603" s="205"/>
      <c r="P603" s="205"/>
      <c r="Q603" s="205"/>
      <c r="R603" s="205"/>
      <c r="S603" s="205"/>
      <c r="T603" s="205"/>
      <c r="U603" s="205"/>
      <c r="V603" s="205"/>
      <c r="W603" s="205"/>
      <c r="X603" s="205"/>
      <c r="Y603" s="205"/>
      <c r="Z603" s="205"/>
      <c r="AA603" s="205"/>
      <c r="AB603" s="205"/>
    </row>
    <row r="604" spans="1:28" ht="15" thickBot="1" x14ac:dyDescent="0.25">
      <c r="A604" s="205"/>
      <c r="B604" s="209"/>
      <c r="C604" s="205"/>
      <c r="D604" s="209"/>
      <c r="E604" s="205"/>
      <c r="F604" s="205"/>
      <c r="G604" s="205"/>
      <c r="H604" s="207"/>
      <c r="I604" s="207"/>
      <c r="J604" s="205"/>
      <c r="K604" s="208"/>
      <c r="L604" s="205"/>
      <c r="M604" s="205"/>
      <c r="N604" s="205"/>
      <c r="O604" s="205"/>
      <c r="P604" s="205"/>
      <c r="Q604" s="205"/>
      <c r="R604" s="205"/>
      <c r="S604" s="205"/>
      <c r="T604" s="205"/>
      <c r="U604" s="205"/>
      <c r="V604" s="205"/>
      <c r="W604" s="205"/>
      <c r="X604" s="205"/>
      <c r="Y604" s="205"/>
      <c r="Z604" s="205"/>
      <c r="AA604" s="205"/>
      <c r="AB604" s="205"/>
    </row>
    <row r="605" spans="1:28" ht="15" thickBot="1" x14ac:dyDescent="0.25">
      <c r="A605" s="205"/>
      <c r="B605" s="209"/>
      <c r="C605" s="205"/>
      <c r="D605" s="209"/>
      <c r="E605" s="205"/>
      <c r="F605" s="205"/>
      <c r="G605" s="205"/>
      <c r="H605" s="207"/>
      <c r="I605" s="207"/>
      <c r="J605" s="205"/>
      <c r="K605" s="208"/>
      <c r="L605" s="205"/>
      <c r="M605" s="205"/>
      <c r="N605" s="205"/>
      <c r="O605" s="205"/>
      <c r="P605" s="205"/>
      <c r="Q605" s="205"/>
      <c r="R605" s="205"/>
      <c r="S605" s="205"/>
      <c r="T605" s="205"/>
      <c r="U605" s="205"/>
      <c r="V605" s="205"/>
      <c r="W605" s="205"/>
      <c r="X605" s="205"/>
      <c r="Y605" s="205"/>
      <c r="Z605" s="205"/>
      <c r="AA605" s="205"/>
      <c r="AB605" s="205"/>
    </row>
    <row r="606" spans="1:28" ht="15" thickBot="1" x14ac:dyDescent="0.25">
      <c r="A606" s="205"/>
      <c r="B606" s="209"/>
      <c r="C606" s="205"/>
      <c r="D606" s="209"/>
      <c r="E606" s="205"/>
      <c r="F606" s="205"/>
      <c r="G606" s="205"/>
      <c r="H606" s="207"/>
      <c r="I606" s="207"/>
      <c r="J606" s="205"/>
      <c r="K606" s="208"/>
      <c r="L606" s="205"/>
      <c r="M606" s="205"/>
      <c r="N606" s="205"/>
      <c r="O606" s="205"/>
      <c r="P606" s="205"/>
      <c r="Q606" s="205"/>
      <c r="R606" s="205"/>
      <c r="S606" s="205"/>
      <c r="T606" s="205"/>
      <c r="U606" s="205"/>
      <c r="V606" s="205"/>
      <c r="W606" s="205"/>
      <c r="X606" s="205"/>
      <c r="Y606" s="205"/>
      <c r="Z606" s="205"/>
      <c r="AA606" s="205"/>
      <c r="AB606" s="205"/>
    </row>
    <row r="607" spans="1:28" ht="15" thickBot="1" x14ac:dyDescent="0.25">
      <c r="A607" s="205"/>
      <c r="B607" s="209"/>
      <c r="C607" s="205"/>
      <c r="D607" s="209"/>
      <c r="E607" s="205"/>
      <c r="F607" s="205"/>
      <c r="G607" s="205"/>
      <c r="H607" s="207"/>
      <c r="I607" s="207"/>
      <c r="J607" s="205"/>
      <c r="K607" s="208"/>
      <c r="L607" s="205"/>
      <c r="M607" s="205"/>
      <c r="N607" s="205"/>
      <c r="O607" s="205"/>
      <c r="P607" s="205"/>
      <c r="Q607" s="205"/>
      <c r="R607" s="205"/>
      <c r="S607" s="205"/>
      <c r="T607" s="205"/>
      <c r="U607" s="205"/>
      <c r="V607" s="205"/>
      <c r="W607" s="205"/>
      <c r="X607" s="205"/>
      <c r="Y607" s="205"/>
      <c r="Z607" s="205"/>
      <c r="AA607" s="205"/>
      <c r="AB607" s="205"/>
    </row>
    <row r="608" spans="1:28" ht="15" thickBot="1" x14ac:dyDescent="0.25">
      <c r="A608" s="205"/>
      <c r="B608" s="209"/>
      <c r="C608" s="205"/>
      <c r="D608" s="209"/>
      <c r="E608" s="205"/>
      <c r="F608" s="205"/>
      <c r="G608" s="205"/>
      <c r="H608" s="207"/>
      <c r="I608" s="207"/>
      <c r="J608" s="205"/>
      <c r="K608" s="208"/>
      <c r="L608" s="205"/>
      <c r="M608" s="205"/>
      <c r="N608" s="205"/>
      <c r="O608" s="205"/>
      <c r="P608" s="205"/>
      <c r="Q608" s="205"/>
      <c r="R608" s="205"/>
      <c r="S608" s="205"/>
      <c r="T608" s="205"/>
      <c r="U608" s="205"/>
      <c r="V608" s="205"/>
      <c r="W608" s="205"/>
      <c r="X608" s="205"/>
      <c r="Y608" s="205"/>
      <c r="Z608" s="205"/>
      <c r="AA608" s="205"/>
      <c r="AB608" s="205"/>
    </row>
    <row r="609" spans="1:28" ht="15" thickBot="1" x14ac:dyDescent="0.25">
      <c r="A609" s="205"/>
      <c r="B609" s="209"/>
      <c r="C609" s="205"/>
      <c r="D609" s="209"/>
      <c r="E609" s="205"/>
      <c r="F609" s="205"/>
      <c r="G609" s="205"/>
      <c r="H609" s="207"/>
      <c r="I609" s="207"/>
      <c r="J609" s="205"/>
      <c r="K609" s="208"/>
      <c r="L609" s="205"/>
      <c r="M609" s="205"/>
      <c r="N609" s="205"/>
      <c r="O609" s="205"/>
      <c r="P609" s="205"/>
      <c r="Q609" s="205"/>
      <c r="R609" s="205"/>
      <c r="S609" s="205"/>
      <c r="T609" s="205"/>
      <c r="U609" s="205"/>
      <c r="V609" s="205"/>
      <c r="W609" s="205"/>
      <c r="X609" s="205"/>
      <c r="Y609" s="205"/>
      <c r="Z609" s="205"/>
      <c r="AA609" s="205"/>
      <c r="AB609" s="205"/>
    </row>
    <row r="610" spans="1:28" ht="15" thickBot="1" x14ac:dyDescent="0.25">
      <c r="A610" s="205"/>
      <c r="B610" s="209"/>
      <c r="C610" s="205"/>
      <c r="D610" s="209"/>
      <c r="E610" s="205"/>
      <c r="F610" s="205"/>
      <c r="G610" s="205"/>
      <c r="H610" s="207"/>
      <c r="I610" s="207"/>
      <c r="J610" s="205"/>
      <c r="K610" s="208"/>
      <c r="L610" s="205"/>
      <c r="M610" s="205"/>
      <c r="N610" s="205"/>
      <c r="O610" s="205"/>
      <c r="P610" s="205"/>
      <c r="Q610" s="205"/>
      <c r="R610" s="205"/>
      <c r="S610" s="205"/>
      <c r="T610" s="205"/>
      <c r="U610" s="205"/>
      <c r="V610" s="205"/>
      <c r="W610" s="205"/>
      <c r="X610" s="205"/>
      <c r="Y610" s="205"/>
      <c r="Z610" s="205"/>
      <c r="AA610" s="205"/>
      <c r="AB610" s="205"/>
    </row>
    <row r="611" spans="1:28" ht="15" thickBot="1" x14ac:dyDescent="0.25">
      <c r="A611" s="205"/>
      <c r="B611" s="209"/>
      <c r="C611" s="205"/>
      <c r="D611" s="209"/>
      <c r="E611" s="205"/>
      <c r="F611" s="205"/>
      <c r="G611" s="205"/>
      <c r="H611" s="207"/>
      <c r="I611" s="207"/>
      <c r="J611" s="205"/>
      <c r="K611" s="208"/>
      <c r="L611" s="205"/>
      <c r="M611" s="205"/>
      <c r="N611" s="205"/>
      <c r="O611" s="205"/>
      <c r="P611" s="205"/>
      <c r="Q611" s="205"/>
      <c r="R611" s="205"/>
      <c r="S611" s="205"/>
      <c r="T611" s="205"/>
      <c r="U611" s="205"/>
      <c r="V611" s="205"/>
      <c r="W611" s="205"/>
      <c r="X611" s="205"/>
      <c r="Y611" s="205"/>
      <c r="Z611" s="205"/>
      <c r="AA611" s="205"/>
      <c r="AB611" s="205"/>
    </row>
    <row r="612" spans="1:28" ht="15" thickBot="1" x14ac:dyDescent="0.25">
      <c r="A612" s="205"/>
      <c r="B612" s="209"/>
      <c r="C612" s="205"/>
      <c r="D612" s="209"/>
      <c r="E612" s="205"/>
      <c r="F612" s="205"/>
      <c r="G612" s="205"/>
      <c r="H612" s="207"/>
      <c r="I612" s="207"/>
      <c r="J612" s="205"/>
      <c r="K612" s="208"/>
      <c r="L612" s="205"/>
      <c r="M612" s="205"/>
      <c r="N612" s="205"/>
      <c r="O612" s="205"/>
      <c r="P612" s="205"/>
      <c r="Q612" s="205"/>
      <c r="R612" s="205"/>
      <c r="S612" s="205"/>
      <c r="T612" s="205"/>
      <c r="U612" s="205"/>
      <c r="V612" s="205"/>
      <c r="W612" s="205"/>
      <c r="X612" s="205"/>
      <c r="Y612" s="205"/>
      <c r="Z612" s="205"/>
      <c r="AA612" s="205"/>
      <c r="AB612" s="205"/>
    </row>
    <row r="613" spans="1:28" ht="15" thickBot="1" x14ac:dyDescent="0.25">
      <c r="A613" s="205"/>
      <c r="B613" s="209"/>
      <c r="C613" s="205"/>
      <c r="D613" s="209"/>
      <c r="E613" s="205"/>
      <c r="F613" s="205"/>
      <c r="G613" s="205"/>
      <c r="H613" s="207"/>
      <c r="I613" s="207"/>
      <c r="J613" s="205"/>
      <c r="K613" s="208"/>
      <c r="L613" s="205"/>
      <c r="M613" s="205"/>
      <c r="N613" s="205"/>
      <c r="O613" s="205"/>
      <c r="P613" s="205"/>
      <c r="Q613" s="205"/>
      <c r="R613" s="205"/>
      <c r="S613" s="205"/>
      <c r="T613" s="205"/>
      <c r="U613" s="205"/>
      <c r="V613" s="205"/>
      <c r="W613" s="205"/>
      <c r="X613" s="205"/>
      <c r="Y613" s="205"/>
      <c r="Z613" s="205"/>
      <c r="AA613" s="205"/>
      <c r="AB613" s="205"/>
    </row>
    <row r="614" spans="1:28" ht="15" thickBot="1" x14ac:dyDescent="0.25">
      <c r="A614" s="205"/>
      <c r="B614" s="209"/>
      <c r="C614" s="205"/>
      <c r="D614" s="209"/>
      <c r="E614" s="205"/>
      <c r="F614" s="205"/>
      <c r="G614" s="205"/>
      <c r="H614" s="207"/>
      <c r="I614" s="207"/>
      <c r="J614" s="205"/>
      <c r="K614" s="208"/>
      <c r="L614" s="205"/>
      <c r="M614" s="205"/>
      <c r="N614" s="205"/>
      <c r="O614" s="205"/>
      <c r="P614" s="205"/>
      <c r="Q614" s="205"/>
      <c r="R614" s="205"/>
      <c r="S614" s="205"/>
      <c r="T614" s="205"/>
      <c r="U614" s="205"/>
      <c r="V614" s="205"/>
      <c r="W614" s="205"/>
      <c r="X614" s="205"/>
      <c r="Y614" s="205"/>
      <c r="Z614" s="205"/>
      <c r="AA614" s="205"/>
      <c r="AB614" s="205"/>
    </row>
    <row r="615" spans="1:28" ht="15" thickBot="1" x14ac:dyDescent="0.25">
      <c r="A615" s="205"/>
      <c r="B615" s="209"/>
      <c r="C615" s="205"/>
      <c r="D615" s="209"/>
      <c r="E615" s="205"/>
      <c r="F615" s="205"/>
      <c r="G615" s="205"/>
      <c r="H615" s="207"/>
      <c r="I615" s="207"/>
      <c r="J615" s="205"/>
      <c r="K615" s="208"/>
      <c r="L615" s="205"/>
      <c r="M615" s="205"/>
      <c r="N615" s="205"/>
      <c r="O615" s="205"/>
      <c r="P615" s="205"/>
      <c r="Q615" s="205"/>
      <c r="R615" s="205"/>
      <c r="S615" s="205"/>
      <c r="T615" s="205"/>
      <c r="U615" s="205"/>
      <c r="V615" s="205"/>
      <c r="W615" s="205"/>
      <c r="X615" s="205"/>
      <c r="Y615" s="205"/>
      <c r="Z615" s="205"/>
      <c r="AA615" s="205"/>
      <c r="AB615" s="205"/>
    </row>
    <row r="616" spans="1:28" ht="15" thickBot="1" x14ac:dyDescent="0.25">
      <c r="A616" s="205"/>
      <c r="B616" s="209"/>
      <c r="C616" s="205"/>
      <c r="D616" s="209"/>
      <c r="E616" s="205"/>
      <c r="F616" s="205"/>
      <c r="G616" s="205"/>
      <c r="H616" s="207"/>
      <c r="I616" s="207"/>
      <c r="J616" s="205"/>
      <c r="K616" s="208"/>
      <c r="L616" s="205"/>
      <c r="M616" s="205"/>
      <c r="N616" s="205"/>
      <c r="O616" s="205"/>
      <c r="P616" s="205"/>
      <c r="Q616" s="205"/>
      <c r="R616" s="205"/>
      <c r="S616" s="205"/>
      <c r="T616" s="205"/>
      <c r="U616" s="205"/>
      <c r="V616" s="205"/>
      <c r="W616" s="205"/>
      <c r="X616" s="205"/>
      <c r="Y616" s="205"/>
      <c r="Z616" s="205"/>
      <c r="AA616" s="205"/>
      <c r="AB616" s="205"/>
    </row>
    <row r="617" spans="1:28" ht="15" thickBot="1" x14ac:dyDescent="0.25">
      <c r="A617" s="205"/>
      <c r="B617" s="209"/>
      <c r="C617" s="205"/>
      <c r="D617" s="209"/>
      <c r="E617" s="205"/>
      <c r="F617" s="205"/>
      <c r="G617" s="205"/>
      <c r="H617" s="207"/>
      <c r="I617" s="207"/>
      <c r="J617" s="205"/>
      <c r="K617" s="208"/>
      <c r="L617" s="205"/>
      <c r="M617" s="205"/>
      <c r="N617" s="205"/>
      <c r="O617" s="205"/>
      <c r="P617" s="205"/>
      <c r="Q617" s="205"/>
      <c r="R617" s="205"/>
      <c r="S617" s="205"/>
      <c r="T617" s="205"/>
      <c r="U617" s="205"/>
      <c r="V617" s="205"/>
      <c r="W617" s="205"/>
      <c r="X617" s="205"/>
      <c r="Y617" s="205"/>
      <c r="Z617" s="205"/>
      <c r="AA617" s="205"/>
      <c r="AB617" s="205"/>
    </row>
    <row r="618" spans="1:28" ht="15" thickBot="1" x14ac:dyDescent="0.25">
      <c r="A618" s="205"/>
      <c r="B618" s="209"/>
      <c r="C618" s="205"/>
      <c r="D618" s="209"/>
      <c r="E618" s="205"/>
      <c r="F618" s="205"/>
      <c r="G618" s="205"/>
      <c r="H618" s="207"/>
      <c r="I618" s="207"/>
      <c r="J618" s="205"/>
      <c r="K618" s="208"/>
      <c r="L618" s="205"/>
      <c r="M618" s="205"/>
      <c r="N618" s="205"/>
      <c r="O618" s="205"/>
      <c r="P618" s="205"/>
      <c r="Q618" s="205"/>
      <c r="R618" s="205"/>
      <c r="S618" s="205"/>
      <c r="T618" s="205"/>
      <c r="U618" s="205"/>
      <c r="V618" s="205"/>
      <c r="W618" s="205"/>
      <c r="X618" s="205"/>
      <c r="Y618" s="205"/>
      <c r="Z618" s="205"/>
      <c r="AA618" s="205"/>
      <c r="AB618" s="205"/>
    </row>
    <row r="619" spans="1:28" ht="15" thickBot="1" x14ac:dyDescent="0.25">
      <c r="A619" s="205"/>
      <c r="B619" s="209"/>
      <c r="C619" s="205"/>
      <c r="D619" s="209"/>
      <c r="E619" s="205"/>
      <c r="F619" s="205"/>
      <c r="G619" s="205"/>
      <c r="H619" s="207"/>
      <c r="I619" s="207"/>
      <c r="J619" s="205"/>
      <c r="K619" s="208"/>
      <c r="L619" s="205"/>
      <c r="M619" s="205"/>
      <c r="N619" s="205"/>
      <c r="O619" s="205"/>
      <c r="P619" s="205"/>
      <c r="Q619" s="205"/>
      <c r="R619" s="205"/>
      <c r="S619" s="205"/>
      <c r="T619" s="205"/>
      <c r="U619" s="205"/>
      <c r="V619" s="205"/>
      <c r="W619" s="205"/>
      <c r="X619" s="205"/>
      <c r="Y619" s="205"/>
      <c r="Z619" s="205"/>
      <c r="AA619" s="205"/>
      <c r="AB619" s="205"/>
    </row>
    <row r="620" spans="1:28" ht="15" thickBot="1" x14ac:dyDescent="0.25">
      <c r="A620" s="205"/>
      <c r="B620" s="209"/>
      <c r="C620" s="205"/>
      <c r="D620" s="209"/>
      <c r="E620" s="205"/>
      <c r="F620" s="205"/>
      <c r="G620" s="205"/>
      <c r="H620" s="207"/>
      <c r="I620" s="207"/>
      <c r="J620" s="205"/>
      <c r="K620" s="208"/>
      <c r="L620" s="205"/>
      <c r="M620" s="205"/>
      <c r="N620" s="205"/>
      <c r="O620" s="205"/>
      <c r="P620" s="205"/>
      <c r="Q620" s="205"/>
      <c r="R620" s="205"/>
      <c r="S620" s="205"/>
      <c r="T620" s="205"/>
      <c r="U620" s="205"/>
      <c r="V620" s="205"/>
      <c r="W620" s="205"/>
      <c r="X620" s="205"/>
      <c r="Y620" s="205"/>
      <c r="Z620" s="205"/>
      <c r="AA620" s="205"/>
      <c r="AB620" s="205"/>
    </row>
    <row r="621" spans="1:28" ht="15" thickBot="1" x14ac:dyDescent="0.25">
      <c r="A621" s="205"/>
      <c r="B621" s="209"/>
      <c r="C621" s="205"/>
      <c r="D621" s="209"/>
      <c r="E621" s="205"/>
      <c r="F621" s="205"/>
      <c r="G621" s="205"/>
      <c r="H621" s="207"/>
      <c r="I621" s="207"/>
      <c r="J621" s="205"/>
      <c r="K621" s="208"/>
      <c r="L621" s="205"/>
      <c r="M621" s="205"/>
      <c r="N621" s="205"/>
      <c r="O621" s="205"/>
      <c r="P621" s="205"/>
      <c r="Q621" s="205"/>
      <c r="R621" s="205"/>
      <c r="S621" s="205"/>
      <c r="T621" s="205"/>
      <c r="U621" s="205"/>
      <c r="V621" s="205"/>
      <c r="W621" s="205"/>
      <c r="X621" s="205"/>
      <c r="Y621" s="205"/>
      <c r="Z621" s="205"/>
      <c r="AA621" s="205"/>
      <c r="AB621" s="205"/>
    </row>
    <row r="622" spans="1:28" ht="15" thickBot="1" x14ac:dyDescent="0.25">
      <c r="A622" s="205"/>
      <c r="B622" s="209"/>
      <c r="C622" s="205"/>
      <c r="D622" s="209"/>
      <c r="E622" s="205"/>
      <c r="F622" s="205"/>
      <c r="G622" s="205"/>
      <c r="H622" s="207"/>
      <c r="I622" s="207"/>
      <c r="J622" s="205"/>
      <c r="K622" s="208"/>
      <c r="L622" s="205"/>
      <c r="M622" s="205"/>
      <c r="N622" s="205"/>
      <c r="O622" s="205"/>
      <c r="P622" s="205"/>
      <c r="Q622" s="205"/>
      <c r="R622" s="205"/>
      <c r="S622" s="205"/>
      <c r="T622" s="205"/>
      <c r="U622" s="205"/>
      <c r="V622" s="205"/>
      <c r="W622" s="205"/>
      <c r="X622" s="205"/>
      <c r="Y622" s="205"/>
      <c r="Z622" s="205"/>
      <c r="AA622" s="205"/>
      <c r="AB622" s="205"/>
    </row>
    <row r="623" spans="1:28" ht="15" thickBot="1" x14ac:dyDescent="0.25">
      <c r="A623" s="205"/>
      <c r="B623" s="209"/>
      <c r="C623" s="205"/>
      <c r="D623" s="209"/>
      <c r="E623" s="205"/>
      <c r="F623" s="205"/>
      <c r="G623" s="205"/>
      <c r="H623" s="207"/>
      <c r="I623" s="207"/>
      <c r="J623" s="205"/>
      <c r="K623" s="208"/>
      <c r="L623" s="205"/>
      <c r="M623" s="205"/>
      <c r="N623" s="205"/>
      <c r="O623" s="205"/>
      <c r="P623" s="205"/>
      <c r="Q623" s="205"/>
      <c r="R623" s="205"/>
      <c r="S623" s="205"/>
      <c r="T623" s="205"/>
      <c r="U623" s="205"/>
      <c r="V623" s="205"/>
      <c r="W623" s="205"/>
      <c r="X623" s="205"/>
      <c r="Y623" s="205"/>
      <c r="Z623" s="205"/>
      <c r="AA623" s="205"/>
      <c r="AB623" s="205"/>
    </row>
    <row r="624" spans="1:28" ht="15" thickBot="1" x14ac:dyDescent="0.25">
      <c r="A624" s="205"/>
      <c r="B624" s="209"/>
      <c r="C624" s="205"/>
      <c r="D624" s="209"/>
      <c r="E624" s="205"/>
      <c r="F624" s="205"/>
      <c r="G624" s="205"/>
      <c r="H624" s="207"/>
      <c r="I624" s="207"/>
      <c r="J624" s="205"/>
      <c r="K624" s="208"/>
      <c r="L624" s="205"/>
      <c r="M624" s="205"/>
      <c r="N624" s="205"/>
      <c r="O624" s="205"/>
      <c r="P624" s="205"/>
      <c r="Q624" s="205"/>
      <c r="R624" s="205"/>
      <c r="S624" s="205"/>
      <c r="T624" s="205"/>
      <c r="U624" s="205"/>
      <c r="V624" s="205"/>
      <c r="W624" s="205"/>
      <c r="X624" s="205"/>
      <c r="Y624" s="205"/>
      <c r="Z624" s="205"/>
      <c r="AA624" s="205"/>
      <c r="AB624" s="205"/>
    </row>
    <row r="625" spans="1:28" ht="15" thickBot="1" x14ac:dyDescent="0.25">
      <c r="A625" s="205"/>
      <c r="B625" s="209"/>
      <c r="C625" s="205"/>
      <c r="D625" s="209"/>
      <c r="E625" s="205"/>
      <c r="F625" s="205"/>
      <c r="G625" s="205"/>
      <c r="H625" s="207"/>
      <c r="I625" s="207"/>
      <c r="J625" s="205"/>
      <c r="K625" s="208"/>
      <c r="L625" s="205"/>
      <c r="M625" s="205"/>
      <c r="N625" s="205"/>
      <c r="O625" s="205"/>
      <c r="P625" s="205"/>
      <c r="Q625" s="205"/>
      <c r="R625" s="205"/>
      <c r="S625" s="205"/>
      <c r="T625" s="205"/>
      <c r="U625" s="205"/>
      <c r="V625" s="205"/>
      <c r="W625" s="205"/>
      <c r="X625" s="205"/>
      <c r="Y625" s="205"/>
      <c r="Z625" s="205"/>
      <c r="AA625" s="205"/>
      <c r="AB625" s="205"/>
    </row>
    <row r="626" spans="1:28" ht="15" thickBot="1" x14ac:dyDescent="0.25">
      <c r="A626" s="205"/>
      <c r="B626" s="209"/>
      <c r="C626" s="205"/>
      <c r="D626" s="209"/>
      <c r="E626" s="205"/>
      <c r="F626" s="205"/>
      <c r="G626" s="205"/>
      <c r="H626" s="207"/>
      <c r="I626" s="207"/>
      <c r="J626" s="205"/>
      <c r="K626" s="208"/>
      <c r="L626" s="205"/>
      <c r="M626" s="205"/>
      <c r="N626" s="205"/>
      <c r="O626" s="205"/>
      <c r="P626" s="205"/>
      <c r="Q626" s="205"/>
      <c r="R626" s="205"/>
      <c r="S626" s="205"/>
      <c r="T626" s="205"/>
      <c r="U626" s="205"/>
      <c r="V626" s="205"/>
      <c r="W626" s="205"/>
      <c r="X626" s="205"/>
      <c r="Y626" s="205"/>
      <c r="Z626" s="205"/>
      <c r="AA626" s="205"/>
      <c r="AB626" s="205"/>
    </row>
    <row r="627" spans="1:28" ht="15" thickBot="1" x14ac:dyDescent="0.25">
      <c r="A627" s="205"/>
      <c r="B627" s="209"/>
      <c r="C627" s="205"/>
      <c r="D627" s="209"/>
      <c r="E627" s="205"/>
      <c r="F627" s="205"/>
      <c r="G627" s="205"/>
      <c r="H627" s="207"/>
      <c r="I627" s="207"/>
      <c r="J627" s="205"/>
      <c r="K627" s="208"/>
      <c r="L627" s="205"/>
      <c r="M627" s="205"/>
      <c r="N627" s="205"/>
      <c r="O627" s="205"/>
      <c r="P627" s="205"/>
      <c r="Q627" s="205"/>
      <c r="R627" s="205"/>
      <c r="S627" s="205"/>
      <c r="T627" s="205"/>
      <c r="U627" s="205"/>
      <c r="V627" s="205"/>
      <c r="W627" s="205"/>
      <c r="X627" s="205"/>
      <c r="Y627" s="205"/>
      <c r="Z627" s="205"/>
      <c r="AA627" s="205"/>
      <c r="AB627" s="205"/>
    </row>
    <row r="628" spans="1:28" ht="15" thickBot="1" x14ac:dyDescent="0.25">
      <c r="A628" s="205"/>
      <c r="B628" s="209"/>
      <c r="C628" s="205"/>
      <c r="D628" s="209"/>
      <c r="E628" s="205"/>
      <c r="F628" s="205"/>
      <c r="G628" s="205"/>
      <c r="H628" s="207"/>
      <c r="I628" s="207"/>
      <c r="J628" s="205"/>
      <c r="K628" s="208"/>
      <c r="L628" s="205"/>
      <c r="M628" s="205"/>
      <c r="N628" s="205"/>
      <c r="O628" s="205"/>
      <c r="P628" s="205"/>
      <c r="Q628" s="205"/>
      <c r="R628" s="205"/>
      <c r="S628" s="205"/>
      <c r="T628" s="205"/>
      <c r="U628" s="205"/>
      <c r="V628" s="205"/>
      <c r="W628" s="205"/>
      <c r="X628" s="205"/>
      <c r="Y628" s="205"/>
      <c r="Z628" s="205"/>
      <c r="AA628" s="205"/>
      <c r="AB628" s="205"/>
    </row>
    <row r="629" spans="1:28" ht="15" thickBot="1" x14ac:dyDescent="0.25">
      <c r="A629" s="205"/>
      <c r="B629" s="209"/>
      <c r="C629" s="205"/>
      <c r="D629" s="209"/>
      <c r="E629" s="205"/>
      <c r="F629" s="205"/>
      <c r="G629" s="205"/>
      <c r="H629" s="207"/>
      <c r="I629" s="207"/>
      <c r="J629" s="205"/>
      <c r="K629" s="208"/>
      <c r="L629" s="205"/>
      <c r="M629" s="205"/>
      <c r="N629" s="205"/>
      <c r="O629" s="205"/>
      <c r="P629" s="205"/>
      <c r="Q629" s="205"/>
      <c r="R629" s="205"/>
      <c r="S629" s="205"/>
      <c r="T629" s="205"/>
      <c r="U629" s="205"/>
      <c r="V629" s="205"/>
      <c r="W629" s="205"/>
      <c r="X629" s="205"/>
      <c r="Y629" s="205"/>
      <c r="Z629" s="205"/>
      <c r="AA629" s="205"/>
      <c r="AB629" s="205"/>
    </row>
    <row r="630" spans="1:28" ht="15" thickBot="1" x14ac:dyDescent="0.25">
      <c r="A630" s="205"/>
      <c r="B630" s="209"/>
      <c r="C630" s="205"/>
      <c r="D630" s="209"/>
      <c r="E630" s="205"/>
      <c r="F630" s="205"/>
      <c r="G630" s="205"/>
      <c r="H630" s="207"/>
      <c r="I630" s="207"/>
      <c r="J630" s="205"/>
      <c r="K630" s="208"/>
      <c r="L630" s="205"/>
      <c r="M630" s="205"/>
      <c r="N630" s="205"/>
      <c r="O630" s="205"/>
      <c r="P630" s="205"/>
      <c r="Q630" s="205"/>
      <c r="R630" s="205"/>
      <c r="S630" s="205"/>
      <c r="T630" s="205"/>
      <c r="U630" s="205"/>
      <c r="V630" s="205"/>
      <c r="W630" s="205"/>
      <c r="X630" s="205"/>
      <c r="Y630" s="205"/>
      <c r="Z630" s="205"/>
      <c r="AA630" s="205"/>
      <c r="AB630" s="205"/>
    </row>
    <row r="631" spans="1:28" ht="15" thickBot="1" x14ac:dyDescent="0.25">
      <c r="A631" s="205"/>
      <c r="B631" s="209"/>
      <c r="C631" s="205"/>
      <c r="D631" s="209"/>
      <c r="E631" s="205"/>
      <c r="F631" s="205"/>
      <c r="G631" s="205"/>
      <c r="H631" s="207"/>
      <c r="I631" s="207"/>
      <c r="J631" s="205"/>
      <c r="K631" s="208"/>
      <c r="L631" s="205"/>
      <c r="M631" s="205"/>
      <c r="N631" s="205"/>
      <c r="O631" s="205"/>
      <c r="P631" s="205"/>
      <c r="Q631" s="205"/>
      <c r="R631" s="205"/>
      <c r="S631" s="205"/>
      <c r="T631" s="205"/>
      <c r="U631" s="205"/>
      <c r="V631" s="205"/>
      <c r="W631" s="205"/>
      <c r="X631" s="205"/>
      <c r="Y631" s="205"/>
      <c r="Z631" s="205"/>
      <c r="AA631" s="205"/>
      <c r="AB631" s="205"/>
    </row>
    <row r="632" spans="1:28" ht="15" thickBot="1" x14ac:dyDescent="0.25">
      <c r="A632" s="205"/>
      <c r="B632" s="209"/>
      <c r="C632" s="205"/>
      <c r="D632" s="209"/>
      <c r="E632" s="205"/>
      <c r="F632" s="205"/>
      <c r="G632" s="205"/>
      <c r="H632" s="207"/>
      <c r="I632" s="207"/>
      <c r="J632" s="205"/>
      <c r="K632" s="208"/>
      <c r="L632" s="205"/>
      <c r="M632" s="205"/>
      <c r="N632" s="205"/>
      <c r="O632" s="205"/>
      <c r="P632" s="205"/>
      <c r="Q632" s="205"/>
      <c r="R632" s="205"/>
      <c r="S632" s="205"/>
      <c r="T632" s="205"/>
      <c r="U632" s="205"/>
      <c r="V632" s="205"/>
      <c r="W632" s="205"/>
      <c r="X632" s="205"/>
      <c r="Y632" s="205"/>
      <c r="Z632" s="205"/>
      <c r="AA632" s="205"/>
      <c r="AB632" s="205"/>
    </row>
    <row r="633" spans="1:28" ht="15" thickBot="1" x14ac:dyDescent="0.25">
      <c r="A633" s="205"/>
      <c r="B633" s="209"/>
      <c r="C633" s="205"/>
      <c r="D633" s="209"/>
      <c r="E633" s="205"/>
      <c r="F633" s="205"/>
      <c r="G633" s="205"/>
      <c r="H633" s="207"/>
      <c r="I633" s="207"/>
      <c r="J633" s="205"/>
      <c r="K633" s="208"/>
      <c r="L633" s="205"/>
      <c r="M633" s="205"/>
      <c r="N633" s="205"/>
      <c r="O633" s="205"/>
      <c r="P633" s="205"/>
      <c r="Q633" s="205"/>
      <c r="R633" s="205"/>
      <c r="S633" s="205"/>
      <c r="T633" s="205"/>
      <c r="U633" s="205"/>
      <c r="V633" s="205"/>
      <c r="W633" s="205"/>
      <c r="X633" s="205"/>
      <c r="Y633" s="205"/>
      <c r="Z633" s="205"/>
      <c r="AA633" s="205"/>
      <c r="AB633" s="205"/>
    </row>
    <row r="634" spans="1:28" ht="15" thickBot="1" x14ac:dyDescent="0.25">
      <c r="A634" s="205"/>
      <c r="B634" s="209"/>
      <c r="C634" s="205"/>
      <c r="D634" s="209"/>
      <c r="E634" s="205"/>
      <c r="F634" s="205"/>
      <c r="G634" s="205"/>
      <c r="H634" s="207"/>
      <c r="I634" s="207"/>
      <c r="J634" s="205"/>
      <c r="K634" s="208"/>
      <c r="L634" s="205"/>
      <c r="M634" s="205"/>
      <c r="N634" s="205"/>
      <c r="O634" s="205"/>
      <c r="P634" s="205"/>
      <c r="Q634" s="205"/>
      <c r="R634" s="205"/>
      <c r="S634" s="205"/>
      <c r="T634" s="205"/>
      <c r="U634" s="205"/>
      <c r="V634" s="205"/>
      <c r="W634" s="205"/>
      <c r="X634" s="205"/>
      <c r="Y634" s="205"/>
      <c r="Z634" s="205"/>
      <c r="AA634" s="205"/>
      <c r="AB634" s="205"/>
    </row>
    <row r="635" spans="1:28" ht="15" thickBot="1" x14ac:dyDescent="0.25">
      <c r="A635" s="205"/>
      <c r="B635" s="209"/>
      <c r="C635" s="205"/>
      <c r="D635" s="209"/>
      <c r="E635" s="205"/>
      <c r="F635" s="205"/>
      <c r="G635" s="205"/>
      <c r="H635" s="207"/>
      <c r="I635" s="207"/>
      <c r="J635" s="205"/>
      <c r="K635" s="208"/>
      <c r="L635" s="205"/>
      <c r="M635" s="205"/>
      <c r="N635" s="205"/>
      <c r="O635" s="205"/>
      <c r="P635" s="205"/>
      <c r="Q635" s="205"/>
      <c r="R635" s="205"/>
      <c r="S635" s="205"/>
      <c r="T635" s="205"/>
      <c r="U635" s="205"/>
      <c r="V635" s="205"/>
      <c r="W635" s="205"/>
      <c r="X635" s="205"/>
      <c r="Y635" s="205"/>
      <c r="Z635" s="205"/>
      <c r="AA635" s="205"/>
      <c r="AB635" s="205"/>
    </row>
    <row r="636" spans="1:28" ht="15" thickBot="1" x14ac:dyDescent="0.25">
      <c r="A636" s="205"/>
      <c r="B636" s="209"/>
      <c r="C636" s="205"/>
      <c r="D636" s="209"/>
      <c r="E636" s="205"/>
      <c r="F636" s="205"/>
      <c r="G636" s="205"/>
      <c r="H636" s="207"/>
      <c r="I636" s="207"/>
      <c r="J636" s="205"/>
      <c r="K636" s="208"/>
      <c r="L636" s="205"/>
      <c r="M636" s="205"/>
      <c r="N636" s="205"/>
      <c r="O636" s="205"/>
      <c r="P636" s="205"/>
      <c r="Q636" s="205"/>
      <c r="R636" s="205"/>
      <c r="S636" s="205"/>
      <c r="T636" s="205"/>
      <c r="U636" s="205"/>
      <c r="V636" s="205"/>
      <c r="W636" s="205"/>
      <c r="X636" s="205"/>
      <c r="Y636" s="205"/>
      <c r="Z636" s="205"/>
      <c r="AA636" s="205"/>
      <c r="AB636" s="205"/>
    </row>
    <row r="637" spans="1:28" ht="15" thickBot="1" x14ac:dyDescent="0.25">
      <c r="A637" s="205"/>
      <c r="B637" s="209"/>
      <c r="C637" s="205"/>
      <c r="D637" s="209"/>
      <c r="E637" s="205"/>
      <c r="F637" s="205"/>
      <c r="G637" s="205"/>
      <c r="H637" s="207"/>
      <c r="I637" s="207"/>
      <c r="J637" s="205"/>
      <c r="K637" s="208"/>
      <c r="L637" s="205"/>
      <c r="M637" s="205"/>
      <c r="N637" s="205"/>
      <c r="O637" s="205"/>
      <c r="P637" s="205"/>
      <c r="Q637" s="205"/>
      <c r="R637" s="205"/>
      <c r="S637" s="205"/>
      <c r="T637" s="205"/>
      <c r="U637" s="205"/>
      <c r="V637" s="205"/>
      <c r="W637" s="205"/>
      <c r="X637" s="205"/>
      <c r="Y637" s="205"/>
      <c r="Z637" s="205"/>
      <c r="AA637" s="205"/>
      <c r="AB637" s="205"/>
    </row>
    <row r="638" spans="1:28" ht="15" thickBot="1" x14ac:dyDescent="0.25">
      <c r="A638" s="205"/>
      <c r="B638" s="209"/>
      <c r="C638" s="205"/>
      <c r="D638" s="209"/>
      <c r="E638" s="205"/>
      <c r="F638" s="205"/>
      <c r="G638" s="205"/>
      <c r="H638" s="207"/>
      <c r="I638" s="207"/>
      <c r="J638" s="205"/>
      <c r="K638" s="208"/>
      <c r="L638" s="205"/>
      <c r="M638" s="205"/>
      <c r="N638" s="205"/>
      <c r="O638" s="205"/>
      <c r="P638" s="205"/>
      <c r="Q638" s="205"/>
      <c r="R638" s="205"/>
      <c r="S638" s="205"/>
      <c r="T638" s="205"/>
      <c r="U638" s="205"/>
      <c r="V638" s="205"/>
      <c r="W638" s="205"/>
      <c r="X638" s="205"/>
      <c r="Y638" s="205"/>
      <c r="Z638" s="205"/>
      <c r="AA638" s="205"/>
      <c r="AB638" s="205"/>
    </row>
    <row r="639" spans="1:28" ht="15" thickBot="1" x14ac:dyDescent="0.25">
      <c r="A639" s="205"/>
      <c r="B639" s="209"/>
      <c r="C639" s="205"/>
      <c r="D639" s="209"/>
      <c r="E639" s="205"/>
      <c r="F639" s="205"/>
      <c r="G639" s="205"/>
      <c r="H639" s="207"/>
      <c r="I639" s="207"/>
      <c r="J639" s="205"/>
      <c r="K639" s="208"/>
      <c r="L639" s="205"/>
      <c r="M639" s="205"/>
      <c r="N639" s="205"/>
      <c r="O639" s="205"/>
      <c r="P639" s="205"/>
      <c r="Q639" s="205"/>
      <c r="R639" s="205"/>
      <c r="S639" s="205"/>
      <c r="T639" s="205"/>
      <c r="U639" s="205"/>
      <c r="V639" s="205"/>
      <c r="W639" s="205"/>
      <c r="X639" s="205"/>
      <c r="Y639" s="205"/>
      <c r="Z639" s="205"/>
      <c r="AA639" s="205"/>
      <c r="AB639" s="205"/>
    </row>
    <row r="640" spans="1:28" ht="15" thickBot="1" x14ac:dyDescent="0.25">
      <c r="A640" s="205"/>
      <c r="B640" s="209"/>
      <c r="C640" s="205"/>
      <c r="D640" s="209"/>
      <c r="E640" s="205"/>
      <c r="F640" s="205"/>
      <c r="G640" s="205"/>
      <c r="H640" s="207"/>
      <c r="I640" s="207"/>
      <c r="J640" s="205"/>
      <c r="K640" s="208"/>
      <c r="L640" s="205"/>
      <c r="M640" s="205"/>
      <c r="N640" s="205"/>
      <c r="O640" s="205"/>
      <c r="P640" s="205"/>
      <c r="Q640" s="205"/>
      <c r="R640" s="205"/>
      <c r="S640" s="205"/>
      <c r="T640" s="205"/>
      <c r="U640" s="205"/>
      <c r="V640" s="205"/>
      <c r="W640" s="205"/>
      <c r="X640" s="205"/>
      <c r="Y640" s="205"/>
      <c r="Z640" s="205"/>
      <c r="AA640" s="205"/>
      <c r="AB640" s="205"/>
    </row>
    <row r="641" spans="1:28" ht="15" thickBot="1" x14ac:dyDescent="0.25">
      <c r="A641" s="205"/>
      <c r="B641" s="209"/>
      <c r="C641" s="205"/>
      <c r="D641" s="209"/>
      <c r="E641" s="205"/>
      <c r="F641" s="205"/>
      <c r="G641" s="205"/>
      <c r="H641" s="207"/>
      <c r="I641" s="207"/>
      <c r="J641" s="205"/>
      <c r="K641" s="208"/>
      <c r="L641" s="205"/>
      <c r="M641" s="205"/>
      <c r="N641" s="205"/>
      <c r="O641" s="205"/>
      <c r="P641" s="205"/>
      <c r="Q641" s="205"/>
      <c r="R641" s="205"/>
      <c r="S641" s="205"/>
      <c r="T641" s="205"/>
      <c r="U641" s="205"/>
      <c r="V641" s="205"/>
      <c r="W641" s="205"/>
      <c r="X641" s="205"/>
      <c r="Y641" s="205"/>
      <c r="Z641" s="205"/>
      <c r="AA641" s="205"/>
      <c r="AB641" s="205"/>
    </row>
    <row r="642" spans="1:28" ht="15" thickBot="1" x14ac:dyDescent="0.25">
      <c r="A642" s="205"/>
      <c r="B642" s="209"/>
      <c r="C642" s="205"/>
      <c r="D642" s="209"/>
      <c r="E642" s="205"/>
      <c r="F642" s="205"/>
      <c r="G642" s="205"/>
      <c r="H642" s="207"/>
      <c r="I642" s="207"/>
      <c r="J642" s="205"/>
      <c r="K642" s="208"/>
      <c r="L642" s="205"/>
      <c r="M642" s="205"/>
      <c r="N642" s="205"/>
      <c r="O642" s="205"/>
      <c r="P642" s="205"/>
      <c r="Q642" s="205"/>
      <c r="R642" s="205"/>
      <c r="S642" s="205"/>
      <c r="T642" s="205"/>
      <c r="U642" s="205"/>
      <c r="V642" s="205"/>
      <c r="W642" s="205"/>
      <c r="X642" s="205"/>
      <c r="Y642" s="205"/>
      <c r="Z642" s="205"/>
      <c r="AA642" s="205"/>
      <c r="AB642" s="205"/>
    </row>
    <row r="643" spans="1:28" ht="15" thickBot="1" x14ac:dyDescent="0.25">
      <c r="A643" s="205"/>
      <c r="B643" s="209"/>
      <c r="C643" s="205"/>
      <c r="D643" s="209"/>
      <c r="E643" s="205"/>
      <c r="F643" s="205"/>
      <c r="G643" s="205"/>
      <c r="H643" s="207"/>
      <c r="I643" s="207"/>
      <c r="J643" s="205"/>
      <c r="K643" s="208"/>
      <c r="L643" s="205"/>
      <c r="M643" s="205"/>
      <c r="N643" s="205"/>
      <c r="O643" s="205"/>
      <c r="P643" s="205"/>
      <c r="Q643" s="205"/>
      <c r="R643" s="205"/>
      <c r="S643" s="205"/>
      <c r="T643" s="205"/>
      <c r="U643" s="205"/>
      <c r="V643" s="205"/>
      <c r="W643" s="205"/>
      <c r="X643" s="205"/>
      <c r="Y643" s="205"/>
      <c r="Z643" s="205"/>
      <c r="AA643" s="205"/>
      <c r="AB643" s="205"/>
    </row>
    <row r="644" spans="1:28" ht="15" thickBot="1" x14ac:dyDescent="0.25">
      <c r="A644" s="205"/>
      <c r="B644" s="209"/>
      <c r="C644" s="205"/>
      <c r="D644" s="209"/>
      <c r="E644" s="205"/>
      <c r="F644" s="205"/>
      <c r="G644" s="205"/>
      <c r="H644" s="207"/>
      <c r="I644" s="207"/>
      <c r="J644" s="205"/>
      <c r="K644" s="208"/>
      <c r="L644" s="205"/>
      <c r="M644" s="205"/>
      <c r="N644" s="205"/>
      <c r="O644" s="205"/>
      <c r="P644" s="205"/>
      <c r="Q644" s="205"/>
      <c r="R644" s="205"/>
      <c r="S644" s="205"/>
      <c r="T644" s="205"/>
      <c r="U644" s="205"/>
      <c r="V644" s="205"/>
      <c r="W644" s="205"/>
      <c r="X644" s="205"/>
      <c r="Y644" s="205"/>
      <c r="Z644" s="205"/>
      <c r="AA644" s="205"/>
      <c r="AB644" s="205"/>
    </row>
    <row r="645" spans="1:28" ht="15" thickBot="1" x14ac:dyDescent="0.25">
      <c r="A645" s="205"/>
      <c r="B645" s="209"/>
      <c r="C645" s="205"/>
      <c r="D645" s="209"/>
      <c r="E645" s="205"/>
      <c r="F645" s="205"/>
      <c r="G645" s="205"/>
      <c r="H645" s="207"/>
      <c r="I645" s="207"/>
      <c r="J645" s="205"/>
      <c r="K645" s="208"/>
      <c r="L645" s="205"/>
      <c r="M645" s="205"/>
      <c r="N645" s="205"/>
      <c r="O645" s="205"/>
      <c r="P645" s="205"/>
      <c r="Q645" s="205"/>
      <c r="R645" s="205"/>
      <c r="S645" s="205"/>
      <c r="T645" s="205"/>
      <c r="U645" s="205"/>
      <c r="V645" s="205"/>
      <c r="W645" s="205"/>
      <c r="X645" s="205"/>
      <c r="Y645" s="205"/>
      <c r="Z645" s="205"/>
      <c r="AA645" s="205"/>
      <c r="AB645" s="205"/>
    </row>
    <row r="646" spans="1:28" ht="15" thickBot="1" x14ac:dyDescent="0.25">
      <c r="A646" s="205"/>
      <c r="B646" s="209"/>
      <c r="C646" s="205"/>
      <c r="D646" s="209"/>
      <c r="E646" s="205"/>
      <c r="F646" s="205"/>
      <c r="G646" s="205"/>
      <c r="H646" s="207"/>
      <c r="I646" s="207"/>
      <c r="J646" s="205"/>
      <c r="K646" s="208"/>
      <c r="L646" s="205"/>
      <c r="M646" s="205"/>
      <c r="N646" s="205"/>
      <c r="O646" s="205"/>
      <c r="P646" s="205"/>
      <c r="Q646" s="205"/>
      <c r="R646" s="205"/>
      <c r="S646" s="205"/>
      <c r="T646" s="205"/>
      <c r="U646" s="205"/>
      <c r="V646" s="205"/>
      <c r="W646" s="205"/>
      <c r="X646" s="205"/>
      <c r="Y646" s="205"/>
      <c r="Z646" s="205"/>
      <c r="AA646" s="205"/>
      <c r="AB646" s="205"/>
    </row>
    <row r="647" spans="1:28" ht="15" thickBot="1" x14ac:dyDescent="0.25">
      <c r="A647" s="205"/>
      <c r="B647" s="209"/>
      <c r="C647" s="205"/>
      <c r="D647" s="209"/>
      <c r="E647" s="205"/>
      <c r="F647" s="205"/>
      <c r="G647" s="205"/>
      <c r="H647" s="207"/>
      <c r="I647" s="207"/>
      <c r="J647" s="205"/>
      <c r="K647" s="208"/>
      <c r="L647" s="205"/>
      <c r="M647" s="205"/>
      <c r="N647" s="205"/>
      <c r="O647" s="205"/>
      <c r="P647" s="205"/>
      <c r="Q647" s="205"/>
      <c r="R647" s="205"/>
      <c r="S647" s="205"/>
      <c r="T647" s="205"/>
      <c r="U647" s="205"/>
      <c r="V647" s="205"/>
      <c r="W647" s="205"/>
      <c r="X647" s="205"/>
      <c r="Y647" s="205"/>
      <c r="Z647" s="205"/>
      <c r="AA647" s="205"/>
      <c r="AB647" s="205"/>
    </row>
    <row r="648" spans="1:28" ht="15" thickBot="1" x14ac:dyDescent="0.25">
      <c r="A648" s="205"/>
      <c r="B648" s="209"/>
      <c r="C648" s="205"/>
      <c r="D648" s="209"/>
      <c r="E648" s="205"/>
      <c r="F648" s="205"/>
      <c r="G648" s="205"/>
      <c r="H648" s="207"/>
      <c r="I648" s="207"/>
      <c r="J648" s="205"/>
      <c r="K648" s="208"/>
      <c r="L648" s="205"/>
      <c r="M648" s="205"/>
      <c r="N648" s="205"/>
      <c r="O648" s="205"/>
      <c r="P648" s="205"/>
      <c r="Q648" s="205"/>
      <c r="R648" s="205"/>
      <c r="S648" s="205"/>
      <c r="T648" s="205"/>
      <c r="U648" s="205"/>
      <c r="V648" s="205"/>
      <c r="W648" s="205"/>
      <c r="X648" s="205"/>
      <c r="Y648" s="205"/>
      <c r="Z648" s="205"/>
      <c r="AA648" s="205"/>
      <c r="AB648" s="205"/>
    </row>
    <row r="649" spans="1:28" ht="15" thickBot="1" x14ac:dyDescent="0.25">
      <c r="A649" s="205"/>
      <c r="B649" s="209"/>
      <c r="C649" s="205"/>
      <c r="D649" s="209"/>
      <c r="E649" s="205"/>
      <c r="F649" s="205"/>
      <c r="G649" s="205"/>
      <c r="H649" s="207"/>
      <c r="I649" s="207"/>
      <c r="J649" s="205"/>
      <c r="K649" s="208"/>
      <c r="L649" s="205"/>
      <c r="M649" s="205"/>
      <c r="N649" s="205"/>
      <c r="O649" s="205"/>
      <c r="P649" s="205"/>
      <c r="Q649" s="205"/>
      <c r="R649" s="205"/>
      <c r="S649" s="205"/>
      <c r="T649" s="205"/>
      <c r="U649" s="205"/>
      <c r="V649" s="205"/>
      <c r="W649" s="205"/>
      <c r="X649" s="205"/>
      <c r="Y649" s="205"/>
      <c r="Z649" s="205"/>
      <c r="AA649" s="205"/>
      <c r="AB649" s="205"/>
    </row>
    <row r="650" spans="1:28" ht="15" thickBot="1" x14ac:dyDescent="0.25">
      <c r="A650" s="205"/>
      <c r="B650" s="209"/>
      <c r="C650" s="205"/>
      <c r="D650" s="209"/>
      <c r="E650" s="205"/>
      <c r="F650" s="205"/>
      <c r="G650" s="205"/>
      <c r="H650" s="207"/>
      <c r="I650" s="207"/>
      <c r="J650" s="205"/>
      <c r="K650" s="208"/>
      <c r="L650" s="205"/>
      <c r="M650" s="205"/>
      <c r="N650" s="205"/>
      <c r="O650" s="205"/>
      <c r="P650" s="205"/>
      <c r="Q650" s="205"/>
      <c r="R650" s="205"/>
      <c r="S650" s="205"/>
      <c r="T650" s="205"/>
      <c r="U650" s="205"/>
      <c r="V650" s="205"/>
      <c r="W650" s="205"/>
      <c r="X650" s="205"/>
      <c r="Y650" s="205"/>
      <c r="Z650" s="205"/>
      <c r="AA650" s="205"/>
      <c r="AB650" s="205"/>
    </row>
    <row r="651" spans="1:28" ht="15" thickBot="1" x14ac:dyDescent="0.25">
      <c r="A651" s="205"/>
      <c r="B651" s="209"/>
      <c r="C651" s="205"/>
      <c r="D651" s="209"/>
      <c r="E651" s="205"/>
      <c r="F651" s="205"/>
      <c r="G651" s="205"/>
      <c r="H651" s="207"/>
      <c r="I651" s="207"/>
      <c r="J651" s="205"/>
      <c r="K651" s="208"/>
      <c r="L651" s="205"/>
      <c r="M651" s="205"/>
      <c r="N651" s="205"/>
      <c r="O651" s="205"/>
      <c r="P651" s="205"/>
      <c r="Q651" s="205"/>
      <c r="R651" s="205"/>
      <c r="S651" s="205"/>
      <c r="T651" s="205"/>
      <c r="U651" s="205"/>
      <c r="V651" s="205"/>
      <c r="W651" s="205"/>
      <c r="X651" s="205"/>
      <c r="Y651" s="205"/>
      <c r="Z651" s="205"/>
      <c r="AA651" s="205"/>
      <c r="AB651" s="205"/>
    </row>
    <row r="652" spans="1:28" ht="15" thickBot="1" x14ac:dyDescent="0.25">
      <c r="A652" s="205"/>
      <c r="B652" s="209"/>
      <c r="C652" s="205"/>
      <c r="D652" s="209"/>
      <c r="E652" s="205"/>
      <c r="F652" s="205"/>
      <c r="G652" s="205"/>
      <c r="H652" s="207"/>
      <c r="I652" s="207"/>
      <c r="J652" s="205"/>
      <c r="K652" s="208"/>
      <c r="L652" s="205"/>
      <c r="M652" s="205"/>
      <c r="N652" s="205"/>
      <c r="O652" s="205"/>
      <c r="P652" s="205"/>
      <c r="Q652" s="205"/>
      <c r="R652" s="205"/>
      <c r="S652" s="205"/>
      <c r="T652" s="205"/>
      <c r="U652" s="205"/>
      <c r="V652" s="205"/>
      <c r="W652" s="205"/>
      <c r="X652" s="205"/>
      <c r="Y652" s="205"/>
      <c r="Z652" s="205"/>
      <c r="AA652" s="205"/>
      <c r="AB652" s="205"/>
    </row>
    <row r="653" spans="1:28" ht="15" thickBot="1" x14ac:dyDescent="0.25">
      <c r="A653" s="205"/>
      <c r="B653" s="209"/>
      <c r="C653" s="205"/>
      <c r="D653" s="209"/>
      <c r="E653" s="205"/>
      <c r="F653" s="205"/>
      <c r="G653" s="205"/>
      <c r="H653" s="207"/>
      <c r="I653" s="207"/>
      <c r="J653" s="205"/>
      <c r="K653" s="208"/>
      <c r="L653" s="205"/>
      <c r="M653" s="205"/>
      <c r="N653" s="205"/>
      <c r="O653" s="205"/>
      <c r="P653" s="205"/>
      <c r="Q653" s="205"/>
      <c r="R653" s="205"/>
      <c r="S653" s="205"/>
      <c r="T653" s="205"/>
      <c r="U653" s="205"/>
      <c r="V653" s="205"/>
      <c r="W653" s="205"/>
      <c r="X653" s="205"/>
      <c r="Y653" s="205"/>
      <c r="Z653" s="205"/>
      <c r="AA653" s="205"/>
      <c r="AB653" s="205"/>
    </row>
    <row r="654" spans="1:28" ht="15" thickBot="1" x14ac:dyDescent="0.25">
      <c r="A654" s="205"/>
      <c r="B654" s="209"/>
      <c r="C654" s="205"/>
      <c r="D654" s="209"/>
      <c r="E654" s="205"/>
      <c r="F654" s="205"/>
      <c r="G654" s="205"/>
      <c r="H654" s="207"/>
      <c r="I654" s="207"/>
      <c r="J654" s="205"/>
      <c r="K654" s="208"/>
      <c r="L654" s="205"/>
      <c r="M654" s="205"/>
      <c r="N654" s="205"/>
      <c r="O654" s="205"/>
      <c r="P654" s="205"/>
      <c r="Q654" s="205"/>
      <c r="R654" s="205"/>
      <c r="S654" s="205"/>
      <c r="T654" s="205"/>
      <c r="U654" s="205"/>
      <c r="V654" s="205"/>
      <c r="W654" s="205"/>
      <c r="X654" s="205"/>
      <c r="Y654" s="205"/>
      <c r="Z654" s="205"/>
      <c r="AA654" s="205"/>
      <c r="AB654" s="205"/>
    </row>
    <row r="655" spans="1:28" ht="15" thickBot="1" x14ac:dyDescent="0.25">
      <c r="A655" s="205"/>
      <c r="B655" s="209"/>
      <c r="C655" s="205"/>
      <c r="D655" s="209"/>
      <c r="E655" s="205"/>
      <c r="F655" s="205"/>
      <c r="G655" s="205"/>
      <c r="H655" s="207"/>
      <c r="I655" s="207"/>
      <c r="J655" s="205"/>
      <c r="K655" s="208"/>
      <c r="L655" s="205"/>
      <c r="M655" s="205"/>
      <c r="N655" s="205"/>
      <c r="O655" s="205"/>
      <c r="P655" s="205"/>
      <c r="Q655" s="205"/>
      <c r="R655" s="205"/>
      <c r="S655" s="205"/>
      <c r="T655" s="205"/>
      <c r="U655" s="205"/>
      <c r="V655" s="205"/>
      <c r="W655" s="205"/>
      <c r="X655" s="205"/>
      <c r="Y655" s="205"/>
      <c r="Z655" s="205"/>
      <c r="AA655" s="205"/>
      <c r="AB655" s="205"/>
    </row>
    <row r="656" spans="1:28" ht="15" thickBot="1" x14ac:dyDescent="0.25">
      <c r="A656" s="205"/>
      <c r="B656" s="209"/>
      <c r="C656" s="205"/>
      <c r="D656" s="209"/>
      <c r="E656" s="205"/>
      <c r="F656" s="205"/>
      <c r="G656" s="205"/>
      <c r="H656" s="207"/>
      <c r="I656" s="207"/>
      <c r="J656" s="205"/>
      <c r="K656" s="208"/>
      <c r="L656" s="205"/>
      <c r="M656" s="205"/>
      <c r="N656" s="205"/>
      <c r="O656" s="205"/>
      <c r="P656" s="205"/>
      <c r="Q656" s="205"/>
      <c r="R656" s="205"/>
      <c r="S656" s="205"/>
      <c r="T656" s="205"/>
      <c r="U656" s="205"/>
      <c r="V656" s="205"/>
      <c r="W656" s="205"/>
      <c r="X656" s="205"/>
      <c r="Y656" s="205"/>
      <c r="Z656" s="205"/>
      <c r="AA656" s="205"/>
      <c r="AB656" s="205"/>
    </row>
    <row r="657" spans="1:28" ht="15" thickBot="1" x14ac:dyDescent="0.25">
      <c r="A657" s="205"/>
      <c r="B657" s="209"/>
      <c r="C657" s="205"/>
      <c r="D657" s="209"/>
      <c r="E657" s="205"/>
      <c r="F657" s="205"/>
      <c r="G657" s="205"/>
      <c r="H657" s="207"/>
      <c r="I657" s="207"/>
      <c r="J657" s="205"/>
      <c r="K657" s="208"/>
      <c r="L657" s="205"/>
      <c r="M657" s="205"/>
      <c r="N657" s="205"/>
      <c r="O657" s="205"/>
      <c r="P657" s="205"/>
      <c r="Q657" s="205"/>
      <c r="R657" s="205"/>
      <c r="S657" s="205"/>
      <c r="T657" s="205"/>
      <c r="U657" s="205"/>
      <c r="V657" s="205"/>
      <c r="W657" s="205"/>
      <c r="X657" s="205"/>
      <c r="Y657" s="205"/>
      <c r="Z657" s="205"/>
      <c r="AA657" s="205"/>
      <c r="AB657" s="205"/>
    </row>
    <row r="658" spans="1:28" ht="15" thickBot="1" x14ac:dyDescent="0.25">
      <c r="A658" s="205"/>
      <c r="B658" s="209"/>
      <c r="C658" s="205"/>
      <c r="D658" s="209"/>
      <c r="E658" s="205"/>
      <c r="F658" s="205"/>
      <c r="G658" s="205"/>
      <c r="H658" s="207"/>
      <c r="I658" s="207"/>
      <c r="J658" s="205"/>
      <c r="K658" s="208"/>
      <c r="L658" s="205"/>
      <c r="M658" s="205"/>
      <c r="N658" s="205"/>
      <c r="O658" s="205"/>
      <c r="P658" s="205"/>
      <c r="Q658" s="205"/>
      <c r="R658" s="205"/>
      <c r="S658" s="205"/>
      <c r="T658" s="205"/>
      <c r="U658" s="205"/>
      <c r="V658" s="205"/>
      <c r="W658" s="205"/>
      <c r="X658" s="205"/>
      <c r="Y658" s="205"/>
      <c r="Z658" s="205"/>
      <c r="AA658" s="205"/>
      <c r="AB658" s="205"/>
    </row>
    <row r="659" spans="1:28" ht="15" thickBot="1" x14ac:dyDescent="0.25">
      <c r="A659" s="205"/>
      <c r="B659" s="209"/>
      <c r="C659" s="205"/>
      <c r="D659" s="209"/>
      <c r="E659" s="205"/>
      <c r="F659" s="205"/>
      <c r="G659" s="205"/>
      <c r="H659" s="207"/>
      <c r="I659" s="207"/>
      <c r="J659" s="205"/>
      <c r="K659" s="208"/>
      <c r="L659" s="205"/>
      <c r="M659" s="205"/>
      <c r="N659" s="205"/>
      <c r="O659" s="205"/>
      <c r="P659" s="205"/>
      <c r="Q659" s="205"/>
      <c r="R659" s="205"/>
      <c r="S659" s="205"/>
      <c r="T659" s="205"/>
      <c r="U659" s="205"/>
      <c r="V659" s="205"/>
      <c r="W659" s="205"/>
      <c r="X659" s="205"/>
      <c r="Y659" s="205"/>
      <c r="Z659" s="205"/>
      <c r="AA659" s="205"/>
      <c r="AB659" s="205"/>
    </row>
    <row r="660" spans="1:28" ht="15" thickBot="1" x14ac:dyDescent="0.25">
      <c r="A660" s="205"/>
      <c r="B660" s="209"/>
      <c r="C660" s="205"/>
      <c r="D660" s="209"/>
      <c r="E660" s="205"/>
      <c r="F660" s="205"/>
      <c r="G660" s="205"/>
      <c r="H660" s="207"/>
      <c r="I660" s="207"/>
      <c r="J660" s="205"/>
      <c r="K660" s="208"/>
      <c r="L660" s="205"/>
      <c r="M660" s="205"/>
      <c r="N660" s="205"/>
      <c r="O660" s="205"/>
      <c r="P660" s="205"/>
      <c r="Q660" s="205"/>
      <c r="R660" s="205"/>
      <c r="S660" s="205"/>
      <c r="T660" s="205"/>
      <c r="U660" s="205"/>
      <c r="V660" s="205"/>
      <c r="W660" s="205"/>
      <c r="X660" s="205"/>
      <c r="Y660" s="205"/>
      <c r="Z660" s="205"/>
      <c r="AA660" s="205"/>
      <c r="AB660" s="205"/>
    </row>
    <row r="661" spans="1:28" ht="15" thickBot="1" x14ac:dyDescent="0.25">
      <c r="A661" s="205"/>
      <c r="B661" s="209"/>
      <c r="C661" s="205"/>
      <c r="D661" s="209"/>
      <c r="E661" s="205"/>
      <c r="F661" s="205"/>
      <c r="G661" s="205"/>
      <c r="H661" s="207"/>
      <c r="I661" s="207"/>
      <c r="J661" s="205"/>
      <c r="K661" s="208"/>
      <c r="L661" s="205"/>
      <c r="M661" s="205"/>
      <c r="N661" s="205"/>
      <c r="O661" s="205"/>
      <c r="P661" s="205"/>
      <c r="Q661" s="205"/>
      <c r="R661" s="205"/>
      <c r="S661" s="205"/>
      <c r="T661" s="205"/>
      <c r="U661" s="205"/>
      <c r="V661" s="205"/>
      <c r="W661" s="205"/>
      <c r="X661" s="205"/>
      <c r="Y661" s="205"/>
      <c r="Z661" s="205"/>
      <c r="AA661" s="205"/>
      <c r="AB661" s="205"/>
    </row>
    <row r="662" spans="1:28" ht="15" thickBot="1" x14ac:dyDescent="0.25">
      <c r="A662" s="205"/>
      <c r="B662" s="209"/>
      <c r="C662" s="205"/>
      <c r="D662" s="209"/>
      <c r="E662" s="205"/>
      <c r="F662" s="205"/>
      <c r="G662" s="205"/>
      <c r="H662" s="207"/>
      <c r="I662" s="207"/>
      <c r="J662" s="205"/>
      <c r="K662" s="208"/>
      <c r="L662" s="205"/>
      <c r="M662" s="205"/>
      <c r="N662" s="205"/>
      <c r="O662" s="205"/>
      <c r="P662" s="205"/>
      <c r="Q662" s="205"/>
      <c r="R662" s="205"/>
      <c r="S662" s="205"/>
      <c r="T662" s="205"/>
      <c r="U662" s="205"/>
      <c r="V662" s="205"/>
      <c r="W662" s="205"/>
      <c r="X662" s="205"/>
      <c r="Y662" s="205"/>
      <c r="Z662" s="205"/>
      <c r="AA662" s="205"/>
      <c r="AB662" s="205"/>
    </row>
    <row r="663" spans="1:28" ht="15" thickBot="1" x14ac:dyDescent="0.25">
      <c r="A663" s="205"/>
      <c r="B663" s="209"/>
      <c r="C663" s="205"/>
      <c r="D663" s="209"/>
      <c r="E663" s="205"/>
      <c r="F663" s="205"/>
      <c r="G663" s="205"/>
      <c r="H663" s="207"/>
      <c r="I663" s="207"/>
      <c r="J663" s="205"/>
      <c r="K663" s="208"/>
      <c r="L663" s="205"/>
      <c r="M663" s="205"/>
      <c r="N663" s="205"/>
      <c r="O663" s="205"/>
      <c r="P663" s="205"/>
      <c r="Q663" s="205"/>
      <c r="R663" s="205"/>
      <c r="S663" s="205"/>
      <c r="T663" s="205"/>
      <c r="U663" s="205"/>
      <c r="V663" s="205"/>
      <c r="W663" s="205"/>
      <c r="X663" s="205"/>
      <c r="Y663" s="205"/>
      <c r="Z663" s="205"/>
      <c r="AA663" s="205"/>
      <c r="AB663" s="205"/>
    </row>
    <row r="664" spans="1:28" ht="15" thickBot="1" x14ac:dyDescent="0.25">
      <c r="A664" s="205"/>
      <c r="B664" s="209"/>
      <c r="C664" s="205"/>
      <c r="D664" s="209"/>
      <c r="E664" s="205"/>
      <c r="F664" s="205"/>
      <c r="G664" s="205"/>
      <c r="H664" s="207"/>
      <c r="I664" s="207"/>
      <c r="J664" s="205"/>
      <c r="K664" s="208"/>
      <c r="L664" s="205"/>
      <c r="M664" s="205"/>
      <c r="N664" s="205"/>
      <c r="O664" s="205"/>
      <c r="P664" s="205"/>
      <c r="Q664" s="205"/>
      <c r="R664" s="205"/>
      <c r="S664" s="205"/>
      <c r="T664" s="205"/>
      <c r="U664" s="205"/>
      <c r="V664" s="205"/>
      <c r="W664" s="205"/>
      <c r="X664" s="205"/>
      <c r="Y664" s="205"/>
      <c r="Z664" s="205"/>
      <c r="AA664" s="205"/>
      <c r="AB664" s="205"/>
    </row>
    <row r="665" spans="1:28" ht="15" thickBot="1" x14ac:dyDescent="0.25">
      <c r="A665" s="205"/>
      <c r="B665" s="209"/>
      <c r="C665" s="205"/>
      <c r="D665" s="209"/>
      <c r="E665" s="205"/>
      <c r="F665" s="205"/>
      <c r="G665" s="205"/>
      <c r="H665" s="207"/>
      <c r="I665" s="207"/>
      <c r="J665" s="205"/>
      <c r="K665" s="208"/>
      <c r="L665" s="205"/>
      <c r="M665" s="205"/>
      <c r="N665" s="205"/>
      <c r="O665" s="205"/>
      <c r="P665" s="205"/>
      <c r="Q665" s="205"/>
      <c r="R665" s="205"/>
      <c r="S665" s="205"/>
      <c r="T665" s="205"/>
      <c r="U665" s="205"/>
      <c r="V665" s="205"/>
      <c r="W665" s="205"/>
      <c r="X665" s="205"/>
      <c r="Y665" s="205"/>
      <c r="Z665" s="205"/>
      <c r="AA665" s="205"/>
      <c r="AB665" s="205"/>
    </row>
    <row r="666" spans="1:28" ht="15" thickBot="1" x14ac:dyDescent="0.25">
      <c r="A666" s="205"/>
      <c r="B666" s="209"/>
      <c r="C666" s="205"/>
      <c r="D666" s="209"/>
      <c r="E666" s="205"/>
      <c r="F666" s="205"/>
      <c r="G666" s="205"/>
      <c r="H666" s="207"/>
      <c r="I666" s="207"/>
      <c r="J666" s="205"/>
      <c r="K666" s="208"/>
      <c r="L666" s="205"/>
      <c r="M666" s="205"/>
      <c r="N666" s="205"/>
      <c r="O666" s="205"/>
      <c r="P666" s="205"/>
      <c r="Q666" s="205"/>
      <c r="R666" s="205"/>
      <c r="S666" s="205"/>
      <c r="T666" s="205"/>
      <c r="U666" s="205"/>
      <c r="V666" s="205"/>
      <c r="W666" s="205"/>
      <c r="X666" s="205"/>
      <c r="Y666" s="205"/>
      <c r="Z666" s="205"/>
      <c r="AA666" s="205"/>
      <c r="AB666" s="205"/>
    </row>
    <row r="667" spans="1:28" ht="15" thickBot="1" x14ac:dyDescent="0.25">
      <c r="A667" s="205"/>
      <c r="B667" s="209"/>
      <c r="C667" s="205"/>
      <c r="D667" s="209"/>
      <c r="E667" s="205"/>
      <c r="F667" s="205"/>
      <c r="G667" s="205"/>
      <c r="H667" s="207"/>
      <c r="I667" s="207"/>
      <c r="J667" s="205"/>
      <c r="K667" s="208"/>
      <c r="L667" s="205"/>
      <c r="M667" s="205"/>
      <c r="N667" s="205"/>
      <c r="O667" s="205"/>
      <c r="P667" s="205"/>
      <c r="Q667" s="205"/>
      <c r="R667" s="205"/>
      <c r="S667" s="205"/>
      <c r="T667" s="205"/>
      <c r="U667" s="205"/>
      <c r="V667" s="205"/>
      <c r="W667" s="205"/>
      <c r="X667" s="205"/>
      <c r="Y667" s="205"/>
      <c r="Z667" s="205"/>
      <c r="AA667" s="205"/>
      <c r="AB667" s="205"/>
    </row>
    <row r="668" spans="1:28" ht="15" thickBot="1" x14ac:dyDescent="0.25">
      <c r="A668" s="205"/>
      <c r="B668" s="209"/>
      <c r="C668" s="205"/>
      <c r="D668" s="209"/>
      <c r="E668" s="205"/>
      <c r="F668" s="205"/>
      <c r="G668" s="205"/>
      <c r="H668" s="207"/>
      <c r="I668" s="207"/>
      <c r="J668" s="205"/>
      <c r="K668" s="208"/>
      <c r="L668" s="205"/>
      <c r="M668" s="205"/>
      <c r="N668" s="205"/>
      <c r="O668" s="205"/>
      <c r="P668" s="205"/>
      <c r="Q668" s="205"/>
      <c r="R668" s="205"/>
      <c r="S668" s="205"/>
      <c r="T668" s="205"/>
      <c r="U668" s="205"/>
      <c r="V668" s="205"/>
      <c r="W668" s="205"/>
      <c r="X668" s="205"/>
      <c r="Y668" s="205"/>
      <c r="Z668" s="205"/>
      <c r="AA668" s="205"/>
      <c r="AB668" s="205"/>
    </row>
    <row r="669" spans="1:28" ht="15" thickBot="1" x14ac:dyDescent="0.25">
      <c r="A669" s="205"/>
      <c r="B669" s="209"/>
      <c r="C669" s="205"/>
      <c r="D669" s="209"/>
      <c r="E669" s="205"/>
      <c r="F669" s="205"/>
      <c r="G669" s="205"/>
      <c r="H669" s="207"/>
      <c r="I669" s="207"/>
      <c r="J669" s="205"/>
      <c r="K669" s="208"/>
      <c r="L669" s="205"/>
      <c r="M669" s="205"/>
      <c r="N669" s="205"/>
      <c r="O669" s="205"/>
      <c r="P669" s="205"/>
      <c r="Q669" s="205"/>
      <c r="R669" s="205"/>
      <c r="S669" s="205"/>
      <c r="T669" s="205"/>
      <c r="U669" s="205"/>
      <c r="V669" s="205"/>
      <c r="W669" s="205"/>
      <c r="X669" s="205"/>
      <c r="Y669" s="205"/>
      <c r="Z669" s="205"/>
      <c r="AA669" s="205"/>
      <c r="AB669" s="205"/>
    </row>
    <row r="670" spans="1:28" ht="15" thickBot="1" x14ac:dyDescent="0.25">
      <c r="A670" s="205"/>
      <c r="B670" s="209"/>
      <c r="C670" s="205"/>
      <c r="D670" s="209"/>
      <c r="E670" s="205"/>
      <c r="F670" s="205"/>
      <c r="G670" s="205"/>
      <c r="H670" s="207"/>
      <c r="I670" s="207"/>
      <c r="J670" s="205"/>
      <c r="K670" s="208"/>
      <c r="L670" s="205"/>
      <c r="M670" s="205"/>
      <c r="N670" s="205"/>
      <c r="O670" s="205"/>
      <c r="P670" s="205"/>
      <c r="Q670" s="205"/>
      <c r="R670" s="205"/>
      <c r="S670" s="205"/>
      <c r="T670" s="205"/>
      <c r="U670" s="205"/>
      <c r="V670" s="205"/>
      <c r="W670" s="205"/>
      <c r="X670" s="205"/>
      <c r="Y670" s="205"/>
      <c r="Z670" s="205"/>
      <c r="AA670" s="205"/>
      <c r="AB670" s="205"/>
    </row>
    <row r="671" spans="1:28" ht="15" thickBot="1" x14ac:dyDescent="0.25">
      <c r="A671" s="205"/>
      <c r="B671" s="209"/>
      <c r="C671" s="205"/>
      <c r="D671" s="209"/>
      <c r="E671" s="205"/>
      <c r="F671" s="205"/>
      <c r="G671" s="205"/>
      <c r="H671" s="207"/>
      <c r="I671" s="207"/>
      <c r="J671" s="205"/>
      <c r="K671" s="208"/>
      <c r="L671" s="205"/>
      <c r="M671" s="205"/>
      <c r="N671" s="205"/>
      <c r="O671" s="205"/>
      <c r="P671" s="205"/>
      <c r="Q671" s="205"/>
      <c r="R671" s="205"/>
      <c r="S671" s="205"/>
      <c r="T671" s="205"/>
      <c r="U671" s="205"/>
      <c r="V671" s="205"/>
      <c r="W671" s="205"/>
      <c r="X671" s="205"/>
      <c r="Y671" s="205"/>
      <c r="Z671" s="205"/>
      <c r="AA671" s="205"/>
      <c r="AB671" s="205"/>
    </row>
    <row r="672" spans="1:28" ht="15" thickBot="1" x14ac:dyDescent="0.25">
      <c r="A672" s="205"/>
      <c r="B672" s="209"/>
      <c r="C672" s="205"/>
      <c r="D672" s="209"/>
      <c r="E672" s="205"/>
      <c r="F672" s="205"/>
      <c r="G672" s="205"/>
      <c r="H672" s="207"/>
      <c r="I672" s="207"/>
      <c r="J672" s="205"/>
      <c r="K672" s="208"/>
      <c r="L672" s="205"/>
      <c r="M672" s="205"/>
      <c r="N672" s="205"/>
      <c r="O672" s="205"/>
      <c r="P672" s="205"/>
      <c r="Q672" s="205"/>
      <c r="R672" s="205"/>
      <c r="S672" s="205"/>
      <c r="T672" s="205"/>
      <c r="U672" s="205"/>
      <c r="V672" s="205"/>
      <c r="W672" s="205"/>
      <c r="X672" s="205"/>
      <c r="Y672" s="205"/>
      <c r="Z672" s="205"/>
      <c r="AA672" s="205"/>
      <c r="AB672" s="205"/>
    </row>
    <row r="673" spans="1:28" ht="15" thickBot="1" x14ac:dyDescent="0.25">
      <c r="A673" s="205"/>
      <c r="B673" s="209"/>
      <c r="C673" s="205"/>
      <c r="D673" s="209"/>
      <c r="E673" s="205"/>
      <c r="F673" s="205"/>
      <c r="G673" s="205"/>
      <c r="H673" s="207"/>
      <c r="I673" s="207"/>
      <c r="J673" s="205"/>
      <c r="K673" s="208"/>
      <c r="L673" s="205"/>
      <c r="M673" s="205"/>
      <c r="N673" s="205"/>
      <c r="O673" s="205"/>
      <c r="P673" s="205"/>
      <c r="Q673" s="205"/>
      <c r="R673" s="205"/>
      <c r="S673" s="205"/>
      <c r="T673" s="205"/>
      <c r="U673" s="205"/>
      <c r="V673" s="205"/>
      <c r="W673" s="205"/>
      <c r="X673" s="205"/>
      <c r="Y673" s="205"/>
      <c r="Z673" s="205"/>
      <c r="AA673" s="205"/>
      <c r="AB673" s="205"/>
    </row>
    <row r="674" spans="1:28" ht="15" thickBot="1" x14ac:dyDescent="0.25">
      <c r="A674" s="205"/>
      <c r="B674" s="209"/>
      <c r="C674" s="205"/>
      <c r="D674" s="209"/>
      <c r="E674" s="205"/>
      <c r="F674" s="205"/>
      <c r="G674" s="205"/>
      <c r="H674" s="207"/>
      <c r="I674" s="207"/>
      <c r="J674" s="205"/>
      <c r="K674" s="208"/>
      <c r="L674" s="205"/>
      <c r="M674" s="205"/>
      <c r="N674" s="205"/>
      <c r="O674" s="205"/>
      <c r="P674" s="205"/>
      <c r="Q674" s="205"/>
      <c r="R674" s="205"/>
      <c r="S674" s="205"/>
      <c r="T674" s="205"/>
      <c r="U674" s="205"/>
      <c r="V674" s="205"/>
      <c r="W674" s="205"/>
      <c r="X674" s="205"/>
      <c r="Y674" s="205"/>
      <c r="Z674" s="205"/>
      <c r="AA674" s="205"/>
      <c r="AB674" s="205"/>
    </row>
    <row r="675" spans="1:28" ht="15" thickBot="1" x14ac:dyDescent="0.25">
      <c r="A675" s="205"/>
      <c r="B675" s="209"/>
      <c r="C675" s="205"/>
      <c r="D675" s="209"/>
      <c r="E675" s="205"/>
      <c r="F675" s="205"/>
      <c r="G675" s="205"/>
      <c r="H675" s="207"/>
      <c r="I675" s="207"/>
      <c r="J675" s="205"/>
      <c r="K675" s="208"/>
      <c r="L675" s="205"/>
      <c r="M675" s="205"/>
      <c r="N675" s="205"/>
      <c r="O675" s="205"/>
      <c r="P675" s="205"/>
      <c r="Q675" s="205"/>
      <c r="R675" s="205"/>
      <c r="S675" s="205"/>
      <c r="T675" s="205"/>
      <c r="U675" s="205"/>
      <c r="V675" s="205"/>
      <c r="W675" s="205"/>
      <c r="X675" s="205"/>
      <c r="Y675" s="205"/>
      <c r="Z675" s="205"/>
      <c r="AA675" s="205"/>
      <c r="AB675" s="205"/>
    </row>
    <row r="676" spans="1:28" ht="15" thickBot="1" x14ac:dyDescent="0.25">
      <c r="A676" s="205"/>
      <c r="B676" s="209"/>
      <c r="C676" s="205"/>
      <c r="D676" s="209"/>
      <c r="E676" s="205"/>
      <c r="F676" s="205"/>
      <c r="G676" s="205"/>
      <c r="H676" s="207"/>
      <c r="I676" s="207"/>
      <c r="J676" s="205"/>
      <c r="K676" s="208"/>
      <c r="L676" s="205"/>
      <c r="M676" s="205"/>
      <c r="N676" s="205"/>
      <c r="O676" s="205"/>
      <c r="P676" s="205"/>
      <c r="Q676" s="205"/>
      <c r="R676" s="205"/>
      <c r="S676" s="205"/>
      <c r="T676" s="205"/>
      <c r="U676" s="205"/>
      <c r="V676" s="205"/>
      <c r="W676" s="205"/>
      <c r="X676" s="205"/>
      <c r="Y676" s="205"/>
      <c r="Z676" s="205"/>
      <c r="AA676" s="205"/>
      <c r="AB676" s="205"/>
    </row>
    <row r="677" spans="1:28" ht="15" thickBot="1" x14ac:dyDescent="0.25">
      <c r="A677" s="205"/>
      <c r="B677" s="209"/>
      <c r="C677" s="205"/>
      <c r="D677" s="209"/>
      <c r="E677" s="205"/>
      <c r="F677" s="205"/>
      <c r="G677" s="205"/>
      <c r="H677" s="207"/>
      <c r="I677" s="207"/>
      <c r="J677" s="205"/>
      <c r="K677" s="208"/>
      <c r="L677" s="205"/>
      <c r="M677" s="205"/>
      <c r="N677" s="205"/>
      <c r="O677" s="205"/>
      <c r="P677" s="205"/>
      <c r="Q677" s="205"/>
      <c r="R677" s="205"/>
      <c r="S677" s="205"/>
      <c r="T677" s="205"/>
      <c r="U677" s="205"/>
      <c r="V677" s="205"/>
      <c r="W677" s="205"/>
      <c r="X677" s="205"/>
      <c r="Y677" s="205"/>
      <c r="Z677" s="205"/>
      <c r="AA677" s="205"/>
      <c r="AB677" s="205"/>
    </row>
    <row r="678" spans="1:28" ht="15" thickBot="1" x14ac:dyDescent="0.25">
      <c r="A678" s="205"/>
      <c r="B678" s="209"/>
      <c r="C678" s="205"/>
      <c r="D678" s="209"/>
      <c r="E678" s="205"/>
      <c r="F678" s="205"/>
      <c r="G678" s="205"/>
      <c r="H678" s="207"/>
      <c r="I678" s="207"/>
      <c r="J678" s="205"/>
      <c r="K678" s="208"/>
      <c r="L678" s="205"/>
      <c r="M678" s="205"/>
      <c r="N678" s="205"/>
      <c r="O678" s="205"/>
      <c r="P678" s="205"/>
      <c r="Q678" s="205"/>
      <c r="R678" s="205"/>
      <c r="S678" s="205"/>
      <c r="T678" s="205"/>
      <c r="U678" s="205"/>
      <c r="V678" s="205"/>
      <c r="W678" s="205"/>
      <c r="X678" s="205"/>
      <c r="Y678" s="205"/>
      <c r="Z678" s="205"/>
      <c r="AA678" s="205"/>
      <c r="AB678" s="205"/>
    </row>
    <row r="679" spans="1:28" ht="15" thickBot="1" x14ac:dyDescent="0.25">
      <c r="A679" s="205"/>
      <c r="B679" s="209"/>
      <c r="C679" s="205"/>
      <c r="D679" s="209"/>
      <c r="E679" s="205"/>
      <c r="F679" s="205"/>
      <c r="G679" s="205"/>
      <c r="H679" s="207"/>
      <c r="I679" s="207"/>
      <c r="J679" s="205"/>
      <c r="K679" s="208"/>
      <c r="L679" s="205"/>
      <c r="M679" s="205"/>
      <c r="N679" s="205"/>
      <c r="O679" s="205"/>
      <c r="P679" s="205"/>
      <c r="Q679" s="205"/>
      <c r="R679" s="205"/>
      <c r="S679" s="205"/>
      <c r="T679" s="205"/>
      <c r="U679" s="205"/>
      <c r="V679" s="205"/>
      <c r="W679" s="205"/>
      <c r="X679" s="205"/>
      <c r="Y679" s="205"/>
      <c r="Z679" s="205"/>
      <c r="AA679" s="205"/>
      <c r="AB679" s="205"/>
    </row>
    <row r="680" spans="1:28" ht="15" thickBot="1" x14ac:dyDescent="0.25">
      <c r="A680" s="205"/>
      <c r="B680" s="209"/>
      <c r="C680" s="205"/>
      <c r="D680" s="209"/>
      <c r="E680" s="205"/>
      <c r="F680" s="205"/>
      <c r="G680" s="205"/>
      <c r="H680" s="207"/>
      <c r="I680" s="207"/>
      <c r="J680" s="205"/>
      <c r="K680" s="208"/>
      <c r="L680" s="205"/>
      <c r="M680" s="205"/>
      <c r="N680" s="205"/>
      <c r="O680" s="205"/>
      <c r="P680" s="205"/>
      <c r="Q680" s="205"/>
      <c r="R680" s="205"/>
      <c r="S680" s="205"/>
      <c r="T680" s="205"/>
      <c r="U680" s="205"/>
      <c r="V680" s="205"/>
      <c r="W680" s="205"/>
      <c r="X680" s="205"/>
      <c r="Y680" s="205"/>
      <c r="Z680" s="205"/>
      <c r="AA680" s="205"/>
      <c r="AB680" s="205"/>
    </row>
    <row r="681" spans="1:28" ht="15" thickBot="1" x14ac:dyDescent="0.25">
      <c r="A681" s="205"/>
      <c r="B681" s="209"/>
      <c r="C681" s="205"/>
      <c r="D681" s="209"/>
      <c r="E681" s="205"/>
      <c r="F681" s="205"/>
      <c r="G681" s="205"/>
      <c r="H681" s="207"/>
      <c r="I681" s="207"/>
      <c r="J681" s="205"/>
      <c r="K681" s="208"/>
      <c r="L681" s="205"/>
      <c r="M681" s="205"/>
      <c r="N681" s="205"/>
      <c r="O681" s="205"/>
      <c r="P681" s="205"/>
      <c r="Q681" s="205"/>
      <c r="R681" s="205"/>
      <c r="S681" s="205"/>
      <c r="T681" s="205"/>
      <c r="U681" s="205"/>
      <c r="V681" s="205"/>
      <c r="W681" s="205"/>
      <c r="X681" s="205"/>
      <c r="Y681" s="205"/>
      <c r="Z681" s="205"/>
      <c r="AA681" s="205"/>
      <c r="AB681" s="205"/>
    </row>
    <row r="682" spans="1:28" ht="15" thickBot="1" x14ac:dyDescent="0.25">
      <c r="A682" s="205"/>
      <c r="B682" s="209"/>
      <c r="C682" s="205"/>
      <c r="D682" s="209"/>
      <c r="E682" s="205"/>
      <c r="F682" s="205"/>
      <c r="G682" s="205"/>
      <c r="H682" s="207"/>
      <c r="I682" s="207"/>
      <c r="J682" s="205"/>
      <c r="K682" s="208"/>
      <c r="L682" s="205"/>
      <c r="M682" s="205"/>
      <c r="N682" s="205"/>
      <c r="O682" s="205"/>
      <c r="P682" s="205"/>
      <c r="Q682" s="205"/>
      <c r="R682" s="205"/>
      <c r="S682" s="205"/>
      <c r="T682" s="205"/>
      <c r="U682" s="205"/>
      <c r="V682" s="205"/>
      <c r="W682" s="205"/>
      <c r="X682" s="205"/>
      <c r="Y682" s="205"/>
      <c r="Z682" s="205"/>
      <c r="AA682" s="205"/>
      <c r="AB682" s="205"/>
    </row>
    <row r="683" spans="1:28" ht="15" thickBot="1" x14ac:dyDescent="0.25">
      <c r="A683" s="205"/>
      <c r="B683" s="209"/>
      <c r="C683" s="205"/>
      <c r="D683" s="209"/>
      <c r="E683" s="205"/>
      <c r="F683" s="205"/>
      <c r="G683" s="205"/>
      <c r="H683" s="207"/>
      <c r="I683" s="207"/>
      <c r="J683" s="205"/>
      <c r="K683" s="208"/>
      <c r="L683" s="205"/>
      <c r="M683" s="205"/>
      <c r="N683" s="205"/>
      <c r="O683" s="205"/>
      <c r="P683" s="205"/>
      <c r="Q683" s="205"/>
      <c r="R683" s="205"/>
      <c r="S683" s="205"/>
      <c r="T683" s="205"/>
      <c r="U683" s="205"/>
      <c r="V683" s="205"/>
      <c r="W683" s="205"/>
      <c r="X683" s="205"/>
      <c r="Y683" s="205"/>
      <c r="Z683" s="205"/>
      <c r="AA683" s="205"/>
      <c r="AB683" s="205"/>
    </row>
    <row r="684" spans="1:28" ht="15" thickBot="1" x14ac:dyDescent="0.25">
      <c r="A684" s="205"/>
      <c r="B684" s="209"/>
      <c r="C684" s="205"/>
      <c r="D684" s="209"/>
      <c r="E684" s="205"/>
      <c r="F684" s="205"/>
      <c r="G684" s="205"/>
      <c r="H684" s="207"/>
      <c r="I684" s="207"/>
      <c r="J684" s="205"/>
      <c r="K684" s="208"/>
      <c r="L684" s="205"/>
      <c r="M684" s="205"/>
      <c r="N684" s="205"/>
      <c r="O684" s="205"/>
      <c r="P684" s="205"/>
      <c r="Q684" s="205"/>
      <c r="R684" s="205"/>
      <c r="S684" s="205"/>
      <c r="T684" s="205"/>
      <c r="U684" s="205"/>
      <c r="V684" s="205"/>
      <c r="W684" s="205"/>
      <c r="X684" s="205"/>
      <c r="Y684" s="205"/>
      <c r="Z684" s="205"/>
      <c r="AA684" s="205"/>
      <c r="AB684" s="205"/>
    </row>
    <row r="685" spans="1:28" ht="15" thickBot="1" x14ac:dyDescent="0.25">
      <c r="A685" s="205"/>
      <c r="B685" s="209"/>
      <c r="C685" s="205"/>
      <c r="D685" s="209"/>
      <c r="E685" s="205"/>
      <c r="F685" s="205"/>
      <c r="G685" s="205"/>
      <c r="H685" s="207"/>
      <c r="I685" s="207"/>
      <c r="J685" s="205"/>
      <c r="K685" s="208"/>
      <c r="L685" s="205"/>
      <c r="M685" s="205"/>
      <c r="N685" s="205"/>
      <c r="O685" s="205"/>
      <c r="P685" s="205"/>
      <c r="Q685" s="205"/>
      <c r="R685" s="205"/>
      <c r="S685" s="205"/>
      <c r="T685" s="205"/>
      <c r="U685" s="205"/>
      <c r="V685" s="205"/>
      <c r="W685" s="205"/>
      <c r="X685" s="205"/>
      <c r="Y685" s="205"/>
      <c r="Z685" s="205"/>
      <c r="AA685" s="205"/>
      <c r="AB685" s="205"/>
    </row>
    <row r="686" spans="1:28" ht="15" thickBot="1" x14ac:dyDescent="0.25">
      <c r="A686" s="205"/>
      <c r="B686" s="209"/>
      <c r="C686" s="205"/>
      <c r="D686" s="209"/>
      <c r="E686" s="205"/>
      <c r="F686" s="205"/>
      <c r="G686" s="205"/>
      <c r="H686" s="207"/>
      <c r="I686" s="207"/>
      <c r="J686" s="205"/>
      <c r="K686" s="208"/>
      <c r="L686" s="205"/>
      <c r="M686" s="205"/>
      <c r="N686" s="205"/>
      <c r="O686" s="205"/>
      <c r="P686" s="205"/>
      <c r="Q686" s="205"/>
      <c r="R686" s="205"/>
      <c r="S686" s="205"/>
      <c r="T686" s="205"/>
      <c r="U686" s="205"/>
      <c r="V686" s="205"/>
      <c r="W686" s="205"/>
      <c r="X686" s="205"/>
      <c r="Y686" s="205"/>
      <c r="Z686" s="205"/>
      <c r="AA686" s="205"/>
      <c r="AB686" s="205"/>
    </row>
    <row r="687" spans="1:28" ht="15" thickBot="1" x14ac:dyDescent="0.25">
      <c r="A687" s="205"/>
      <c r="B687" s="209"/>
      <c r="C687" s="205"/>
      <c r="D687" s="209"/>
      <c r="E687" s="205"/>
      <c r="F687" s="205"/>
      <c r="G687" s="205"/>
      <c r="H687" s="207"/>
      <c r="I687" s="207"/>
      <c r="J687" s="205"/>
      <c r="K687" s="208"/>
      <c r="L687" s="205"/>
      <c r="M687" s="205"/>
      <c r="N687" s="205"/>
      <c r="O687" s="205"/>
      <c r="P687" s="205"/>
      <c r="Q687" s="205"/>
      <c r="R687" s="205"/>
      <c r="S687" s="205"/>
      <c r="T687" s="205"/>
      <c r="U687" s="205"/>
      <c r="V687" s="205"/>
      <c r="W687" s="205"/>
      <c r="X687" s="205"/>
      <c r="Y687" s="205"/>
      <c r="Z687" s="205"/>
      <c r="AA687" s="205"/>
      <c r="AB687" s="205"/>
    </row>
    <row r="688" spans="1:28" ht="15" thickBot="1" x14ac:dyDescent="0.25">
      <c r="A688" s="205"/>
      <c r="B688" s="209"/>
      <c r="C688" s="205"/>
      <c r="D688" s="209"/>
      <c r="E688" s="205"/>
      <c r="F688" s="205"/>
      <c r="G688" s="205"/>
      <c r="H688" s="207"/>
      <c r="I688" s="207"/>
      <c r="J688" s="205"/>
      <c r="K688" s="208"/>
      <c r="L688" s="205"/>
      <c r="M688" s="205"/>
      <c r="N688" s="205"/>
      <c r="O688" s="205"/>
      <c r="P688" s="205"/>
      <c r="Q688" s="205"/>
      <c r="R688" s="205"/>
      <c r="S688" s="205"/>
      <c r="T688" s="205"/>
      <c r="U688" s="205"/>
      <c r="V688" s="205"/>
      <c r="W688" s="205"/>
      <c r="X688" s="205"/>
      <c r="Y688" s="205"/>
      <c r="Z688" s="205"/>
      <c r="AA688" s="205"/>
      <c r="AB688" s="205"/>
    </row>
    <row r="689" spans="1:28" ht="15" thickBot="1" x14ac:dyDescent="0.25">
      <c r="A689" s="205"/>
      <c r="B689" s="209"/>
      <c r="C689" s="205"/>
      <c r="D689" s="209"/>
      <c r="E689" s="205"/>
      <c r="F689" s="205"/>
      <c r="G689" s="205"/>
      <c r="H689" s="207"/>
      <c r="I689" s="207"/>
      <c r="J689" s="205"/>
      <c r="K689" s="208"/>
      <c r="L689" s="205"/>
      <c r="M689" s="205"/>
      <c r="N689" s="205"/>
      <c r="O689" s="205"/>
      <c r="P689" s="205"/>
      <c r="Q689" s="205"/>
      <c r="R689" s="205"/>
      <c r="S689" s="205"/>
      <c r="T689" s="205"/>
      <c r="U689" s="205"/>
      <c r="V689" s="205"/>
      <c r="W689" s="205"/>
      <c r="X689" s="205"/>
      <c r="Y689" s="205"/>
      <c r="Z689" s="205"/>
      <c r="AA689" s="205"/>
      <c r="AB689" s="205"/>
    </row>
    <row r="690" spans="1:28" ht="15" thickBot="1" x14ac:dyDescent="0.25">
      <c r="A690" s="205"/>
      <c r="B690" s="209"/>
      <c r="C690" s="205"/>
      <c r="D690" s="209"/>
      <c r="E690" s="205"/>
      <c r="F690" s="205"/>
      <c r="G690" s="205"/>
      <c r="H690" s="207"/>
      <c r="I690" s="207"/>
      <c r="J690" s="205"/>
      <c r="K690" s="208"/>
      <c r="L690" s="205"/>
      <c r="M690" s="205"/>
      <c r="N690" s="205"/>
      <c r="O690" s="205"/>
      <c r="P690" s="205"/>
      <c r="Q690" s="205"/>
      <c r="R690" s="205"/>
      <c r="S690" s="205"/>
      <c r="T690" s="205"/>
      <c r="U690" s="205"/>
      <c r="V690" s="205"/>
      <c r="W690" s="205"/>
      <c r="X690" s="205"/>
      <c r="Y690" s="205"/>
      <c r="Z690" s="205"/>
      <c r="AA690" s="205"/>
      <c r="AB690" s="205"/>
    </row>
    <row r="691" spans="1:28" ht="15" thickBot="1" x14ac:dyDescent="0.25">
      <c r="A691" s="205"/>
      <c r="B691" s="209"/>
      <c r="C691" s="205"/>
      <c r="D691" s="209"/>
      <c r="E691" s="205"/>
      <c r="F691" s="205"/>
      <c r="G691" s="205"/>
      <c r="H691" s="207"/>
      <c r="I691" s="207"/>
      <c r="J691" s="205"/>
      <c r="K691" s="208"/>
      <c r="L691" s="205"/>
      <c r="M691" s="205"/>
      <c r="N691" s="205"/>
      <c r="O691" s="205"/>
      <c r="P691" s="205"/>
      <c r="Q691" s="205"/>
      <c r="R691" s="205"/>
      <c r="S691" s="205"/>
      <c r="T691" s="205"/>
      <c r="U691" s="205"/>
      <c r="V691" s="205"/>
      <c r="W691" s="205"/>
      <c r="X691" s="205"/>
      <c r="Y691" s="205"/>
      <c r="Z691" s="205"/>
      <c r="AA691" s="205"/>
      <c r="AB691" s="205"/>
    </row>
    <row r="692" spans="1:28" ht="15" thickBot="1" x14ac:dyDescent="0.25">
      <c r="A692" s="205"/>
      <c r="B692" s="209"/>
      <c r="C692" s="205"/>
      <c r="D692" s="209"/>
      <c r="E692" s="205"/>
      <c r="F692" s="205"/>
      <c r="G692" s="205"/>
      <c r="H692" s="207"/>
      <c r="I692" s="207"/>
      <c r="J692" s="205"/>
      <c r="K692" s="208"/>
      <c r="L692" s="205"/>
      <c r="M692" s="205"/>
      <c r="N692" s="205"/>
      <c r="O692" s="205"/>
      <c r="P692" s="205"/>
      <c r="Q692" s="205"/>
      <c r="R692" s="205"/>
      <c r="S692" s="205"/>
      <c r="T692" s="205"/>
      <c r="U692" s="205"/>
      <c r="V692" s="205"/>
      <c r="W692" s="205"/>
      <c r="X692" s="205"/>
      <c r="Y692" s="205"/>
      <c r="Z692" s="205"/>
      <c r="AA692" s="205"/>
      <c r="AB692" s="205"/>
    </row>
    <row r="693" spans="1:28" ht="15" thickBot="1" x14ac:dyDescent="0.25">
      <c r="A693" s="205"/>
      <c r="B693" s="209"/>
      <c r="C693" s="205"/>
      <c r="D693" s="209"/>
      <c r="E693" s="205"/>
      <c r="F693" s="205"/>
      <c r="G693" s="205"/>
      <c r="H693" s="207"/>
      <c r="I693" s="207"/>
      <c r="J693" s="205"/>
      <c r="K693" s="208"/>
      <c r="L693" s="205"/>
      <c r="M693" s="205"/>
      <c r="N693" s="205"/>
      <c r="O693" s="205"/>
      <c r="P693" s="205"/>
      <c r="Q693" s="205"/>
      <c r="R693" s="205"/>
      <c r="S693" s="205"/>
      <c r="T693" s="205"/>
      <c r="U693" s="205"/>
      <c r="V693" s="205"/>
      <c r="W693" s="205"/>
      <c r="X693" s="205"/>
      <c r="Y693" s="205"/>
      <c r="Z693" s="205"/>
      <c r="AA693" s="205"/>
      <c r="AB693" s="205"/>
    </row>
    <row r="694" spans="1:28" ht="15" thickBot="1" x14ac:dyDescent="0.25">
      <c r="A694" s="205"/>
      <c r="B694" s="209"/>
      <c r="C694" s="205"/>
      <c r="D694" s="209"/>
      <c r="E694" s="205"/>
      <c r="F694" s="205"/>
      <c r="G694" s="205"/>
      <c r="H694" s="207"/>
      <c r="I694" s="207"/>
      <c r="J694" s="205"/>
      <c r="K694" s="208"/>
      <c r="L694" s="205"/>
      <c r="M694" s="205"/>
      <c r="N694" s="205"/>
      <c r="O694" s="205"/>
      <c r="P694" s="205"/>
      <c r="Q694" s="205"/>
      <c r="R694" s="205"/>
      <c r="S694" s="205"/>
      <c r="T694" s="205"/>
      <c r="U694" s="205"/>
      <c r="V694" s="205"/>
      <c r="W694" s="205"/>
      <c r="X694" s="205"/>
      <c r="Y694" s="205"/>
      <c r="Z694" s="205"/>
      <c r="AA694" s="205"/>
      <c r="AB694" s="205"/>
    </row>
    <row r="695" spans="1:28" ht="15" thickBot="1" x14ac:dyDescent="0.25">
      <c r="A695" s="205"/>
      <c r="B695" s="209"/>
      <c r="C695" s="205"/>
      <c r="D695" s="209"/>
      <c r="E695" s="205"/>
      <c r="F695" s="205"/>
      <c r="G695" s="205"/>
      <c r="H695" s="207"/>
      <c r="I695" s="207"/>
      <c r="J695" s="205"/>
      <c r="K695" s="208"/>
      <c r="L695" s="205"/>
      <c r="M695" s="205"/>
      <c r="N695" s="205"/>
      <c r="O695" s="205"/>
      <c r="P695" s="205"/>
      <c r="Q695" s="205"/>
      <c r="R695" s="205"/>
      <c r="S695" s="205"/>
      <c r="T695" s="205"/>
      <c r="U695" s="205"/>
      <c r="V695" s="205"/>
      <c r="W695" s="205"/>
      <c r="X695" s="205"/>
      <c r="Y695" s="205"/>
      <c r="Z695" s="205"/>
      <c r="AA695" s="205"/>
      <c r="AB695" s="205"/>
    </row>
    <row r="696" spans="1:28" ht="15" thickBot="1" x14ac:dyDescent="0.25">
      <c r="A696" s="205"/>
      <c r="B696" s="209"/>
      <c r="C696" s="205"/>
      <c r="D696" s="209"/>
      <c r="E696" s="205"/>
      <c r="F696" s="205"/>
      <c r="G696" s="205"/>
      <c r="H696" s="207"/>
      <c r="I696" s="207"/>
      <c r="J696" s="205"/>
      <c r="K696" s="208"/>
      <c r="L696" s="205"/>
      <c r="M696" s="205"/>
      <c r="N696" s="205"/>
      <c r="O696" s="205"/>
      <c r="P696" s="205"/>
      <c r="Q696" s="205"/>
      <c r="R696" s="205"/>
      <c r="S696" s="205"/>
      <c r="T696" s="205"/>
      <c r="U696" s="205"/>
      <c r="V696" s="205"/>
      <c r="W696" s="205"/>
      <c r="X696" s="205"/>
      <c r="Y696" s="205"/>
      <c r="Z696" s="205"/>
      <c r="AA696" s="205"/>
      <c r="AB696" s="205"/>
    </row>
    <row r="697" spans="1:28" ht="15" thickBot="1" x14ac:dyDescent="0.25">
      <c r="A697" s="205"/>
      <c r="B697" s="209"/>
      <c r="C697" s="205"/>
      <c r="D697" s="209"/>
      <c r="E697" s="205"/>
      <c r="F697" s="205"/>
      <c r="G697" s="205"/>
      <c r="H697" s="207"/>
      <c r="I697" s="207"/>
      <c r="J697" s="205"/>
      <c r="K697" s="208"/>
      <c r="L697" s="205"/>
      <c r="M697" s="205"/>
      <c r="N697" s="205"/>
      <c r="O697" s="205"/>
      <c r="P697" s="205"/>
      <c r="Q697" s="205"/>
      <c r="R697" s="205"/>
      <c r="S697" s="205"/>
      <c r="T697" s="205"/>
      <c r="U697" s="205"/>
      <c r="V697" s="205"/>
      <c r="W697" s="205"/>
      <c r="X697" s="205"/>
      <c r="Y697" s="205"/>
      <c r="Z697" s="205"/>
      <c r="AA697" s="205"/>
      <c r="AB697" s="205"/>
    </row>
    <row r="698" spans="1:28" ht="15" thickBot="1" x14ac:dyDescent="0.25">
      <c r="A698" s="205"/>
      <c r="B698" s="209"/>
      <c r="C698" s="205"/>
      <c r="D698" s="209"/>
      <c r="E698" s="205"/>
      <c r="F698" s="205"/>
      <c r="G698" s="205"/>
      <c r="H698" s="207"/>
      <c r="I698" s="207"/>
      <c r="J698" s="205"/>
      <c r="K698" s="208"/>
      <c r="L698" s="205"/>
      <c r="M698" s="205"/>
      <c r="N698" s="205"/>
      <c r="O698" s="205"/>
      <c r="P698" s="205"/>
      <c r="Q698" s="205"/>
      <c r="R698" s="205"/>
      <c r="S698" s="205"/>
      <c r="T698" s="205"/>
      <c r="U698" s="205"/>
      <c r="V698" s="205"/>
      <c r="W698" s="205"/>
      <c r="X698" s="205"/>
      <c r="Y698" s="205"/>
      <c r="Z698" s="205"/>
      <c r="AA698" s="205"/>
      <c r="AB698" s="205"/>
    </row>
    <row r="699" spans="1:28" ht="15" thickBot="1" x14ac:dyDescent="0.25">
      <c r="A699" s="205"/>
      <c r="B699" s="209"/>
      <c r="C699" s="205"/>
      <c r="D699" s="209"/>
      <c r="E699" s="205"/>
      <c r="F699" s="205"/>
      <c r="G699" s="205"/>
      <c r="H699" s="207"/>
      <c r="I699" s="207"/>
      <c r="J699" s="205"/>
      <c r="K699" s="208"/>
      <c r="L699" s="205"/>
      <c r="M699" s="205"/>
      <c r="N699" s="205"/>
      <c r="O699" s="205"/>
      <c r="P699" s="205"/>
      <c r="Q699" s="205"/>
      <c r="R699" s="205"/>
      <c r="S699" s="205"/>
      <c r="T699" s="205"/>
      <c r="U699" s="205"/>
      <c r="V699" s="205"/>
      <c r="W699" s="205"/>
      <c r="X699" s="205"/>
      <c r="Y699" s="205"/>
      <c r="Z699" s="205"/>
      <c r="AA699" s="205"/>
      <c r="AB699" s="205"/>
    </row>
    <row r="700" spans="1:28" ht="15" thickBot="1" x14ac:dyDescent="0.25">
      <c r="A700" s="205"/>
      <c r="B700" s="209"/>
      <c r="C700" s="205"/>
      <c r="D700" s="209"/>
      <c r="E700" s="205"/>
      <c r="F700" s="205"/>
      <c r="G700" s="205"/>
      <c r="H700" s="207"/>
      <c r="I700" s="207"/>
      <c r="J700" s="205"/>
      <c r="K700" s="208"/>
      <c r="L700" s="205"/>
      <c r="M700" s="205"/>
      <c r="N700" s="205"/>
      <c r="O700" s="205"/>
      <c r="P700" s="205"/>
      <c r="Q700" s="205"/>
      <c r="R700" s="205"/>
      <c r="S700" s="205"/>
      <c r="T700" s="205"/>
      <c r="U700" s="205"/>
      <c r="V700" s="205"/>
      <c r="W700" s="205"/>
      <c r="X700" s="205"/>
      <c r="Y700" s="205"/>
      <c r="Z700" s="205"/>
      <c r="AA700" s="205"/>
      <c r="AB700" s="205"/>
    </row>
    <row r="701" spans="1:28" ht="15" thickBot="1" x14ac:dyDescent="0.25">
      <c r="A701" s="205"/>
      <c r="B701" s="209"/>
      <c r="C701" s="205"/>
      <c r="D701" s="209"/>
      <c r="E701" s="205"/>
      <c r="F701" s="205"/>
      <c r="G701" s="205"/>
      <c r="H701" s="207"/>
      <c r="I701" s="207"/>
      <c r="J701" s="205"/>
      <c r="K701" s="208"/>
      <c r="L701" s="205"/>
      <c r="M701" s="205"/>
      <c r="N701" s="205"/>
      <c r="O701" s="205"/>
      <c r="P701" s="205"/>
      <c r="Q701" s="205"/>
      <c r="R701" s="205"/>
      <c r="S701" s="205"/>
      <c r="T701" s="205"/>
      <c r="U701" s="205"/>
      <c r="V701" s="205"/>
      <c r="W701" s="205"/>
      <c r="X701" s="205"/>
      <c r="Y701" s="205"/>
      <c r="Z701" s="205"/>
      <c r="AA701" s="205"/>
      <c r="AB701" s="205"/>
    </row>
    <row r="702" spans="1:28" ht="15" thickBot="1" x14ac:dyDescent="0.25">
      <c r="A702" s="205"/>
      <c r="B702" s="209"/>
      <c r="C702" s="205"/>
      <c r="D702" s="209"/>
      <c r="E702" s="205"/>
      <c r="F702" s="205"/>
      <c r="G702" s="205"/>
      <c r="H702" s="207"/>
      <c r="I702" s="207"/>
      <c r="J702" s="205"/>
      <c r="K702" s="208"/>
      <c r="L702" s="205"/>
      <c r="M702" s="205"/>
      <c r="N702" s="205"/>
      <c r="O702" s="205"/>
      <c r="P702" s="205"/>
      <c r="Q702" s="205"/>
      <c r="R702" s="205"/>
      <c r="S702" s="205"/>
      <c r="T702" s="205"/>
      <c r="U702" s="205"/>
      <c r="V702" s="205"/>
      <c r="W702" s="205"/>
      <c r="X702" s="205"/>
      <c r="Y702" s="205"/>
      <c r="Z702" s="205"/>
      <c r="AA702" s="205"/>
      <c r="AB702" s="205"/>
    </row>
    <row r="703" spans="1:28" ht="15" thickBot="1" x14ac:dyDescent="0.25">
      <c r="A703" s="205"/>
      <c r="B703" s="209"/>
      <c r="C703" s="205"/>
      <c r="D703" s="209"/>
      <c r="E703" s="205"/>
      <c r="F703" s="205"/>
      <c r="G703" s="205"/>
      <c r="H703" s="207"/>
      <c r="I703" s="207"/>
      <c r="J703" s="205"/>
      <c r="K703" s="208"/>
      <c r="L703" s="205"/>
      <c r="M703" s="205"/>
      <c r="N703" s="205"/>
      <c r="O703" s="205"/>
      <c r="P703" s="205"/>
      <c r="Q703" s="205"/>
      <c r="R703" s="205"/>
      <c r="S703" s="205"/>
      <c r="T703" s="205"/>
      <c r="U703" s="205"/>
      <c r="V703" s="205"/>
      <c r="W703" s="205"/>
      <c r="X703" s="205"/>
      <c r="Y703" s="205"/>
      <c r="Z703" s="205"/>
      <c r="AA703" s="205"/>
      <c r="AB703" s="205"/>
    </row>
    <row r="704" spans="1:28" ht="15" thickBot="1" x14ac:dyDescent="0.25">
      <c r="A704" s="205"/>
      <c r="B704" s="209"/>
      <c r="C704" s="205"/>
      <c r="D704" s="209"/>
      <c r="E704" s="205"/>
      <c r="F704" s="205"/>
      <c r="G704" s="205"/>
      <c r="H704" s="207"/>
      <c r="I704" s="207"/>
      <c r="J704" s="205"/>
      <c r="K704" s="208"/>
      <c r="L704" s="205"/>
      <c r="M704" s="205"/>
      <c r="N704" s="205"/>
      <c r="O704" s="205"/>
      <c r="P704" s="205"/>
      <c r="Q704" s="205"/>
      <c r="R704" s="205"/>
      <c r="S704" s="205"/>
      <c r="T704" s="205"/>
      <c r="U704" s="205"/>
      <c r="V704" s="205"/>
      <c r="W704" s="205"/>
      <c r="X704" s="205"/>
      <c r="Y704" s="205"/>
      <c r="Z704" s="205"/>
      <c r="AA704" s="205"/>
      <c r="AB704" s="205"/>
    </row>
    <row r="705" spans="1:28" ht="15" thickBot="1" x14ac:dyDescent="0.25">
      <c r="A705" s="205"/>
      <c r="B705" s="209"/>
      <c r="C705" s="205"/>
      <c r="D705" s="209"/>
      <c r="E705" s="205"/>
      <c r="F705" s="205"/>
      <c r="G705" s="205"/>
      <c r="H705" s="207"/>
      <c r="I705" s="207"/>
      <c r="J705" s="205"/>
      <c r="K705" s="208"/>
      <c r="L705" s="205"/>
      <c r="M705" s="205"/>
      <c r="N705" s="205"/>
      <c r="O705" s="205"/>
      <c r="P705" s="205"/>
      <c r="Q705" s="205"/>
      <c r="R705" s="205"/>
      <c r="S705" s="205"/>
      <c r="T705" s="205"/>
      <c r="U705" s="205"/>
      <c r="V705" s="205"/>
      <c r="W705" s="205"/>
      <c r="X705" s="205"/>
      <c r="Y705" s="205"/>
      <c r="Z705" s="205"/>
      <c r="AA705" s="205"/>
      <c r="AB705" s="205"/>
    </row>
    <row r="706" spans="1:28" ht="15" thickBot="1" x14ac:dyDescent="0.25">
      <c r="A706" s="205"/>
      <c r="B706" s="209"/>
      <c r="C706" s="205"/>
      <c r="D706" s="209"/>
      <c r="E706" s="205"/>
      <c r="F706" s="205"/>
      <c r="G706" s="205"/>
      <c r="H706" s="207"/>
      <c r="I706" s="207"/>
      <c r="J706" s="205"/>
      <c r="K706" s="208"/>
      <c r="L706" s="205"/>
      <c r="M706" s="205"/>
      <c r="N706" s="205"/>
      <c r="O706" s="205"/>
      <c r="P706" s="205"/>
      <c r="Q706" s="205"/>
      <c r="R706" s="205"/>
      <c r="S706" s="205"/>
      <c r="T706" s="205"/>
      <c r="U706" s="205"/>
      <c r="V706" s="205"/>
      <c r="W706" s="205"/>
      <c r="X706" s="205"/>
      <c r="Y706" s="205"/>
      <c r="Z706" s="205"/>
      <c r="AA706" s="205"/>
      <c r="AB706" s="205"/>
    </row>
    <row r="707" spans="1:28" ht="15" thickBot="1" x14ac:dyDescent="0.25">
      <c r="A707" s="205"/>
      <c r="B707" s="209"/>
      <c r="C707" s="205"/>
      <c r="D707" s="209"/>
      <c r="E707" s="205"/>
      <c r="F707" s="205"/>
      <c r="G707" s="205"/>
      <c r="H707" s="207"/>
      <c r="I707" s="207"/>
      <c r="J707" s="205"/>
      <c r="K707" s="208"/>
      <c r="L707" s="205"/>
      <c r="M707" s="205"/>
      <c r="N707" s="205"/>
      <c r="O707" s="205"/>
      <c r="P707" s="205"/>
      <c r="Q707" s="205"/>
      <c r="R707" s="205"/>
      <c r="S707" s="205"/>
      <c r="T707" s="205"/>
      <c r="U707" s="205"/>
      <c r="V707" s="205"/>
      <c r="W707" s="205"/>
      <c r="X707" s="205"/>
      <c r="Y707" s="205"/>
      <c r="Z707" s="205"/>
      <c r="AA707" s="205"/>
      <c r="AB707" s="205"/>
    </row>
    <row r="708" spans="1:28" ht="15" thickBot="1" x14ac:dyDescent="0.25">
      <c r="A708" s="205"/>
      <c r="B708" s="209"/>
      <c r="C708" s="205"/>
      <c r="D708" s="209"/>
      <c r="E708" s="205"/>
      <c r="F708" s="205"/>
      <c r="G708" s="205"/>
      <c r="H708" s="207"/>
      <c r="I708" s="207"/>
      <c r="J708" s="205"/>
      <c r="K708" s="208"/>
      <c r="L708" s="205"/>
      <c r="M708" s="205"/>
      <c r="N708" s="205"/>
      <c r="O708" s="205"/>
      <c r="P708" s="205"/>
      <c r="Q708" s="205"/>
      <c r="R708" s="205"/>
      <c r="S708" s="205"/>
      <c r="T708" s="205"/>
      <c r="U708" s="205"/>
      <c r="V708" s="205"/>
      <c r="W708" s="205"/>
      <c r="X708" s="205"/>
      <c r="Y708" s="205"/>
      <c r="Z708" s="205"/>
      <c r="AA708" s="205"/>
      <c r="AB708" s="205"/>
    </row>
    <row r="709" spans="1:28" ht="15" thickBot="1" x14ac:dyDescent="0.25">
      <c r="A709" s="205"/>
      <c r="B709" s="209"/>
      <c r="C709" s="205"/>
      <c r="D709" s="209"/>
      <c r="E709" s="205"/>
      <c r="F709" s="205"/>
      <c r="G709" s="205"/>
      <c r="H709" s="207"/>
      <c r="I709" s="207"/>
      <c r="J709" s="205"/>
      <c r="K709" s="208"/>
      <c r="L709" s="205"/>
      <c r="M709" s="205"/>
      <c r="N709" s="205"/>
      <c r="O709" s="205"/>
      <c r="P709" s="205"/>
      <c r="Q709" s="205"/>
      <c r="R709" s="205"/>
      <c r="S709" s="205"/>
      <c r="T709" s="205"/>
      <c r="U709" s="205"/>
      <c r="V709" s="205"/>
      <c r="W709" s="205"/>
      <c r="X709" s="205"/>
      <c r="Y709" s="205"/>
      <c r="Z709" s="205"/>
      <c r="AA709" s="205"/>
      <c r="AB709" s="205"/>
    </row>
    <row r="710" spans="1:28" ht="15" thickBot="1" x14ac:dyDescent="0.25">
      <c r="A710" s="205"/>
      <c r="B710" s="209"/>
      <c r="C710" s="205"/>
      <c r="D710" s="209"/>
      <c r="E710" s="205"/>
      <c r="F710" s="205"/>
      <c r="G710" s="205"/>
      <c r="H710" s="207"/>
      <c r="I710" s="207"/>
      <c r="J710" s="205"/>
      <c r="K710" s="208"/>
      <c r="L710" s="205"/>
      <c r="M710" s="205"/>
      <c r="N710" s="205"/>
      <c r="O710" s="205"/>
      <c r="P710" s="205"/>
      <c r="Q710" s="205"/>
      <c r="R710" s="205"/>
      <c r="S710" s="205"/>
      <c r="T710" s="205"/>
      <c r="U710" s="205"/>
      <c r="V710" s="205"/>
      <c r="W710" s="205"/>
      <c r="X710" s="205"/>
      <c r="Y710" s="205"/>
      <c r="Z710" s="205"/>
      <c r="AA710" s="205"/>
      <c r="AB710" s="205"/>
    </row>
    <row r="711" spans="1:28" ht="15" thickBot="1" x14ac:dyDescent="0.25">
      <c r="A711" s="205"/>
      <c r="B711" s="209"/>
      <c r="C711" s="205"/>
      <c r="D711" s="209"/>
      <c r="E711" s="205"/>
      <c r="F711" s="205"/>
      <c r="G711" s="205"/>
      <c r="H711" s="207"/>
      <c r="I711" s="207"/>
      <c r="J711" s="205"/>
      <c r="K711" s="208"/>
      <c r="L711" s="205"/>
      <c r="M711" s="205"/>
      <c r="N711" s="205"/>
      <c r="O711" s="205"/>
      <c r="P711" s="205"/>
      <c r="Q711" s="205"/>
      <c r="R711" s="205"/>
      <c r="S711" s="205"/>
      <c r="T711" s="205"/>
      <c r="U711" s="205"/>
      <c r="V711" s="205"/>
      <c r="W711" s="205"/>
      <c r="X711" s="205"/>
      <c r="Y711" s="205"/>
      <c r="Z711" s="205"/>
      <c r="AA711" s="205"/>
      <c r="AB711" s="205"/>
    </row>
    <row r="712" spans="1:28" ht="15" thickBot="1" x14ac:dyDescent="0.25">
      <c r="A712" s="205"/>
      <c r="B712" s="209"/>
      <c r="C712" s="205"/>
      <c r="D712" s="209"/>
      <c r="E712" s="205"/>
      <c r="F712" s="205"/>
      <c r="G712" s="205"/>
      <c r="H712" s="207"/>
      <c r="I712" s="207"/>
      <c r="J712" s="205"/>
      <c r="K712" s="208"/>
      <c r="L712" s="205"/>
      <c r="M712" s="205"/>
      <c r="N712" s="205"/>
      <c r="O712" s="205"/>
      <c r="P712" s="205"/>
      <c r="Q712" s="205"/>
      <c r="R712" s="205"/>
      <c r="S712" s="205"/>
      <c r="T712" s="205"/>
      <c r="U712" s="205"/>
      <c r="V712" s="205"/>
      <c r="W712" s="205"/>
      <c r="X712" s="205"/>
      <c r="Y712" s="205"/>
      <c r="Z712" s="205"/>
      <c r="AA712" s="205"/>
      <c r="AB712" s="205"/>
    </row>
    <row r="713" spans="1:28" ht="15" thickBot="1" x14ac:dyDescent="0.25">
      <c r="A713" s="205"/>
      <c r="B713" s="209"/>
      <c r="C713" s="205"/>
      <c r="D713" s="209"/>
      <c r="E713" s="205"/>
      <c r="F713" s="205"/>
      <c r="G713" s="205"/>
      <c r="H713" s="207"/>
      <c r="I713" s="207"/>
      <c r="J713" s="205"/>
      <c r="K713" s="208"/>
      <c r="L713" s="205"/>
      <c r="M713" s="205"/>
      <c r="N713" s="205"/>
      <c r="O713" s="205"/>
      <c r="P713" s="205"/>
      <c r="Q713" s="205"/>
      <c r="R713" s="205"/>
      <c r="S713" s="205"/>
      <c r="T713" s="205"/>
      <c r="U713" s="205"/>
      <c r="V713" s="205"/>
      <c r="W713" s="205"/>
      <c r="X713" s="205"/>
      <c r="Y713" s="205"/>
      <c r="Z713" s="205"/>
      <c r="AA713" s="205"/>
      <c r="AB713" s="205"/>
    </row>
    <row r="714" spans="1:28" ht="15" thickBot="1" x14ac:dyDescent="0.25">
      <c r="A714" s="205"/>
      <c r="B714" s="209"/>
      <c r="C714" s="205"/>
      <c r="D714" s="209"/>
      <c r="E714" s="205"/>
      <c r="F714" s="205"/>
      <c r="G714" s="205"/>
      <c r="H714" s="207"/>
      <c r="I714" s="207"/>
      <c r="J714" s="205"/>
      <c r="K714" s="208"/>
      <c r="L714" s="205"/>
      <c r="M714" s="205"/>
      <c r="N714" s="205"/>
      <c r="O714" s="205"/>
      <c r="P714" s="205"/>
      <c r="Q714" s="205"/>
      <c r="R714" s="205"/>
      <c r="S714" s="205"/>
      <c r="T714" s="205"/>
      <c r="U714" s="205"/>
      <c r="V714" s="205"/>
      <c r="W714" s="205"/>
      <c r="X714" s="205"/>
      <c r="Y714" s="205"/>
      <c r="Z714" s="205"/>
      <c r="AA714" s="205"/>
      <c r="AB714" s="205"/>
    </row>
    <row r="715" spans="1:28" ht="15" thickBot="1" x14ac:dyDescent="0.25">
      <c r="A715" s="205"/>
      <c r="B715" s="209"/>
      <c r="C715" s="205"/>
      <c r="D715" s="209"/>
      <c r="E715" s="205"/>
      <c r="F715" s="205"/>
      <c r="G715" s="205"/>
      <c r="H715" s="207"/>
      <c r="I715" s="207"/>
      <c r="J715" s="205"/>
      <c r="K715" s="208"/>
      <c r="L715" s="205"/>
      <c r="M715" s="205"/>
      <c r="N715" s="205"/>
      <c r="O715" s="205"/>
      <c r="P715" s="205"/>
      <c r="Q715" s="205"/>
      <c r="R715" s="205"/>
      <c r="S715" s="205"/>
      <c r="T715" s="205"/>
      <c r="U715" s="205"/>
      <c r="V715" s="205"/>
      <c r="W715" s="205"/>
      <c r="X715" s="205"/>
      <c r="Y715" s="205"/>
      <c r="Z715" s="205"/>
      <c r="AA715" s="205"/>
      <c r="AB715" s="205"/>
    </row>
    <row r="716" spans="1:28" ht="15" thickBot="1" x14ac:dyDescent="0.25">
      <c r="A716" s="205"/>
      <c r="B716" s="209"/>
      <c r="C716" s="205"/>
      <c r="D716" s="209"/>
      <c r="E716" s="205"/>
      <c r="F716" s="205"/>
      <c r="G716" s="205"/>
      <c r="H716" s="207"/>
      <c r="I716" s="207"/>
      <c r="J716" s="205"/>
      <c r="K716" s="208"/>
      <c r="L716" s="205"/>
      <c r="M716" s="205"/>
      <c r="N716" s="205"/>
      <c r="O716" s="205"/>
      <c r="P716" s="205"/>
      <c r="Q716" s="205"/>
      <c r="R716" s="205"/>
      <c r="S716" s="205"/>
      <c r="T716" s="205"/>
      <c r="U716" s="205"/>
      <c r="V716" s="205"/>
      <c r="W716" s="205"/>
      <c r="X716" s="205"/>
      <c r="Y716" s="205"/>
      <c r="Z716" s="205"/>
      <c r="AA716" s="205"/>
      <c r="AB716" s="205"/>
    </row>
    <row r="717" spans="1:28" ht="15" thickBot="1" x14ac:dyDescent="0.25">
      <c r="A717" s="205"/>
      <c r="B717" s="209"/>
      <c r="C717" s="205"/>
      <c r="D717" s="209"/>
      <c r="E717" s="205"/>
      <c r="F717" s="205"/>
      <c r="G717" s="205"/>
      <c r="H717" s="207"/>
      <c r="I717" s="207"/>
      <c r="J717" s="205"/>
      <c r="K717" s="208"/>
      <c r="L717" s="205"/>
      <c r="M717" s="205"/>
      <c r="N717" s="205"/>
      <c r="O717" s="205"/>
      <c r="P717" s="205"/>
      <c r="Q717" s="205"/>
      <c r="R717" s="205"/>
      <c r="S717" s="205"/>
      <c r="T717" s="205"/>
      <c r="U717" s="205"/>
      <c r="V717" s="205"/>
      <c r="W717" s="205"/>
      <c r="X717" s="205"/>
      <c r="Y717" s="205"/>
      <c r="Z717" s="205"/>
      <c r="AA717" s="205"/>
      <c r="AB717" s="205"/>
    </row>
    <row r="718" spans="1:28" ht="15" thickBot="1" x14ac:dyDescent="0.25">
      <c r="A718" s="205"/>
      <c r="B718" s="209"/>
      <c r="C718" s="205"/>
      <c r="D718" s="209"/>
      <c r="E718" s="205"/>
      <c r="F718" s="205"/>
      <c r="G718" s="205"/>
      <c r="H718" s="207"/>
      <c r="I718" s="207"/>
      <c r="J718" s="205"/>
      <c r="K718" s="208"/>
      <c r="L718" s="205"/>
      <c r="M718" s="205"/>
      <c r="N718" s="205"/>
      <c r="O718" s="205"/>
      <c r="P718" s="205"/>
      <c r="Q718" s="205"/>
      <c r="R718" s="205"/>
      <c r="S718" s="205"/>
      <c r="T718" s="205"/>
      <c r="U718" s="205"/>
      <c r="V718" s="205"/>
      <c r="W718" s="205"/>
      <c r="X718" s="205"/>
      <c r="Y718" s="205"/>
      <c r="Z718" s="205"/>
      <c r="AA718" s="205"/>
      <c r="AB718" s="205"/>
    </row>
    <row r="719" spans="1:28" ht="15" thickBot="1" x14ac:dyDescent="0.25">
      <c r="A719" s="205"/>
      <c r="B719" s="209"/>
      <c r="C719" s="205"/>
      <c r="D719" s="209"/>
      <c r="E719" s="205"/>
      <c r="F719" s="205"/>
      <c r="G719" s="205"/>
      <c r="H719" s="207"/>
      <c r="I719" s="207"/>
      <c r="J719" s="205"/>
      <c r="K719" s="208"/>
      <c r="L719" s="205"/>
      <c r="M719" s="205"/>
      <c r="N719" s="205"/>
      <c r="O719" s="205"/>
      <c r="P719" s="205"/>
      <c r="Q719" s="205"/>
      <c r="R719" s="205"/>
      <c r="S719" s="205"/>
      <c r="T719" s="205"/>
      <c r="U719" s="205"/>
      <c r="V719" s="205"/>
      <c r="W719" s="205"/>
      <c r="X719" s="205"/>
      <c r="Y719" s="205"/>
      <c r="Z719" s="205"/>
      <c r="AA719" s="205"/>
      <c r="AB719" s="205"/>
    </row>
    <row r="720" spans="1:28" ht="15" thickBot="1" x14ac:dyDescent="0.25">
      <c r="A720" s="205"/>
      <c r="B720" s="209"/>
      <c r="C720" s="205"/>
      <c r="D720" s="209"/>
      <c r="E720" s="205"/>
      <c r="F720" s="205"/>
      <c r="G720" s="205"/>
      <c r="H720" s="207"/>
      <c r="I720" s="207"/>
      <c r="J720" s="205"/>
      <c r="K720" s="208"/>
      <c r="L720" s="205"/>
      <c r="M720" s="205"/>
      <c r="N720" s="205"/>
      <c r="O720" s="205"/>
      <c r="P720" s="205"/>
      <c r="Q720" s="205"/>
      <c r="R720" s="205"/>
      <c r="S720" s="205"/>
      <c r="T720" s="205"/>
      <c r="U720" s="205"/>
      <c r="V720" s="205"/>
      <c r="W720" s="205"/>
      <c r="X720" s="205"/>
      <c r="Y720" s="205"/>
      <c r="Z720" s="205"/>
      <c r="AA720" s="205"/>
      <c r="AB720" s="205"/>
    </row>
    <row r="721" spans="1:28" ht="15" thickBot="1" x14ac:dyDescent="0.25">
      <c r="A721" s="205"/>
      <c r="B721" s="209"/>
      <c r="C721" s="205"/>
      <c r="D721" s="209"/>
      <c r="E721" s="205"/>
      <c r="F721" s="205"/>
      <c r="G721" s="205"/>
      <c r="H721" s="207"/>
      <c r="I721" s="207"/>
      <c r="J721" s="205"/>
      <c r="K721" s="208"/>
      <c r="L721" s="205"/>
      <c r="M721" s="205"/>
      <c r="N721" s="205"/>
      <c r="O721" s="205"/>
      <c r="P721" s="205"/>
      <c r="Q721" s="205"/>
      <c r="R721" s="205"/>
      <c r="S721" s="205"/>
      <c r="T721" s="205"/>
      <c r="U721" s="205"/>
      <c r="V721" s="205"/>
      <c r="W721" s="205"/>
      <c r="X721" s="205"/>
      <c r="Y721" s="205"/>
      <c r="Z721" s="205"/>
      <c r="AA721" s="205"/>
      <c r="AB721" s="205"/>
    </row>
    <row r="722" spans="1:28" ht="15" thickBot="1" x14ac:dyDescent="0.25">
      <c r="A722" s="205"/>
      <c r="B722" s="209"/>
      <c r="C722" s="205"/>
      <c r="D722" s="209"/>
      <c r="E722" s="205"/>
      <c r="F722" s="205"/>
      <c r="G722" s="205"/>
      <c r="H722" s="207"/>
      <c r="I722" s="207"/>
      <c r="J722" s="205"/>
      <c r="K722" s="208"/>
      <c r="L722" s="205"/>
      <c r="M722" s="205"/>
      <c r="N722" s="205"/>
      <c r="O722" s="205"/>
      <c r="P722" s="205"/>
      <c r="Q722" s="205"/>
      <c r="R722" s="205"/>
      <c r="S722" s="205"/>
      <c r="T722" s="205"/>
      <c r="U722" s="205"/>
      <c r="V722" s="205"/>
      <c r="W722" s="205"/>
      <c r="X722" s="205"/>
      <c r="Y722" s="205"/>
      <c r="Z722" s="205"/>
      <c r="AA722" s="205"/>
      <c r="AB722" s="205"/>
    </row>
    <row r="723" spans="1:28" ht="15" thickBot="1" x14ac:dyDescent="0.25">
      <c r="A723" s="205"/>
      <c r="B723" s="209"/>
      <c r="C723" s="205"/>
      <c r="D723" s="209"/>
      <c r="E723" s="205"/>
      <c r="F723" s="205"/>
      <c r="G723" s="205"/>
      <c r="H723" s="207"/>
      <c r="I723" s="207"/>
      <c r="J723" s="205"/>
      <c r="K723" s="208"/>
      <c r="L723" s="205"/>
      <c r="M723" s="205"/>
      <c r="N723" s="205"/>
      <c r="O723" s="205"/>
      <c r="P723" s="205"/>
      <c r="Q723" s="205"/>
      <c r="R723" s="205"/>
      <c r="S723" s="205"/>
      <c r="T723" s="205"/>
      <c r="U723" s="205"/>
      <c r="V723" s="205"/>
      <c r="W723" s="205"/>
      <c r="X723" s="205"/>
      <c r="Y723" s="205"/>
      <c r="Z723" s="205"/>
      <c r="AA723" s="205"/>
      <c r="AB723" s="205"/>
    </row>
    <row r="724" spans="1:28" ht="15" thickBot="1" x14ac:dyDescent="0.25">
      <c r="A724" s="205"/>
      <c r="B724" s="209"/>
      <c r="C724" s="205"/>
      <c r="D724" s="209"/>
      <c r="E724" s="205"/>
      <c r="F724" s="205"/>
      <c r="G724" s="205"/>
      <c r="H724" s="207"/>
      <c r="I724" s="207"/>
      <c r="J724" s="205"/>
      <c r="K724" s="208"/>
      <c r="L724" s="205"/>
      <c r="M724" s="205"/>
      <c r="N724" s="205"/>
      <c r="O724" s="205"/>
      <c r="P724" s="205"/>
      <c r="Q724" s="205"/>
      <c r="R724" s="205"/>
      <c r="S724" s="205"/>
      <c r="T724" s="205"/>
      <c r="U724" s="205"/>
      <c r="V724" s="205"/>
      <c r="W724" s="205"/>
      <c r="X724" s="205"/>
      <c r="Y724" s="205"/>
      <c r="Z724" s="205"/>
      <c r="AA724" s="205"/>
      <c r="AB724" s="205"/>
    </row>
    <row r="725" spans="1:28" ht="15" thickBot="1" x14ac:dyDescent="0.25">
      <c r="A725" s="205"/>
      <c r="B725" s="209"/>
      <c r="C725" s="205"/>
      <c r="D725" s="209"/>
      <c r="E725" s="205"/>
      <c r="F725" s="205"/>
      <c r="G725" s="205"/>
      <c r="H725" s="207"/>
      <c r="I725" s="207"/>
      <c r="J725" s="205"/>
      <c r="K725" s="208"/>
      <c r="L725" s="205"/>
      <c r="M725" s="205"/>
      <c r="N725" s="205"/>
      <c r="O725" s="205"/>
      <c r="P725" s="205"/>
      <c r="Q725" s="205"/>
      <c r="R725" s="205"/>
      <c r="S725" s="205"/>
      <c r="T725" s="205"/>
      <c r="U725" s="205"/>
      <c r="V725" s="205"/>
      <c r="W725" s="205"/>
      <c r="X725" s="205"/>
      <c r="Y725" s="205"/>
      <c r="Z725" s="205"/>
      <c r="AA725" s="205"/>
      <c r="AB725" s="205"/>
    </row>
    <row r="726" spans="1:28" ht="15" thickBot="1" x14ac:dyDescent="0.25">
      <c r="A726" s="205"/>
      <c r="B726" s="209"/>
      <c r="C726" s="205"/>
      <c r="D726" s="209"/>
      <c r="E726" s="205"/>
      <c r="F726" s="205"/>
      <c r="G726" s="205"/>
      <c r="H726" s="207"/>
      <c r="I726" s="207"/>
      <c r="J726" s="205"/>
      <c r="K726" s="208"/>
      <c r="L726" s="205"/>
      <c r="M726" s="205"/>
      <c r="N726" s="205"/>
      <c r="O726" s="205"/>
      <c r="P726" s="205"/>
      <c r="Q726" s="205"/>
      <c r="R726" s="205"/>
      <c r="S726" s="205"/>
      <c r="T726" s="205"/>
      <c r="U726" s="205"/>
      <c r="V726" s="205"/>
      <c r="W726" s="205"/>
      <c r="X726" s="205"/>
      <c r="Y726" s="205"/>
      <c r="Z726" s="205"/>
      <c r="AA726" s="205"/>
      <c r="AB726" s="205"/>
    </row>
    <row r="727" spans="1:28" ht="15" thickBot="1" x14ac:dyDescent="0.25">
      <c r="A727" s="205"/>
      <c r="B727" s="209"/>
      <c r="C727" s="205"/>
      <c r="D727" s="209"/>
      <c r="E727" s="205"/>
      <c r="F727" s="205"/>
      <c r="G727" s="205"/>
      <c r="H727" s="207"/>
      <c r="I727" s="207"/>
      <c r="J727" s="205"/>
      <c r="K727" s="208"/>
      <c r="L727" s="205"/>
      <c r="M727" s="205"/>
      <c r="N727" s="205"/>
      <c r="O727" s="205"/>
      <c r="P727" s="205"/>
      <c r="Q727" s="205"/>
      <c r="R727" s="205"/>
      <c r="S727" s="205"/>
      <c r="T727" s="205"/>
      <c r="U727" s="205"/>
      <c r="V727" s="205"/>
      <c r="W727" s="205"/>
      <c r="X727" s="205"/>
      <c r="Y727" s="205"/>
      <c r="Z727" s="205"/>
      <c r="AA727" s="205"/>
      <c r="AB727" s="205"/>
    </row>
    <row r="728" spans="1:28" ht="15" thickBot="1" x14ac:dyDescent="0.25">
      <c r="A728" s="205"/>
      <c r="B728" s="209"/>
      <c r="C728" s="205"/>
      <c r="D728" s="209"/>
      <c r="E728" s="205"/>
      <c r="F728" s="205"/>
      <c r="G728" s="205"/>
      <c r="H728" s="207"/>
      <c r="I728" s="207"/>
      <c r="J728" s="205"/>
      <c r="K728" s="208"/>
      <c r="L728" s="205"/>
      <c r="M728" s="205"/>
      <c r="N728" s="205"/>
      <c r="O728" s="205"/>
      <c r="P728" s="205"/>
      <c r="Q728" s="205"/>
      <c r="R728" s="205"/>
      <c r="S728" s="205"/>
      <c r="T728" s="205"/>
      <c r="U728" s="205"/>
      <c r="V728" s="205"/>
      <c r="W728" s="205"/>
      <c r="X728" s="205"/>
      <c r="Y728" s="205"/>
      <c r="Z728" s="205"/>
      <c r="AA728" s="205"/>
      <c r="AB728" s="205"/>
    </row>
    <row r="729" spans="1:28" ht="15" thickBot="1" x14ac:dyDescent="0.25">
      <c r="A729" s="205"/>
      <c r="B729" s="209"/>
      <c r="C729" s="205"/>
      <c r="D729" s="209"/>
      <c r="E729" s="205"/>
      <c r="F729" s="205"/>
      <c r="G729" s="205"/>
      <c r="H729" s="207"/>
      <c r="I729" s="207"/>
      <c r="J729" s="205"/>
      <c r="K729" s="208"/>
      <c r="L729" s="205"/>
      <c r="M729" s="205"/>
      <c r="N729" s="205"/>
      <c r="O729" s="205"/>
      <c r="P729" s="205"/>
      <c r="Q729" s="205"/>
      <c r="R729" s="205"/>
      <c r="S729" s="205"/>
      <c r="T729" s="205"/>
      <c r="U729" s="205"/>
      <c r="V729" s="205"/>
      <c r="W729" s="205"/>
      <c r="X729" s="205"/>
      <c r="Y729" s="205"/>
      <c r="Z729" s="205"/>
      <c r="AA729" s="205"/>
      <c r="AB729" s="205"/>
    </row>
    <row r="730" spans="1:28" ht="15" thickBot="1" x14ac:dyDescent="0.25">
      <c r="A730" s="205"/>
      <c r="B730" s="209"/>
      <c r="C730" s="205"/>
      <c r="D730" s="209"/>
      <c r="E730" s="205"/>
      <c r="F730" s="205"/>
      <c r="G730" s="205"/>
      <c r="H730" s="207"/>
      <c r="I730" s="207"/>
      <c r="J730" s="205"/>
      <c r="K730" s="208"/>
      <c r="L730" s="205"/>
      <c r="M730" s="205"/>
      <c r="N730" s="205"/>
      <c r="O730" s="205"/>
      <c r="P730" s="205"/>
      <c r="Q730" s="205"/>
      <c r="R730" s="205"/>
      <c r="S730" s="205"/>
      <c r="T730" s="205"/>
      <c r="U730" s="205"/>
      <c r="V730" s="205"/>
      <c r="W730" s="205"/>
      <c r="X730" s="205"/>
      <c r="Y730" s="205"/>
      <c r="Z730" s="205"/>
      <c r="AA730" s="205"/>
      <c r="AB730" s="205"/>
    </row>
    <row r="731" spans="1:28" ht="15" thickBot="1" x14ac:dyDescent="0.25">
      <c r="A731" s="205"/>
      <c r="B731" s="209"/>
      <c r="C731" s="205"/>
      <c r="D731" s="209"/>
      <c r="E731" s="205"/>
      <c r="F731" s="205"/>
      <c r="G731" s="205"/>
      <c r="H731" s="207"/>
      <c r="I731" s="207"/>
      <c r="J731" s="205"/>
      <c r="K731" s="208"/>
      <c r="L731" s="205"/>
      <c r="M731" s="205"/>
      <c r="N731" s="205"/>
      <c r="O731" s="205"/>
      <c r="P731" s="205"/>
      <c r="Q731" s="205"/>
      <c r="R731" s="205"/>
      <c r="S731" s="205"/>
      <c r="T731" s="205"/>
      <c r="U731" s="205"/>
      <c r="V731" s="205"/>
      <c r="W731" s="205"/>
      <c r="X731" s="205"/>
      <c r="Y731" s="205"/>
      <c r="Z731" s="205"/>
      <c r="AA731" s="205"/>
      <c r="AB731" s="205"/>
    </row>
    <row r="732" spans="1:28" ht="15" thickBot="1" x14ac:dyDescent="0.25">
      <c r="A732" s="205"/>
      <c r="B732" s="209"/>
      <c r="C732" s="205"/>
      <c r="D732" s="209"/>
      <c r="E732" s="205"/>
      <c r="F732" s="205"/>
      <c r="G732" s="205"/>
      <c r="H732" s="207"/>
      <c r="I732" s="207"/>
      <c r="J732" s="205"/>
      <c r="K732" s="208"/>
      <c r="L732" s="205"/>
      <c r="M732" s="205"/>
      <c r="N732" s="205"/>
      <c r="O732" s="205"/>
      <c r="P732" s="205"/>
      <c r="Q732" s="205"/>
      <c r="R732" s="205"/>
      <c r="S732" s="205"/>
      <c r="T732" s="205"/>
      <c r="U732" s="205"/>
      <c r="V732" s="205"/>
      <c r="W732" s="205"/>
      <c r="X732" s="205"/>
      <c r="Y732" s="205"/>
      <c r="Z732" s="205"/>
      <c r="AA732" s="205"/>
      <c r="AB732" s="205"/>
    </row>
    <row r="733" spans="1:28" ht="15" thickBot="1" x14ac:dyDescent="0.25">
      <c r="A733" s="205"/>
      <c r="B733" s="209"/>
      <c r="C733" s="205"/>
      <c r="D733" s="209"/>
      <c r="E733" s="205"/>
      <c r="F733" s="205"/>
      <c r="G733" s="205"/>
      <c r="H733" s="207"/>
      <c r="I733" s="207"/>
      <c r="J733" s="205"/>
      <c r="K733" s="208"/>
      <c r="L733" s="205"/>
      <c r="M733" s="205"/>
      <c r="N733" s="205"/>
      <c r="O733" s="205"/>
      <c r="P733" s="205"/>
      <c r="Q733" s="205"/>
      <c r="R733" s="205"/>
      <c r="S733" s="205"/>
      <c r="T733" s="205"/>
      <c r="U733" s="205"/>
      <c r="V733" s="205"/>
      <c r="W733" s="205"/>
      <c r="X733" s="205"/>
      <c r="Y733" s="205"/>
      <c r="Z733" s="205"/>
      <c r="AA733" s="205"/>
      <c r="AB733" s="205"/>
    </row>
    <row r="734" spans="1:28" ht="15" thickBot="1" x14ac:dyDescent="0.25">
      <c r="A734" s="205"/>
      <c r="B734" s="209"/>
      <c r="C734" s="205"/>
      <c r="D734" s="209"/>
      <c r="E734" s="205"/>
      <c r="F734" s="205"/>
      <c r="G734" s="205"/>
      <c r="H734" s="207"/>
      <c r="I734" s="207"/>
      <c r="J734" s="205"/>
      <c r="K734" s="208"/>
      <c r="L734" s="205"/>
      <c r="M734" s="205"/>
      <c r="N734" s="205"/>
      <c r="O734" s="205"/>
      <c r="P734" s="205"/>
      <c r="Q734" s="205"/>
      <c r="R734" s="205"/>
      <c r="S734" s="205"/>
      <c r="T734" s="205"/>
      <c r="U734" s="205"/>
      <c r="V734" s="205"/>
      <c r="W734" s="205"/>
      <c r="X734" s="205"/>
      <c r="Y734" s="205"/>
      <c r="Z734" s="205"/>
      <c r="AA734" s="205"/>
      <c r="AB734" s="205"/>
    </row>
    <row r="735" spans="1:28" ht="15" thickBot="1" x14ac:dyDescent="0.25">
      <c r="A735" s="205"/>
      <c r="B735" s="209"/>
      <c r="C735" s="205"/>
      <c r="D735" s="209"/>
      <c r="E735" s="205"/>
      <c r="F735" s="205"/>
      <c r="G735" s="205"/>
      <c r="H735" s="207"/>
      <c r="I735" s="207"/>
      <c r="J735" s="205"/>
      <c r="K735" s="208"/>
      <c r="L735" s="205"/>
      <c r="M735" s="205"/>
      <c r="N735" s="205"/>
      <c r="O735" s="205"/>
      <c r="P735" s="205"/>
      <c r="Q735" s="205"/>
      <c r="R735" s="205"/>
      <c r="S735" s="205"/>
      <c r="T735" s="205"/>
      <c r="U735" s="205"/>
      <c r="V735" s="205"/>
      <c r="W735" s="205"/>
      <c r="X735" s="205"/>
      <c r="Y735" s="205"/>
      <c r="Z735" s="205"/>
      <c r="AA735" s="205"/>
      <c r="AB735" s="205"/>
    </row>
    <row r="736" spans="1:28" ht="15" thickBot="1" x14ac:dyDescent="0.25">
      <c r="A736" s="205"/>
      <c r="B736" s="209"/>
      <c r="C736" s="205"/>
      <c r="D736" s="209"/>
      <c r="E736" s="205"/>
      <c r="F736" s="205"/>
      <c r="G736" s="205"/>
      <c r="H736" s="207"/>
      <c r="I736" s="207"/>
      <c r="J736" s="205"/>
      <c r="K736" s="208"/>
      <c r="L736" s="205"/>
      <c r="M736" s="205"/>
      <c r="N736" s="205"/>
      <c r="O736" s="205"/>
      <c r="P736" s="205"/>
      <c r="Q736" s="205"/>
      <c r="R736" s="205"/>
      <c r="S736" s="205"/>
      <c r="T736" s="205"/>
      <c r="U736" s="205"/>
      <c r="V736" s="205"/>
      <c r="W736" s="205"/>
      <c r="X736" s="205"/>
      <c r="Y736" s="205"/>
      <c r="Z736" s="205"/>
      <c r="AA736" s="205"/>
      <c r="AB736" s="205"/>
    </row>
    <row r="737" spans="1:28" ht="15" thickBot="1" x14ac:dyDescent="0.25">
      <c r="A737" s="205"/>
      <c r="B737" s="209"/>
      <c r="C737" s="205"/>
      <c r="D737" s="209"/>
      <c r="E737" s="205"/>
      <c r="F737" s="205"/>
      <c r="G737" s="205"/>
      <c r="H737" s="207"/>
      <c r="I737" s="207"/>
      <c r="J737" s="205"/>
      <c r="K737" s="208"/>
      <c r="L737" s="205"/>
      <c r="M737" s="205"/>
      <c r="N737" s="205"/>
      <c r="O737" s="205"/>
      <c r="P737" s="205"/>
      <c r="Q737" s="205"/>
      <c r="R737" s="205"/>
      <c r="S737" s="205"/>
      <c r="T737" s="205"/>
      <c r="U737" s="205"/>
      <c r="V737" s="205"/>
      <c r="W737" s="205"/>
      <c r="X737" s="205"/>
      <c r="Y737" s="205"/>
      <c r="Z737" s="205"/>
      <c r="AA737" s="205"/>
      <c r="AB737" s="205"/>
    </row>
    <row r="738" spans="1:28" ht="15" thickBot="1" x14ac:dyDescent="0.25">
      <c r="A738" s="205"/>
      <c r="B738" s="209"/>
      <c r="C738" s="205"/>
      <c r="D738" s="209"/>
      <c r="E738" s="205"/>
      <c r="F738" s="205"/>
      <c r="G738" s="205"/>
      <c r="H738" s="207"/>
      <c r="I738" s="207"/>
      <c r="J738" s="205"/>
      <c r="K738" s="208"/>
      <c r="L738" s="205"/>
      <c r="M738" s="205"/>
      <c r="N738" s="205"/>
      <c r="O738" s="205"/>
      <c r="P738" s="205"/>
      <c r="Q738" s="205"/>
      <c r="R738" s="205"/>
      <c r="S738" s="205"/>
      <c r="T738" s="205"/>
      <c r="U738" s="205"/>
      <c r="V738" s="205"/>
      <c r="W738" s="205"/>
      <c r="X738" s="205"/>
      <c r="Y738" s="205"/>
      <c r="Z738" s="205"/>
      <c r="AA738" s="205"/>
      <c r="AB738" s="205"/>
    </row>
    <row r="739" spans="1:28" ht="15" thickBot="1" x14ac:dyDescent="0.25">
      <c r="A739" s="205"/>
      <c r="B739" s="209"/>
      <c r="C739" s="205"/>
      <c r="D739" s="209"/>
      <c r="E739" s="205"/>
      <c r="F739" s="205"/>
      <c r="G739" s="205"/>
      <c r="H739" s="207"/>
      <c r="I739" s="207"/>
      <c r="J739" s="205"/>
      <c r="K739" s="208"/>
      <c r="L739" s="205"/>
      <c r="M739" s="205"/>
      <c r="N739" s="205"/>
      <c r="O739" s="205"/>
      <c r="P739" s="205"/>
      <c r="Q739" s="205"/>
      <c r="R739" s="205"/>
      <c r="S739" s="205"/>
      <c r="T739" s="205"/>
      <c r="U739" s="205"/>
      <c r="V739" s="205"/>
      <c r="W739" s="205"/>
      <c r="X739" s="205"/>
      <c r="Y739" s="205"/>
      <c r="Z739" s="205"/>
      <c r="AA739" s="205"/>
      <c r="AB739" s="205"/>
    </row>
    <row r="740" spans="1:28" ht="15" thickBot="1" x14ac:dyDescent="0.25">
      <c r="A740" s="205"/>
      <c r="B740" s="209"/>
      <c r="C740" s="205"/>
      <c r="D740" s="209"/>
      <c r="E740" s="205"/>
      <c r="F740" s="205"/>
      <c r="G740" s="205"/>
      <c r="H740" s="207"/>
      <c r="I740" s="207"/>
      <c r="J740" s="205"/>
      <c r="K740" s="208"/>
      <c r="L740" s="205"/>
      <c r="M740" s="205"/>
      <c r="N740" s="205"/>
      <c r="O740" s="205"/>
      <c r="P740" s="205"/>
      <c r="Q740" s="205"/>
      <c r="R740" s="205"/>
      <c r="S740" s="205"/>
      <c r="T740" s="205"/>
      <c r="U740" s="205"/>
      <c r="V740" s="205"/>
      <c r="W740" s="205"/>
      <c r="X740" s="205"/>
      <c r="Y740" s="205"/>
      <c r="Z740" s="205"/>
      <c r="AA740" s="205"/>
      <c r="AB740" s="205"/>
    </row>
    <row r="741" spans="1:28" ht="15" thickBot="1" x14ac:dyDescent="0.25">
      <c r="A741" s="205"/>
      <c r="B741" s="209"/>
      <c r="C741" s="205"/>
      <c r="D741" s="209"/>
      <c r="E741" s="205"/>
      <c r="F741" s="205"/>
      <c r="G741" s="205"/>
      <c r="H741" s="207"/>
      <c r="I741" s="207"/>
      <c r="J741" s="205"/>
      <c r="K741" s="208"/>
      <c r="L741" s="205"/>
      <c r="M741" s="205"/>
      <c r="N741" s="205"/>
      <c r="O741" s="205"/>
      <c r="P741" s="205"/>
      <c r="Q741" s="205"/>
      <c r="R741" s="205"/>
      <c r="S741" s="205"/>
      <c r="T741" s="205"/>
      <c r="U741" s="205"/>
      <c r="V741" s="205"/>
      <c r="W741" s="205"/>
      <c r="X741" s="205"/>
      <c r="Y741" s="205"/>
      <c r="Z741" s="205"/>
      <c r="AA741" s="205"/>
      <c r="AB741" s="205"/>
    </row>
    <row r="742" spans="1:28" ht="15" thickBot="1" x14ac:dyDescent="0.25">
      <c r="A742" s="205"/>
      <c r="B742" s="209"/>
      <c r="C742" s="205"/>
      <c r="D742" s="209"/>
      <c r="E742" s="205"/>
      <c r="F742" s="205"/>
      <c r="G742" s="205"/>
      <c r="H742" s="207"/>
      <c r="I742" s="207"/>
      <c r="J742" s="205"/>
      <c r="K742" s="208"/>
      <c r="L742" s="205"/>
      <c r="M742" s="205"/>
      <c r="N742" s="205"/>
      <c r="O742" s="205"/>
      <c r="P742" s="205"/>
      <c r="Q742" s="205"/>
      <c r="R742" s="205"/>
      <c r="S742" s="205"/>
      <c r="T742" s="205"/>
      <c r="U742" s="205"/>
      <c r="V742" s="205"/>
      <c r="W742" s="205"/>
      <c r="X742" s="205"/>
      <c r="Y742" s="205"/>
      <c r="Z742" s="205"/>
      <c r="AA742" s="205"/>
      <c r="AB742" s="205"/>
    </row>
    <row r="743" spans="1:28" ht="15" thickBot="1" x14ac:dyDescent="0.25">
      <c r="A743" s="205"/>
      <c r="B743" s="209"/>
      <c r="C743" s="205"/>
      <c r="D743" s="209"/>
      <c r="E743" s="205"/>
      <c r="F743" s="205"/>
      <c r="G743" s="205"/>
      <c r="H743" s="207"/>
      <c r="I743" s="207"/>
      <c r="J743" s="205"/>
      <c r="K743" s="208"/>
      <c r="L743" s="205"/>
      <c r="M743" s="205"/>
      <c r="N743" s="205"/>
      <c r="O743" s="205"/>
      <c r="P743" s="205"/>
      <c r="Q743" s="205"/>
      <c r="R743" s="205"/>
      <c r="S743" s="205"/>
      <c r="T743" s="205"/>
      <c r="U743" s="205"/>
      <c r="V743" s="205"/>
      <c r="W743" s="205"/>
      <c r="X743" s="205"/>
      <c r="Y743" s="205"/>
      <c r="Z743" s="205"/>
      <c r="AA743" s="205"/>
      <c r="AB743" s="205"/>
    </row>
    <row r="744" spans="1:28" ht="15" thickBot="1" x14ac:dyDescent="0.25">
      <c r="A744" s="205"/>
      <c r="B744" s="209"/>
      <c r="C744" s="205"/>
      <c r="D744" s="209"/>
      <c r="E744" s="205"/>
      <c r="F744" s="205"/>
      <c r="G744" s="205"/>
      <c r="H744" s="207"/>
      <c r="I744" s="207"/>
      <c r="J744" s="205"/>
      <c r="K744" s="208"/>
      <c r="L744" s="205"/>
      <c r="M744" s="205"/>
      <c r="N744" s="205"/>
      <c r="O744" s="205"/>
      <c r="P744" s="205"/>
      <c r="Q744" s="205"/>
      <c r="R744" s="205"/>
      <c r="S744" s="205"/>
      <c r="T744" s="205"/>
      <c r="U744" s="205"/>
      <c r="V744" s="205"/>
      <c r="W744" s="205"/>
      <c r="X744" s="205"/>
      <c r="Y744" s="205"/>
      <c r="Z744" s="205"/>
      <c r="AA744" s="205"/>
      <c r="AB744" s="205"/>
    </row>
    <row r="745" spans="1:28" ht="15" thickBot="1" x14ac:dyDescent="0.25">
      <c r="A745" s="205"/>
      <c r="B745" s="209"/>
      <c r="C745" s="205"/>
      <c r="D745" s="209"/>
      <c r="E745" s="205"/>
      <c r="F745" s="205"/>
      <c r="G745" s="205"/>
      <c r="H745" s="207"/>
      <c r="I745" s="207"/>
      <c r="J745" s="205"/>
      <c r="K745" s="208"/>
      <c r="L745" s="205"/>
      <c r="M745" s="205"/>
      <c r="N745" s="205"/>
      <c r="O745" s="205"/>
      <c r="P745" s="205"/>
      <c r="Q745" s="205"/>
      <c r="R745" s="205"/>
      <c r="S745" s="205"/>
      <c r="T745" s="205"/>
      <c r="U745" s="205"/>
      <c r="V745" s="205"/>
      <c r="W745" s="205"/>
      <c r="X745" s="205"/>
      <c r="Y745" s="205"/>
      <c r="Z745" s="205"/>
      <c r="AA745" s="205"/>
      <c r="AB745" s="205"/>
    </row>
    <row r="746" spans="1:28" ht="15" thickBot="1" x14ac:dyDescent="0.25">
      <c r="A746" s="205"/>
      <c r="B746" s="209"/>
      <c r="C746" s="205"/>
      <c r="D746" s="209"/>
      <c r="E746" s="205"/>
      <c r="F746" s="205"/>
      <c r="G746" s="205"/>
      <c r="H746" s="207"/>
      <c r="I746" s="207"/>
      <c r="J746" s="205"/>
      <c r="K746" s="208"/>
      <c r="L746" s="205"/>
      <c r="M746" s="205"/>
      <c r="N746" s="205"/>
      <c r="O746" s="205"/>
      <c r="P746" s="205"/>
      <c r="Q746" s="205"/>
      <c r="R746" s="205"/>
      <c r="S746" s="205"/>
      <c r="T746" s="205"/>
      <c r="U746" s="205"/>
      <c r="V746" s="205"/>
      <c r="W746" s="205"/>
      <c r="X746" s="205"/>
      <c r="Y746" s="205"/>
      <c r="Z746" s="205"/>
      <c r="AA746" s="205"/>
      <c r="AB746" s="205"/>
    </row>
    <row r="747" spans="1:28" ht="15" thickBot="1" x14ac:dyDescent="0.25">
      <c r="A747" s="205"/>
      <c r="B747" s="209"/>
      <c r="C747" s="205"/>
      <c r="D747" s="209"/>
      <c r="E747" s="205"/>
      <c r="F747" s="205"/>
      <c r="G747" s="205"/>
      <c r="H747" s="207"/>
      <c r="I747" s="207"/>
      <c r="J747" s="205"/>
      <c r="K747" s="208"/>
      <c r="L747" s="205"/>
      <c r="M747" s="205"/>
      <c r="N747" s="205"/>
      <c r="O747" s="205"/>
      <c r="P747" s="205"/>
      <c r="Q747" s="205"/>
      <c r="R747" s="205"/>
      <c r="S747" s="205"/>
      <c r="T747" s="205"/>
      <c r="U747" s="205"/>
      <c r="V747" s="205"/>
      <c r="W747" s="205"/>
      <c r="X747" s="205"/>
      <c r="Y747" s="205"/>
      <c r="Z747" s="205"/>
      <c r="AA747" s="205"/>
      <c r="AB747" s="205"/>
    </row>
    <row r="748" spans="1:28" ht="15" thickBot="1" x14ac:dyDescent="0.25">
      <c r="A748" s="205"/>
      <c r="B748" s="209"/>
      <c r="C748" s="205"/>
      <c r="D748" s="209"/>
      <c r="E748" s="205"/>
      <c r="F748" s="205"/>
      <c r="G748" s="205"/>
      <c r="H748" s="207"/>
      <c r="I748" s="207"/>
      <c r="J748" s="205"/>
      <c r="K748" s="208"/>
      <c r="L748" s="205"/>
      <c r="M748" s="205"/>
      <c r="N748" s="205"/>
      <c r="O748" s="205"/>
      <c r="P748" s="205"/>
      <c r="Q748" s="205"/>
      <c r="R748" s="205"/>
      <c r="S748" s="205"/>
      <c r="T748" s="205"/>
      <c r="U748" s="205"/>
      <c r="V748" s="205"/>
      <c r="W748" s="205"/>
      <c r="X748" s="205"/>
      <c r="Y748" s="205"/>
      <c r="Z748" s="205"/>
      <c r="AA748" s="205"/>
      <c r="AB748" s="205"/>
    </row>
    <row r="749" spans="1:28" ht="15" thickBot="1" x14ac:dyDescent="0.25">
      <c r="A749" s="205"/>
      <c r="B749" s="209"/>
      <c r="C749" s="205"/>
      <c r="D749" s="209"/>
      <c r="E749" s="205"/>
      <c r="F749" s="205"/>
      <c r="G749" s="205"/>
      <c r="H749" s="207"/>
      <c r="I749" s="207"/>
      <c r="J749" s="205"/>
      <c r="K749" s="208"/>
      <c r="L749" s="205"/>
      <c r="M749" s="205"/>
      <c r="N749" s="205"/>
      <c r="O749" s="205"/>
      <c r="P749" s="205"/>
      <c r="Q749" s="205"/>
      <c r="R749" s="205"/>
      <c r="S749" s="205"/>
      <c r="T749" s="205"/>
      <c r="U749" s="205"/>
      <c r="V749" s="205"/>
      <c r="W749" s="205"/>
      <c r="X749" s="205"/>
      <c r="Y749" s="205"/>
      <c r="Z749" s="205"/>
      <c r="AA749" s="205"/>
      <c r="AB749" s="205"/>
    </row>
    <row r="750" spans="1:28" ht="15" thickBot="1" x14ac:dyDescent="0.25">
      <c r="A750" s="205"/>
      <c r="B750" s="209"/>
      <c r="C750" s="205"/>
      <c r="D750" s="209"/>
      <c r="E750" s="205"/>
      <c r="F750" s="205"/>
      <c r="G750" s="205"/>
      <c r="H750" s="207"/>
      <c r="I750" s="207"/>
      <c r="J750" s="205"/>
      <c r="K750" s="208"/>
      <c r="L750" s="205"/>
      <c r="M750" s="205"/>
      <c r="N750" s="205"/>
      <c r="O750" s="205"/>
      <c r="P750" s="205"/>
      <c r="Q750" s="205"/>
      <c r="R750" s="205"/>
      <c r="S750" s="205"/>
      <c r="T750" s="205"/>
      <c r="U750" s="205"/>
      <c r="V750" s="205"/>
      <c r="W750" s="205"/>
      <c r="X750" s="205"/>
      <c r="Y750" s="205"/>
      <c r="Z750" s="205"/>
      <c r="AA750" s="205"/>
      <c r="AB750" s="205"/>
    </row>
    <row r="751" spans="1:28" ht="15" thickBot="1" x14ac:dyDescent="0.25">
      <c r="A751" s="205"/>
      <c r="B751" s="209"/>
      <c r="C751" s="205"/>
      <c r="D751" s="209"/>
      <c r="E751" s="205"/>
      <c r="F751" s="205"/>
      <c r="G751" s="205"/>
      <c r="H751" s="207"/>
      <c r="I751" s="207"/>
      <c r="J751" s="205"/>
      <c r="K751" s="208"/>
      <c r="L751" s="205"/>
      <c r="M751" s="205"/>
      <c r="N751" s="205"/>
      <c r="O751" s="205"/>
      <c r="P751" s="205"/>
      <c r="Q751" s="205"/>
      <c r="R751" s="205"/>
      <c r="S751" s="205"/>
      <c r="T751" s="205"/>
      <c r="U751" s="205"/>
      <c r="V751" s="205"/>
      <c r="W751" s="205"/>
      <c r="X751" s="205"/>
      <c r="Y751" s="205"/>
      <c r="Z751" s="205"/>
      <c r="AA751" s="205"/>
      <c r="AB751" s="205"/>
    </row>
    <row r="752" spans="1:28" ht="15" thickBot="1" x14ac:dyDescent="0.25">
      <c r="A752" s="205"/>
      <c r="B752" s="209"/>
      <c r="C752" s="205"/>
      <c r="D752" s="209"/>
      <c r="E752" s="205"/>
      <c r="F752" s="205"/>
      <c r="G752" s="205"/>
      <c r="H752" s="207"/>
      <c r="I752" s="207"/>
      <c r="J752" s="205"/>
      <c r="K752" s="208"/>
      <c r="L752" s="205"/>
      <c r="M752" s="205"/>
      <c r="N752" s="205"/>
      <c r="O752" s="205"/>
      <c r="P752" s="205"/>
      <c r="Q752" s="205"/>
      <c r="R752" s="205"/>
      <c r="S752" s="205"/>
      <c r="T752" s="205"/>
      <c r="U752" s="205"/>
      <c r="V752" s="205"/>
      <c r="W752" s="205"/>
      <c r="X752" s="205"/>
      <c r="Y752" s="205"/>
      <c r="Z752" s="205"/>
      <c r="AA752" s="205"/>
      <c r="AB752" s="205"/>
    </row>
    <row r="753" spans="1:28" ht="15" thickBot="1" x14ac:dyDescent="0.25">
      <c r="A753" s="205"/>
      <c r="B753" s="209"/>
      <c r="C753" s="205"/>
      <c r="D753" s="209"/>
      <c r="E753" s="205"/>
      <c r="F753" s="205"/>
      <c r="G753" s="205"/>
      <c r="H753" s="207"/>
      <c r="I753" s="207"/>
      <c r="J753" s="205"/>
      <c r="K753" s="208"/>
      <c r="L753" s="205"/>
      <c r="M753" s="205"/>
      <c r="N753" s="205"/>
      <c r="O753" s="205"/>
      <c r="P753" s="205"/>
      <c r="Q753" s="205"/>
      <c r="R753" s="205"/>
      <c r="S753" s="205"/>
      <c r="T753" s="205"/>
      <c r="U753" s="205"/>
      <c r="V753" s="205"/>
      <c r="W753" s="205"/>
      <c r="X753" s="205"/>
      <c r="Y753" s="205"/>
      <c r="Z753" s="205"/>
      <c r="AA753" s="205"/>
      <c r="AB753" s="205"/>
    </row>
    <row r="754" spans="1:28" ht="15" thickBot="1" x14ac:dyDescent="0.25">
      <c r="A754" s="205"/>
      <c r="B754" s="209"/>
      <c r="C754" s="205"/>
      <c r="D754" s="209"/>
      <c r="E754" s="205"/>
      <c r="F754" s="205"/>
      <c r="G754" s="205"/>
      <c r="H754" s="207"/>
      <c r="I754" s="207"/>
      <c r="J754" s="205"/>
      <c r="K754" s="208"/>
      <c r="L754" s="205"/>
      <c r="M754" s="205"/>
      <c r="N754" s="205"/>
      <c r="O754" s="205"/>
      <c r="P754" s="205"/>
      <c r="Q754" s="205"/>
      <c r="R754" s="205"/>
      <c r="S754" s="205"/>
      <c r="T754" s="205"/>
      <c r="U754" s="205"/>
      <c r="V754" s="205"/>
      <c r="W754" s="205"/>
      <c r="X754" s="205"/>
      <c r="Y754" s="205"/>
      <c r="Z754" s="205"/>
      <c r="AA754" s="205"/>
      <c r="AB754" s="205"/>
    </row>
    <row r="755" spans="1:28" ht="15" thickBot="1" x14ac:dyDescent="0.25">
      <c r="A755" s="205"/>
      <c r="B755" s="209"/>
      <c r="C755" s="205"/>
      <c r="D755" s="209"/>
      <c r="E755" s="205"/>
      <c r="F755" s="205"/>
      <c r="G755" s="205"/>
      <c r="H755" s="207"/>
      <c r="I755" s="207"/>
      <c r="J755" s="205"/>
      <c r="K755" s="208"/>
      <c r="L755" s="205"/>
      <c r="M755" s="205"/>
      <c r="N755" s="205"/>
      <c r="O755" s="205"/>
      <c r="P755" s="205"/>
      <c r="Q755" s="205"/>
      <c r="R755" s="205"/>
      <c r="S755" s="205"/>
      <c r="T755" s="205"/>
      <c r="U755" s="205"/>
      <c r="V755" s="205"/>
      <c r="W755" s="205"/>
      <c r="X755" s="205"/>
      <c r="Y755" s="205"/>
      <c r="Z755" s="205"/>
      <c r="AA755" s="205"/>
      <c r="AB755" s="205"/>
    </row>
    <row r="756" spans="1:28" ht="15" thickBot="1" x14ac:dyDescent="0.25">
      <c r="A756" s="205"/>
      <c r="B756" s="209"/>
      <c r="C756" s="205"/>
      <c r="D756" s="209"/>
      <c r="E756" s="205"/>
      <c r="F756" s="205"/>
      <c r="G756" s="205"/>
      <c r="H756" s="207"/>
      <c r="I756" s="207"/>
      <c r="J756" s="205"/>
      <c r="K756" s="208"/>
      <c r="L756" s="205"/>
      <c r="M756" s="205"/>
      <c r="N756" s="205"/>
      <c r="O756" s="205"/>
      <c r="P756" s="205"/>
      <c r="Q756" s="205"/>
      <c r="R756" s="205"/>
      <c r="S756" s="205"/>
      <c r="T756" s="205"/>
      <c r="U756" s="205"/>
      <c r="V756" s="205"/>
      <c r="W756" s="205"/>
      <c r="X756" s="205"/>
      <c r="Y756" s="205"/>
      <c r="Z756" s="205"/>
      <c r="AA756" s="205"/>
      <c r="AB756" s="205"/>
    </row>
    <row r="757" spans="1:28" ht="15" thickBot="1" x14ac:dyDescent="0.25">
      <c r="A757" s="205"/>
      <c r="B757" s="209"/>
      <c r="C757" s="205"/>
      <c r="D757" s="209"/>
      <c r="E757" s="205"/>
      <c r="F757" s="205"/>
      <c r="G757" s="205"/>
      <c r="H757" s="207"/>
      <c r="I757" s="207"/>
      <c r="J757" s="205"/>
      <c r="K757" s="208"/>
      <c r="L757" s="205"/>
      <c r="M757" s="205"/>
      <c r="N757" s="205"/>
      <c r="O757" s="205"/>
      <c r="P757" s="205"/>
      <c r="Q757" s="205"/>
      <c r="R757" s="205"/>
      <c r="S757" s="205"/>
      <c r="T757" s="205"/>
      <c r="U757" s="205"/>
      <c r="V757" s="205"/>
      <c r="W757" s="205"/>
      <c r="X757" s="205"/>
      <c r="Y757" s="205"/>
      <c r="Z757" s="205"/>
      <c r="AA757" s="205"/>
      <c r="AB757" s="205"/>
    </row>
    <row r="758" spans="1:28" ht="15" thickBot="1" x14ac:dyDescent="0.25">
      <c r="A758" s="205"/>
      <c r="B758" s="209"/>
      <c r="C758" s="205"/>
      <c r="D758" s="209"/>
      <c r="E758" s="205"/>
      <c r="F758" s="205"/>
      <c r="G758" s="205"/>
      <c r="H758" s="207"/>
      <c r="I758" s="207"/>
      <c r="J758" s="205"/>
      <c r="K758" s="208"/>
      <c r="L758" s="205"/>
      <c r="M758" s="205"/>
      <c r="N758" s="205"/>
      <c r="O758" s="205"/>
      <c r="P758" s="205"/>
      <c r="Q758" s="205"/>
      <c r="R758" s="205"/>
      <c r="S758" s="205"/>
      <c r="T758" s="205"/>
      <c r="U758" s="205"/>
      <c r="V758" s="205"/>
      <c r="W758" s="205"/>
      <c r="X758" s="205"/>
      <c r="Y758" s="205"/>
      <c r="Z758" s="205"/>
      <c r="AA758" s="205"/>
      <c r="AB758" s="205"/>
    </row>
    <row r="759" spans="1:28" ht="15" thickBot="1" x14ac:dyDescent="0.25">
      <c r="A759" s="205"/>
      <c r="B759" s="209"/>
      <c r="C759" s="205"/>
      <c r="D759" s="209"/>
      <c r="E759" s="205"/>
      <c r="F759" s="205"/>
      <c r="G759" s="205"/>
      <c r="H759" s="207"/>
      <c r="I759" s="207"/>
      <c r="J759" s="205"/>
      <c r="K759" s="208"/>
      <c r="L759" s="205"/>
      <c r="M759" s="205"/>
      <c r="N759" s="205"/>
      <c r="O759" s="205"/>
      <c r="P759" s="205"/>
      <c r="Q759" s="205"/>
      <c r="R759" s="205"/>
      <c r="S759" s="205"/>
      <c r="T759" s="205"/>
      <c r="U759" s="205"/>
      <c r="V759" s="205"/>
      <c r="W759" s="205"/>
      <c r="X759" s="205"/>
      <c r="Y759" s="205"/>
      <c r="Z759" s="205"/>
      <c r="AA759" s="205"/>
      <c r="AB759" s="205"/>
    </row>
    <row r="760" spans="1:28" ht="15" thickBot="1" x14ac:dyDescent="0.25">
      <c r="A760" s="205"/>
      <c r="B760" s="209"/>
      <c r="C760" s="205"/>
      <c r="D760" s="209"/>
      <c r="E760" s="205"/>
      <c r="F760" s="205"/>
      <c r="G760" s="205"/>
      <c r="H760" s="207"/>
      <c r="I760" s="207"/>
      <c r="J760" s="205"/>
      <c r="K760" s="208"/>
      <c r="L760" s="205"/>
      <c r="M760" s="205"/>
      <c r="N760" s="205"/>
      <c r="O760" s="205"/>
      <c r="P760" s="205"/>
      <c r="Q760" s="205"/>
      <c r="R760" s="205"/>
      <c r="S760" s="205"/>
      <c r="T760" s="205"/>
      <c r="U760" s="205"/>
      <c r="V760" s="205"/>
      <c r="W760" s="205"/>
      <c r="X760" s="205"/>
      <c r="Y760" s="205"/>
      <c r="Z760" s="205"/>
      <c r="AA760" s="205"/>
      <c r="AB760" s="205"/>
    </row>
    <row r="761" spans="1:28" ht="15" thickBot="1" x14ac:dyDescent="0.25">
      <c r="A761" s="205"/>
      <c r="B761" s="209"/>
      <c r="C761" s="205"/>
      <c r="D761" s="209"/>
      <c r="E761" s="205"/>
      <c r="F761" s="205"/>
      <c r="G761" s="205"/>
      <c r="H761" s="207"/>
      <c r="I761" s="207"/>
      <c r="J761" s="205"/>
      <c r="K761" s="208"/>
      <c r="L761" s="205"/>
      <c r="M761" s="205"/>
      <c r="N761" s="205"/>
      <c r="O761" s="205"/>
      <c r="P761" s="205"/>
      <c r="Q761" s="205"/>
      <c r="R761" s="205"/>
      <c r="S761" s="205"/>
      <c r="T761" s="205"/>
      <c r="U761" s="205"/>
      <c r="V761" s="205"/>
      <c r="W761" s="205"/>
      <c r="X761" s="205"/>
      <c r="Y761" s="205"/>
      <c r="Z761" s="205"/>
      <c r="AA761" s="205"/>
      <c r="AB761" s="205"/>
    </row>
    <row r="762" spans="1:28" ht="15" thickBot="1" x14ac:dyDescent="0.25">
      <c r="A762" s="205"/>
      <c r="B762" s="209"/>
      <c r="C762" s="205"/>
      <c r="D762" s="209"/>
      <c r="E762" s="205"/>
      <c r="F762" s="205"/>
      <c r="G762" s="205"/>
      <c r="H762" s="207"/>
      <c r="I762" s="207"/>
      <c r="J762" s="205"/>
      <c r="K762" s="208"/>
      <c r="L762" s="205"/>
      <c r="M762" s="205"/>
      <c r="N762" s="205"/>
      <c r="O762" s="205"/>
      <c r="P762" s="205"/>
      <c r="Q762" s="205"/>
      <c r="R762" s="205"/>
      <c r="S762" s="205"/>
      <c r="T762" s="205"/>
      <c r="U762" s="205"/>
      <c r="V762" s="205"/>
      <c r="W762" s="205"/>
      <c r="X762" s="205"/>
      <c r="Y762" s="205"/>
      <c r="Z762" s="205"/>
      <c r="AA762" s="205"/>
      <c r="AB762" s="205"/>
    </row>
    <row r="763" spans="1:28" ht="15" thickBot="1" x14ac:dyDescent="0.25">
      <c r="A763" s="205"/>
      <c r="B763" s="209"/>
      <c r="C763" s="205"/>
      <c r="D763" s="209"/>
      <c r="E763" s="205"/>
      <c r="F763" s="205"/>
      <c r="G763" s="205"/>
      <c r="H763" s="207"/>
      <c r="I763" s="207"/>
      <c r="J763" s="205"/>
      <c r="K763" s="208"/>
      <c r="L763" s="205"/>
      <c r="M763" s="205"/>
      <c r="N763" s="205"/>
      <c r="O763" s="205"/>
      <c r="P763" s="205"/>
      <c r="Q763" s="205"/>
      <c r="R763" s="205"/>
      <c r="S763" s="205"/>
      <c r="T763" s="205"/>
      <c r="U763" s="205"/>
      <c r="V763" s="205"/>
      <c r="W763" s="205"/>
      <c r="X763" s="205"/>
      <c r="Y763" s="205"/>
      <c r="Z763" s="205"/>
      <c r="AA763" s="205"/>
      <c r="AB763" s="205"/>
    </row>
    <row r="764" spans="1:28" ht="15" thickBot="1" x14ac:dyDescent="0.25">
      <c r="A764" s="205"/>
      <c r="B764" s="209"/>
      <c r="C764" s="205"/>
      <c r="D764" s="209"/>
      <c r="E764" s="205"/>
      <c r="F764" s="205"/>
      <c r="G764" s="205"/>
      <c r="H764" s="207"/>
      <c r="I764" s="207"/>
      <c r="J764" s="205"/>
      <c r="K764" s="208"/>
      <c r="L764" s="205"/>
      <c r="M764" s="205"/>
      <c r="N764" s="205"/>
      <c r="O764" s="205"/>
      <c r="P764" s="205"/>
      <c r="Q764" s="205"/>
      <c r="R764" s="205"/>
      <c r="S764" s="205"/>
      <c r="T764" s="205"/>
      <c r="U764" s="205"/>
      <c r="V764" s="205"/>
      <c r="W764" s="205"/>
      <c r="X764" s="205"/>
      <c r="Y764" s="205"/>
      <c r="Z764" s="205"/>
      <c r="AA764" s="205"/>
      <c r="AB764" s="205"/>
    </row>
    <row r="765" spans="1:28" ht="15" thickBot="1" x14ac:dyDescent="0.25">
      <c r="A765" s="205"/>
      <c r="B765" s="209"/>
      <c r="C765" s="205"/>
      <c r="D765" s="209"/>
      <c r="E765" s="205"/>
      <c r="F765" s="205"/>
      <c r="G765" s="205"/>
      <c r="H765" s="207"/>
      <c r="I765" s="207"/>
      <c r="J765" s="205"/>
      <c r="K765" s="208"/>
      <c r="L765" s="205"/>
      <c r="M765" s="205"/>
      <c r="N765" s="205"/>
      <c r="O765" s="205"/>
      <c r="P765" s="205"/>
      <c r="Q765" s="205"/>
      <c r="R765" s="205"/>
      <c r="S765" s="205"/>
      <c r="T765" s="205"/>
      <c r="U765" s="205"/>
      <c r="V765" s="205"/>
      <c r="W765" s="205"/>
      <c r="X765" s="205"/>
      <c r="Y765" s="205"/>
      <c r="Z765" s="205"/>
      <c r="AA765" s="205"/>
      <c r="AB765" s="205"/>
    </row>
    <row r="766" spans="1:28" ht="15" thickBot="1" x14ac:dyDescent="0.25">
      <c r="A766" s="205"/>
      <c r="B766" s="209"/>
      <c r="C766" s="205"/>
      <c r="D766" s="209"/>
      <c r="E766" s="205"/>
      <c r="F766" s="205"/>
      <c r="G766" s="205"/>
      <c r="H766" s="207"/>
      <c r="I766" s="207"/>
      <c r="J766" s="205"/>
      <c r="K766" s="208"/>
      <c r="L766" s="205"/>
      <c r="M766" s="205"/>
      <c r="N766" s="205"/>
      <c r="O766" s="205"/>
      <c r="P766" s="205"/>
      <c r="Q766" s="205"/>
      <c r="R766" s="205"/>
      <c r="S766" s="205"/>
      <c r="T766" s="205"/>
      <c r="U766" s="205"/>
      <c r="V766" s="205"/>
      <c r="W766" s="205"/>
      <c r="X766" s="205"/>
      <c r="Y766" s="205"/>
      <c r="Z766" s="205"/>
      <c r="AA766" s="205"/>
      <c r="AB766" s="205"/>
    </row>
    <row r="767" spans="1:28" ht="15" thickBot="1" x14ac:dyDescent="0.25">
      <c r="A767" s="205"/>
      <c r="B767" s="209"/>
      <c r="C767" s="205"/>
      <c r="D767" s="209"/>
      <c r="E767" s="205"/>
      <c r="F767" s="205"/>
      <c r="G767" s="205"/>
      <c r="H767" s="207"/>
      <c r="I767" s="207"/>
      <c r="J767" s="205"/>
      <c r="K767" s="208"/>
      <c r="L767" s="205"/>
      <c r="M767" s="205"/>
      <c r="N767" s="205"/>
      <c r="O767" s="205"/>
      <c r="P767" s="205"/>
      <c r="Q767" s="205"/>
      <c r="R767" s="205"/>
      <c r="S767" s="205"/>
      <c r="T767" s="205"/>
      <c r="U767" s="205"/>
      <c r="V767" s="205"/>
      <c r="W767" s="205"/>
      <c r="X767" s="205"/>
      <c r="Y767" s="205"/>
      <c r="Z767" s="205"/>
      <c r="AA767" s="205"/>
      <c r="AB767" s="205"/>
    </row>
    <row r="768" spans="1:28" ht="15" thickBot="1" x14ac:dyDescent="0.25">
      <c r="A768" s="205"/>
      <c r="B768" s="209"/>
      <c r="C768" s="205"/>
      <c r="D768" s="209"/>
      <c r="E768" s="205"/>
      <c r="F768" s="205"/>
      <c r="G768" s="205"/>
      <c r="H768" s="207"/>
      <c r="I768" s="207"/>
      <c r="J768" s="205"/>
      <c r="K768" s="208"/>
      <c r="L768" s="205"/>
      <c r="M768" s="205"/>
      <c r="N768" s="205"/>
      <c r="O768" s="205"/>
      <c r="P768" s="205"/>
      <c r="Q768" s="205"/>
      <c r="R768" s="205"/>
      <c r="S768" s="205"/>
      <c r="T768" s="205"/>
      <c r="U768" s="205"/>
      <c r="V768" s="205"/>
      <c r="W768" s="205"/>
      <c r="X768" s="205"/>
      <c r="Y768" s="205"/>
      <c r="Z768" s="205"/>
      <c r="AA768" s="205"/>
      <c r="AB768" s="205"/>
    </row>
    <row r="769" spans="1:28" ht="15" thickBot="1" x14ac:dyDescent="0.25">
      <c r="A769" s="205"/>
      <c r="B769" s="209"/>
      <c r="C769" s="205"/>
      <c r="D769" s="209"/>
      <c r="E769" s="205"/>
      <c r="F769" s="205"/>
      <c r="G769" s="205"/>
      <c r="H769" s="207"/>
      <c r="I769" s="207"/>
      <c r="J769" s="205"/>
      <c r="K769" s="208"/>
      <c r="L769" s="205"/>
      <c r="M769" s="205"/>
      <c r="N769" s="205"/>
      <c r="O769" s="205"/>
      <c r="P769" s="205"/>
      <c r="Q769" s="205"/>
      <c r="R769" s="205"/>
      <c r="S769" s="205"/>
      <c r="T769" s="205"/>
      <c r="U769" s="205"/>
      <c r="V769" s="205"/>
      <c r="W769" s="205"/>
      <c r="X769" s="205"/>
      <c r="Y769" s="205"/>
      <c r="Z769" s="205"/>
      <c r="AA769" s="205"/>
      <c r="AB769" s="205"/>
    </row>
    <row r="770" spans="1:28" ht="15" thickBot="1" x14ac:dyDescent="0.25">
      <c r="A770" s="205"/>
      <c r="B770" s="209"/>
      <c r="C770" s="205"/>
      <c r="D770" s="209"/>
      <c r="E770" s="205"/>
      <c r="F770" s="205"/>
      <c r="G770" s="205"/>
      <c r="H770" s="207"/>
      <c r="I770" s="207"/>
      <c r="J770" s="205"/>
      <c r="K770" s="208"/>
      <c r="L770" s="205"/>
      <c r="M770" s="205"/>
      <c r="N770" s="205"/>
      <c r="O770" s="205"/>
      <c r="P770" s="205"/>
      <c r="Q770" s="205"/>
      <c r="R770" s="205"/>
      <c r="S770" s="205"/>
      <c r="T770" s="205"/>
      <c r="U770" s="205"/>
      <c r="V770" s="205"/>
      <c r="W770" s="205"/>
      <c r="X770" s="205"/>
      <c r="Y770" s="205"/>
      <c r="Z770" s="205"/>
      <c r="AA770" s="205"/>
      <c r="AB770" s="205"/>
    </row>
    <row r="771" spans="1:28" ht="15" thickBot="1" x14ac:dyDescent="0.25">
      <c r="A771" s="205"/>
      <c r="B771" s="209"/>
      <c r="C771" s="205"/>
      <c r="D771" s="209"/>
      <c r="E771" s="205"/>
      <c r="F771" s="205"/>
      <c r="G771" s="205"/>
      <c r="H771" s="207"/>
      <c r="I771" s="207"/>
      <c r="J771" s="205"/>
      <c r="K771" s="208"/>
      <c r="L771" s="205"/>
      <c r="M771" s="205"/>
      <c r="N771" s="205"/>
      <c r="O771" s="205"/>
      <c r="P771" s="205"/>
      <c r="Q771" s="205"/>
      <c r="R771" s="205"/>
      <c r="S771" s="205"/>
      <c r="T771" s="205"/>
      <c r="U771" s="205"/>
      <c r="V771" s="205"/>
      <c r="W771" s="205"/>
      <c r="X771" s="205"/>
      <c r="Y771" s="205"/>
      <c r="Z771" s="205"/>
      <c r="AA771" s="205"/>
      <c r="AB771" s="205"/>
    </row>
    <row r="772" spans="1:28" ht="15" thickBot="1" x14ac:dyDescent="0.25">
      <c r="A772" s="205"/>
      <c r="B772" s="209"/>
      <c r="C772" s="205"/>
      <c r="D772" s="209"/>
      <c r="E772" s="205"/>
      <c r="F772" s="205"/>
      <c r="G772" s="205"/>
      <c r="H772" s="207"/>
      <c r="I772" s="207"/>
      <c r="J772" s="205"/>
      <c r="K772" s="208"/>
      <c r="L772" s="205"/>
      <c r="M772" s="205"/>
      <c r="N772" s="205"/>
      <c r="O772" s="205"/>
      <c r="P772" s="205"/>
      <c r="Q772" s="205"/>
      <c r="R772" s="205"/>
      <c r="S772" s="205"/>
      <c r="T772" s="205"/>
      <c r="U772" s="205"/>
      <c r="V772" s="205"/>
      <c r="W772" s="205"/>
      <c r="X772" s="205"/>
      <c r="Y772" s="205"/>
      <c r="Z772" s="205"/>
      <c r="AA772" s="205"/>
      <c r="AB772" s="205"/>
    </row>
    <row r="773" spans="1:28" ht="15" thickBot="1" x14ac:dyDescent="0.25">
      <c r="A773" s="205"/>
      <c r="B773" s="209"/>
      <c r="C773" s="205"/>
      <c r="D773" s="209"/>
      <c r="E773" s="205"/>
      <c r="F773" s="205"/>
      <c r="G773" s="205"/>
      <c r="H773" s="207"/>
      <c r="I773" s="207"/>
      <c r="J773" s="205"/>
      <c r="K773" s="208"/>
      <c r="L773" s="205"/>
      <c r="M773" s="205"/>
      <c r="N773" s="205"/>
      <c r="O773" s="205"/>
      <c r="P773" s="205"/>
      <c r="Q773" s="205"/>
      <c r="R773" s="205"/>
      <c r="S773" s="205"/>
      <c r="T773" s="205"/>
      <c r="U773" s="205"/>
      <c r="V773" s="205"/>
      <c r="W773" s="205"/>
      <c r="X773" s="205"/>
      <c r="Y773" s="205"/>
      <c r="Z773" s="205"/>
      <c r="AA773" s="205"/>
      <c r="AB773" s="205"/>
    </row>
    <row r="774" spans="1:28" ht="15" thickBot="1" x14ac:dyDescent="0.25">
      <c r="A774" s="205"/>
      <c r="B774" s="209"/>
      <c r="C774" s="205"/>
      <c r="D774" s="209"/>
      <c r="E774" s="205"/>
      <c r="F774" s="205"/>
      <c r="G774" s="205"/>
      <c r="H774" s="207"/>
      <c r="I774" s="207"/>
      <c r="J774" s="205"/>
      <c r="K774" s="208"/>
      <c r="L774" s="205"/>
      <c r="M774" s="205"/>
      <c r="N774" s="205"/>
      <c r="O774" s="205"/>
      <c r="P774" s="205"/>
      <c r="Q774" s="205"/>
      <c r="R774" s="205"/>
      <c r="S774" s="205"/>
      <c r="T774" s="205"/>
      <c r="U774" s="205"/>
      <c r="V774" s="205"/>
      <c r="W774" s="205"/>
      <c r="X774" s="205"/>
      <c r="Y774" s="205"/>
      <c r="Z774" s="205"/>
      <c r="AA774" s="205"/>
      <c r="AB774" s="205"/>
    </row>
    <row r="775" spans="1:28" ht="15" thickBot="1" x14ac:dyDescent="0.25">
      <c r="A775" s="205"/>
      <c r="B775" s="209"/>
      <c r="C775" s="205"/>
      <c r="D775" s="209"/>
      <c r="E775" s="205"/>
      <c r="F775" s="205"/>
      <c r="G775" s="205"/>
      <c r="H775" s="207"/>
      <c r="I775" s="207"/>
      <c r="J775" s="205"/>
      <c r="K775" s="208"/>
      <c r="L775" s="205"/>
      <c r="M775" s="205"/>
      <c r="N775" s="205"/>
      <c r="O775" s="205"/>
      <c r="P775" s="205"/>
      <c r="Q775" s="205"/>
      <c r="R775" s="205"/>
      <c r="S775" s="205"/>
      <c r="T775" s="205"/>
      <c r="U775" s="205"/>
      <c r="V775" s="205"/>
      <c r="W775" s="205"/>
      <c r="X775" s="205"/>
      <c r="Y775" s="205"/>
      <c r="Z775" s="205"/>
      <c r="AA775" s="205"/>
      <c r="AB775" s="205"/>
    </row>
    <row r="776" spans="1:28" ht="15" thickBot="1" x14ac:dyDescent="0.25">
      <c r="A776" s="205"/>
      <c r="B776" s="209"/>
      <c r="C776" s="205"/>
      <c r="D776" s="209"/>
      <c r="E776" s="205"/>
      <c r="F776" s="205"/>
      <c r="G776" s="205"/>
      <c r="H776" s="207"/>
      <c r="I776" s="207"/>
      <c r="J776" s="205"/>
      <c r="K776" s="208"/>
      <c r="L776" s="205"/>
      <c r="M776" s="205"/>
      <c r="N776" s="205"/>
      <c r="O776" s="205"/>
      <c r="P776" s="205"/>
      <c r="Q776" s="205"/>
      <c r="R776" s="205"/>
      <c r="S776" s="205"/>
      <c r="T776" s="205"/>
      <c r="U776" s="205"/>
      <c r="V776" s="205"/>
      <c r="W776" s="205"/>
      <c r="X776" s="205"/>
      <c r="Y776" s="205"/>
      <c r="Z776" s="205"/>
      <c r="AA776" s="205"/>
      <c r="AB776" s="205"/>
    </row>
    <row r="777" spans="1:28" ht="15" thickBot="1" x14ac:dyDescent="0.25">
      <c r="A777" s="205"/>
      <c r="B777" s="209"/>
      <c r="C777" s="205"/>
      <c r="D777" s="209"/>
      <c r="E777" s="205"/>
      <c r="F777" s="205"/>
      <c r="G777" s="205"/>
      <c r="H777" s="207"/>
      <c r="I777" s="207"/>
      <c r="J777" s="205"/>
      <c r="K777" s="208"/>
      <c r="L777" s="205"/>
      <c r="M777" s="205"/>
      <c r="N777" s="205"/>
      <c r="O777" s="205"/>
      <c r="P777" s="205"/>
      <c r="Q777" s="205"/>
      <c r="R777" s="205"/>
      <c r="S777" s="205"/>
      <c r="T777" s="205"/>
      <c r="U777" s="205"/>
      <c r="V777" s="205"/>
      <c r="W777" s="205"/>
      <c r="X777" s="205"/>
      <c r="Y777" s="205"/>
      <c r="Z777" s="205"/>
      <c r="AA777" s="205"/>
      <c r="AB777" s="205"/>
    </row>
    <row r="778" spans="1:28" ht="15" thickBot="1" x14ac:dyDescent="0.25">
      <c r="A778" s="205"/>
      <c r="B778" s="209"/>
      <c r="C778" s="205"/>
      <c r="D778" s="209"/>
      <c r="E778" s="205"/>
      <c r="F778" s="205"/>
      <c r="G778" s="205"/>
      <c r="H778" s="207"/>
      <c r="I778" s="207"/>
      <c r="J778" s="205"/>
      <c r="K778" s="208"/>
      <c r="L778" s="205"/>
      <c r="M778" s="205"/>
      <c r="N778" s="205"/>
      <c r="O778" s="205"/>
      <c r="P778" s="205"/>
      <c r="Q778" s="205"/>
      <c r="R778" s="205"/>
      <c r="S778" s="205"/>
      <c r="T778" s="205"/>
      <c r="U778" s="205"/>
      <c r="V778" s="205"/>
      <c r="W778" s="205"/>
      <c r="X778" s="205"/>
      <c r="Y778" s="205"/>
      <c r="Z778" s="205"/>
      <c r="AA778" s="205"/>
      <c r="AB778" s="205"/>
    </row>
    <row r="779" spans="1:28" ht="15" thickBot="1" x14ac:dyDescent="0.25">
      <c r="A779" s="205"/>
      <c r="B779" s="209"/>
      <c r="C779" s="205"/>
      <c r="D779" s="209"/>
      <c r="E779" s="205"/>
      <c r="F779" s="205"/>
      <c r="G779" s="205"/>
      <c r="H779" s="207"/>
      <c r="I779" s="207"/>
      <c r="J779" s="205"/>
      <c r="K779" s="208"/>
      <c r="L779" s="205"/>
      <c r="M779" s="205"/>
      <c r="N779" s="205"/>
      <c r="O779" s="205"/>
      <c r="P779" s="205"/>
      <c r="Q779" s="205"/>
      <c r="R779" s="205"/>
      <c r="S779" s="205"/>
      <c r="T779" s="205"/>
      <c r="U779" s="205"/>
      <c r="V779" s="205"/>
      <c r="W779" s="205"/>
      <c r="X779" s="205"/>
      <c r="Y779" s="205"/>
      <c r="Z779" s="205"/>
      <c r="AA779" s="205"/>
      <c r="AB779" s="205"/>
    </row>
    <row r="780" spans="1:28" ht="15" thickBot="1" x14ac:dyDescent="0.25">
      <c r="A780" s="205"/>
      <c r="B780" s="209"/>
      <c r="C780" s="205"/>
      <c r="D780" s="209"/>
      <c r="E780" s="205"/>
      <c r="F780" s="205"/>
      <c r="G780" s="205"/>
      <c r="H780" s="207"/>
      <c r="I780" s="207"/>
      <c r="J780" s="205"/>
      <c r="K780" s="208"/>
      <c r="L780" s="205"/>
      <c r="M780" s="205"/>
      <c r="N780" s="205"/>
      <c r="O780" s="205"/>
      <c r="P780" s="205"/>
      <c r="Q780" s="205"/>
      <c r="R780" s="205"/>
      <c r="S780" s="205"/>
      <c r="T780" s="205"/>
      <c r="U780" s="205"/>
      <c r="V780" s="205"/>
      <c r="W780" s="205"/>
      <c r="X780" s="205"/>
      <c r="Y780" s="205"/>
      <c r="Z780" s="205"/>
      <c r="AA780" s="205"/>
      <c r="AB780" s="205"/>
    </row>
    <row r="781" spans="1:28" ht="15" thickBot="1" x14ac:dyDescent="0.25">
      <c r="A781" s="205"/>
      <c r="B781" s="209"/>
      <c r="C781" s="205"/>
      <c r="D781" s="209"/>
      <c r="E781" s="205"/>
      <c r="F781" s="205"/>
      <c r="G781" s="205"/>
      <c r="H781" s="207"/>
      <c r="I781" s="207"/>
      <c r="J781" s="205"/>
      <c r="K781" s="208"/>
      <c r="L781" s="205"/>
      <c r="M781" s="205"/>
      <c r="N781" s="205"/>
      <c r="O781" s="205"/>
      <c r="P781" s="205"/>
      <c r="Q781" s="205"/>
      <c r="R781" s="205"/>
      <c r="S781" s="205"/>
      <c r="T781" s="205"/>
      <c r="U781" s="205"/>
      <c r="V781" s="205"/>
      <c r="W781" s="205"/>
      <c r="X781" s="205"/>
      <c r="Y781" s="205"/>
      <c r="Z781" s="205"/>
      <c r="AA781" s="205"/>
      <c r="AB781" s="205"/>
    </row>
    <row r="782" spans="1:28" ht="15" thickBot="1" x14ac:dyDescent="0.25">
      <c r="A782" s="205"/>
      <c r="B782" s="209"/>
      <c r="C782" s="205"/>
      <c r="D782" s="209"/>
      <c r="E782" s="205"/>
      <c r="F782" s="205"/>
      <c r="G782" s="205"/>
      <c r="H782" s="207"/>
      <c r="I782" s="207"/>
      <c r="J782" s="205"/>
      <c r="K782" s="208"/>
      <c r="L782" s="205"/>
      <c r="M782" s="205"/>
      <c r="N782" s="205"/>
      <c r="O782" s="205"/>
      <c r="P782" s="205"/>
      <c r="Q782" s="205"/>
      <c r="R782" s="205"/>
      <c r="S782" s="205"/>
      <c r="T782" s="205"/>
      <c r="U782" s="205"/>
      <c r="V782" s="205"/>
      <c r="W782" s="205"/>
      <c r="X782" s="205"/>
      <c r="Y782" s="205"/>
      <c r="Z782" s="205"/>
      <c r="AA782" s="205"/>
      <c r="AB782" s="205"/>
    </row>
    <row r="783" spans="1:28" ht="15" thickBot="1" x14ac:dyDescent="0.25">
      <c r="A783" s="205"/>
      <c r="B783" s="209"/>
      <c r="C783" s="205"/>
      <c r="D783" s="209"/>
      <c r="E783" s="205"/>
      <c r="F783" s="205"/>
      <c r="G783" s="205"/>
      <c r="H783" s="207"/>
      <c r="I783" s="207"/>
      <c r="J783" s="205"/>
      <c r="K783" s="208"/>
      <c r="L783" s="205"/>
      <c r="M783" s="205"/>
      <c r="N783" s="205"/>
      <c r="O783" s="205"/>
      <c r="P783" s="205"/>
      <c r="Q783" s="205"/>
      <c r="R783" s="205"/>
      <c r="S783" s="205"/>
      <c r="T783" s="205"/>
      <c r="U783" s="205"/>
      <c r="V783" s="205"/>
      <c r="W783" s="205"/>
      <c r="X783" s="205"/>
      <c r="Y783" s="205"/>
      <c r="Z783" s="205"/>
      <c r="AA783" s="205"/>
      <c r="AB783" s="205"/>
    </row>
    <row r="784" spans="1:28" ht="15" thickBot="1" x14ac:dyDescent="0.25">
      <c r="A784" s="205"/>
      <c r="B784" s="209"/>
      <c r="C784" s="205"/>
      <c r="D784" s="209"/>
      <c r="E784" s="205"/>
      <c r="F784" s="205"/>
      <c r="G784" s="205"/>
      <c r="H784" s="207"/>
      <c r="I784" s="207"/>
      <c r="J784" s="205"/>
      <c r="K784" s="208"/>
      <c r="L784" s="205"/>
      <c r="M784" s="205"/>
      <c r="N784" s="205"/>
      <c r="O784" s="205"/>
      <c r="P784" s="205"/>
      <c r="Q784" s="205"/>
      <c r="R784" s="205"/>
      <c r="S784" s="205"/>
      <c r="T784" s="205"/>
      <c r="U784" s="205"/>
      <c r="V784" s="205"/>
      <c r="W784" s="205"/>
      <c r="X784" s="205"/>
      <c r="Y784" s="205"/>
      <c r="Z784" s="205"/>
      <c r="AA784" s="205"/>
      <c r="AB784" s="205"/>
    </row>
    <row r="785" spans="1:28" ht="15" thickBot="1" x14ac:dyDescent="0.25">
      <c r="A785" s="205"/>
      <c r="B785" s="209"/>
      <c r="C785" s="205"/>
      <c r="D785" s="209"/>
      <c r="E785" s="205"/>
      <c r="F785" s="205"/>
      <c r="G785" s="205"/>
      <c r="H785" s="207"/>
      <c r="I785" s="207"/>
      <c r="J785" s="205"/>
      <c r="K785" s="208"/>
      <c r="L785" s="205"/>
      <c r="M785" s="205"/>
      <c r="N785" s="205"/>
      <c r="O785" s="205"/>
      <c r="P785" s="205"/>
      <c r="Q785" s="205"/>
      <c r="R785" s="205"/>
      <c r="S785" s="205"/>
      <c r="T785" s="205"/>
      <c r="U785" s="205"/>
      <c r="V785" s="205"/>
      <c r="W785" s="205"/>
      <c r="X785" s="205"/>
      <c r="Y785" s="205"/>
      <c r="Z785" s="205"/>
      <c r="AA785" s="205"/>
      <c r="AB785" s="205"/>
    </row>
    <row r="786" spans="1:28" ht="15" thickBot="1" x14ac:dyDescent="0.25">
      <c r="A786" s="205"/>
      <c r="B786" s="209"/>
      <c r="C786" s="205"/>
      <c r="D786" s="209"/>
      <c r="E786" s="205"/>
      <c r="F786" s="205"/>
      <c r="G786" s="205"/>
      <c r="H786" s="207"/>
      <c r="I786" s="207"/>
      <c r="J786" s="205"/>
      <c r="K786" s="208"/>
      <c r="L786" s="205"/>
      <c r="M786" s="205"/>
      <c r="N786" s="205"/>
      <c r="O786" s="205"/>
      <c r="P786" s="205"/>
      <c r="Q786" s="205"/>
      <c r="R786" s="205"/>
      <c r="S786" s="205"/>
      <c r="T786" s="205"/>
      <c r="U786" s="205"/>
      <c r="V786" s="205"/>
      <c r="W786" s="205"/>
      <c r="X786" s="205"/>
      <c r="Y786" s="205"/>
      <c r="Z786" s="205"/>
      <c r="AA786" s="205"/>
      <c r="AB786" s="205"/>
    </row>
    <row r="787" spans="1:28" ht="15" thickBot="1" x14ac:dyDescent="0.25">
      <c r="A787" s="205"/>
      <c r="B787" s="209"/>
      <c r="C787" s="205"/>
      <c r="D787" s="209"/>
      <c r="E787" s="205"/>
      <c r="F787" s="205"/>
      <c r="G787" s="205"/>
      <c r="H787" s="207"/>
      <c r="I787" s="207"/>
      <c r="J787" s="205"/>
      <c r="K787" s="208"/>
      <c r="L787" s="205"/>
      <c r="M787" s="205"/>
      <c r="N787" s="205"/>
      <c r="O787" s="205"/>
      <c r="P787" s="205"/>
      <c r="Q787" s="205"/>
      <c r="R787" s="205"/>
      <c r="S787" s="205"/>
      <c r="T787" s="205"/>
      <c r="U787" s="205"/>
      <c r="V787" s="205"/>
      <c r="W787" s="205"/>
      <c r="X787" s="205"/>
      <c r="Y787" s="205"/>
      <c r="Z787" s="205"/>
      <c r="AA787" s="205"/>
      <c r="AB787" s="205"/>
    </row>
    <row r="788" spans="1:28" ht="15" thickBot="1" x14ac:dyDescent="0.25">
      <c r="A788" s="205"/>
      <c r="B788" s="209"/>
      <c r="C788" s="205"/>
      <c r="D788" s="209"/>
      <c r="E788" s="205"/>
      <c r="F788" s="205"/>
      <c r="G788" s="205"/>
      <c r="H788" s="207"/>
      <c r="I788" s="207"/>
      <c r="J788" s="205"/>
      <c r="K788" s="208"/>
      <c r="L788" s="205"/>
      <c r="M788" s="205"/>
      <c r="N788" s="205"/>
      <c r="O788" s="205"/>
      <c r="P788" s="205"/>
      <c r="Q788" s="205"/>
      <c r="R788" s="205"/>
      <c r="S788" s="205"/>
      <c r="T788" s="205"/>
      <c r="U788" s="205"/>
      <c r="V788" s="205"/>
      <c r="W788" s="205"/>
      <c r="X788" s="205"/>
      <c r="Y788" s="205"/>
      <c r="Z788" s="205"/>
      <c r="AA788" s="205"/>
      <c r="AB788" s="205"/>
    </row>
    <row r="789" spans="1:28" ht="15" thickBot="1" x14ac:dyDescent="0.25">
      <c r="A789" s="205"/>
      <c r="B789" s="209"/>
      <c r="C789" s="205"/>
      <c r="D789" s="209"/>
      <c r="E789" s="205"/>
      <c r="F789" s="205"/>
      <c r="G789" s="205"/>
      <c r="H789" s="207"/>
      <c r="I789" s="207"/>
      <c r="J789" s="205"/>
      <c r="K789" s="208"/>
      <c r="L789" s="205"/>
      <c r="M789" s="205"/>
      <c r="N789" s="205"/>
      <c r="O789" s="205"/>
      <c r="P789" s="205"/>
      <c r="Q789" s="205"/>
      <c r="R789" s="205"/>
      <c r="S789" s="205"/>
      <c r="T789" s="205"/>
      <c r="U789" s="205"/>
      <c r="V789" s="205"/>
      <c r="W789" s="205"/>
      <c r="X789" s="205"/>
      <c r="Y789" s="205"/>
      <c r="Z789" s="205"/>
      <c r="AA789" s="205"/>
      <c r="AB789" s="205"/>
    </row>
    <row r="790" spans="1:28" ht="15" thickBot="1" x14ac:dyDescent="0.25">
      <c r="A790" s="205"/>
      <c r="B790" s="209"/>
      <c r="C790" s="205"/>
      <c r="D790" s="209"/>
      <c r="E790" s="205"/>
      <c r="F790" s="205"/>
      <c r="G790" s="205"/>
      <c r="H790" s="207"/>
      <c r="I790" s="207"/>
      <c r="J790" s="205"/>
      <c r="K790" s="208"/>
      <c r="L790" s="205"/>
      <c r="M790" s="205"/>
      <c r="N790" s="205"/>
      <c r="O790" s="205"/>
      <c r="P790" s="205"/>
      <c r="Q790" s="205"/>
      <c r="R790" s="205"/>
      <c r="S790" s="205"/>
      <c r="T790" s="205"/>
      <c r="U790" s="205"/>
      <c r="V790" s="205"/>
      <c r="W790" s="205"/>
      <c r="X790" s="205"/>
      <c r="Y790" s="205"/>
      <c r="Z790" s="205"/>
      <c r="AA790" s="205"/>
      <c r="AB790" s="205"/>
    </row>
    <row r="791" spans="1:28" ht="15" thickBot="1" x14ac:dyDescent="0.25">
      <c r="A791" s="205"/>
      <c r="B791" s="209"/>
      <c r="C791" s="205"/>
      <c r="D791" s="209"/>
      <c r="E791" s="205"/>
      <c r="F791" s="205"/>
      <c r="G791" s="205"/>
      <c r="H791" s="207"/>
      <c r="I791" s="207"/>
      <c r="J791" s="205"/>
      <c r="K791" s="208"/>
      <c r="L791" s="205"/>
      <c r="M791" s="205"/>
      <c r="N791" s="205"/>
      <c r="O791" s="205"/>
      <c r="P791" s="205"/>
      <c r="Q791" s="205"/>
      <c r="R791" s="205"/>
      <c r="S791" s="205"/>
      <c r="T791" s="205"/>
      <c r="U791" s="205"/>
      <c r="V791" s="205"/>
      <c r="W791" s="205"/>
      <c r="X791" s="205"/>
      <c r="Y791" s="205"/>
      <c r="Z791" s="205"/>
      <c r="AA791" s="205"/>
      <c r="AB791" s="205"/>
    </row>
    <row r="792" spans="1:28" ht="15" thickBot="1" x14ac:dyDescent="0.25">
      <c r="A792" s="205"/>
      <c r="B792" s="209"/>
      <c r="C792" s="205"/>
      <c r="D792" s="209"/>
      <c r="E792" s="205"/>
      <c r="F792" s="205"/>
      <c r="G792" s="205"/>
      <c r="H792" s="207"/>
      <c r="I792" s="207"/>
      <c r="J792" s="205"/>
      <c r="K792" s="208"/>
      <c r="L792" s="205"/>
      <c r="M792" s="205"/>
      <c r="N792" s="205"/>
      <c r="O792" s="205"/>
      <c r="P792" s="205"/>
      <c r="Q792" s="205"/>
      <c r="R792" s="205"/>
      <c r="S792" s="205"/>
      <c r="T792" s="205"/>
      <c r="U792" s="205"/>
      <c r="V792" s="205"/>
      <c r="W792" s="205"/>
      <c r="X792" s="205"/>
      <c r="Y792" s="205"/>
      <c r="Z792" s="205"/>
      <c r="AA792" s="205"/>
      <c r="AB792" s="205"/>
    </row>
    <row r="793" spans="1:28" ht="15" thickBot="1" x14ac:dyDescent="0.25">
      <c r="A793" s="205"/>
      <c r="B793" s="209"/>
      <c r="C793" s="205"/>
      <c r="D793" s="209"/>
      <c r="E793" s="205"/>
      <c r="F793" s="205"/>
      <c r="G793" s="205"/>
      <c r="H793" s="207"/>
      <c r="I793" s="207"/>
      <c r="J793" s="205"/>
      <c r="K793" s="208"/>
      <c r="L793" s="205"/>
      <c r="M793" s="205"/>
      <c r="N793" s="205"/>
      <c r="O793" s="205"/>
      <c r="P793" s="205"/>
      <c r="Q793" s="205"/>
      <c r="R793" s="205"/>
      <c r="S793" s="205"/>
      <c r="T793" s="205"/>
      <c r="U793" s="205"/>
      <c r="V793" s="205"/>
      <c r="W793" s="205"/>
      <c r="X793" s="205"/>
      <c r="Y793" s="205"/>
      <c r="Z793" s="205"/>
      <c r="AA793" s="205"/>
      <c r="AB793" s="205"/>
    </row>
    <row r="794" spans="1:28" ht="15" thickBot="1" x14ac:dyDescent="0.25">
      <c r="A794" s="205"/>
      <c r="B794" s="209"/>
      <c r="C794" s="205"/>
      <c r="D794" s="209"/>
      <c r="E794" s="205"/>
      <c r="F794" s="205"/>
      <c r="G794" s="205"/>
      <c r="H794" s="207"/>
      <c r="I794" s="207"/>
      <c r="J794" s="205"/>
      <c r="K794" s="208"/>
      <c r="L794" s="205"/>
      <c r="M794" s="205"/>
      <c r="N794" s="205"/>
      <c r="O794" s="205"/>
      <c r="P794" s="205"/>
      <c r="Q794" s="205"/>
      <c r="R794" s="205"/>
      <c r="S794" s="205"/>
      <c r="T794" s="205"/>
      <c r="U794" s="205"/>
      <c r="V794" s="205"/>
      <c r="W794" s="205"/>
      <c r="X794" s="205"/>
      <c r="Y794" s="205"/>
      <c r="Z794" s="205"/>
      <c r="AA794" s="205"/>
      <c r="AB794" s="205"/>
    </row>
    <row r="795" spans="1:28" ht="15" thickBot="1" x14ac:dyDescent="0.25">
      <c r="A795" s="205"/>
      <c r="B795" s="209"/>
      <c r="C795" s="205"/>
      <c r="D795" s="209"/>
      <c r="E795" s="205"/>
      <c r="F795" s="205"/>
      <c r="G795" s="205"/>
      <c r="H795" s="207"/>
      <c r="I795" s="207"/>
      <c r="J795" s="205"/>
      <c r="K795" s="208"/>
      <c r="L795" s="205"/>
      <c r="M795" s="205"/>
      <c r="N795" s="205"/>
      <c r="O795" s="205"/>
      <c r="P795" s="205"/>
      <c r="Q795" s="205"/>
      <c r="R795" s="205"/>
      <c r="S795" s="205"/>
      <c r="T795" s="205"/>
      <c r="U795" s="205"/>
      <c r="V795" s="205"/>
      <c r="W795" s="205"/>
      <c r="X795" s="205"/>
      <c r="Y795" s="205"/>
      <c r="Z795" s="205"/>
      <c r="AA795" s="205"/>
      <c r="AB795" s="205"/>
    </row>
    <row r="796" spans="1:28" ht="15" thickBot="1" x14ac:dyDescent="0.25">
      <c r="A796" s="205"/>
      <c r="B796" s="209"/>
      <c r="C796" s="205"/>
      <c r="D796" s="209"/>
      <c r="E796" s="205"/>
      <c r="F796" s="205"/>
      <c r="G796" s="205"/>
      <c r="H796" s="207"/>
      <c r="I796" s="207"/>
      <c r="J796" s="205"/>
      <c r="K796" s="208"/>
      <c r="L796" s="205"/>
      <c r="M796" s="205"/>
      <c r="N796" s="205"/>
      <c r="O796" s="205"/>
      <c r="P796" s="205"/>
      <c r="Q796" s="205"/>
      <c r="R796" s="205"/>
      <c r="S796" s="205"/>
      <c r="T796" s="205"/>
      <c r="U796" s="205"/>
      <c r="V796" s="205"/>
      <c r="W796" s="205"/>
      <c r="X796" s="205"/>
      <c r="Y796" s="205"/>
      <c r="Z796" s="205"/>
      <c r="AA796" s="205"/>
      <c r="AB796" s="205"/>
    </row>
    <row r="797" spans="1:28" ht="15" thickBot="1" x14ac:dyDescent="0.25">
      <c r="A797" s="205"/>
      <c r="B797" s="209"/>
      <c r="C797" s="205"/>
      <c r="D797" s="209"/>
      <c r="E797" s="205"/>
      <c r="F797" s="205"/>
      <c r="G797" s="205"/>
      <c r="H797" s="207"/>
      <c r="I797" s="207"/>
      <c r="J797" s="205"/>
      <c r="K797" s="208"/>
      <c r="L797" s="205"/>
      <c r="M797" s="205"/>
      <c r="N797" s="205"/>
      <c r="O797" s="205"/>
      <c r="P797" s="205"/>
      <c r="Q797" s="205"/>
      <c r="R797" s="205"/>
      <c r="S797" s="205"/>
      <c r="T797" s="205"/>
      <c r="U797" s="205"/>
      <c r="V797" s="205"/>
      <c r="W797" s="205"/>
      <c r="X797" s="205"/>
      <c r="Y797" s="205"/>
      <c r="Z797" s="205"/>
      <c r="AA797" s="205"/>
      <c r="AB797" s="205"/>
    </row>
    <row r="798" spans="1:28" ht="15" thickBot="1" x14ac:dyDescent="0.25">
      <c r="A798" s="205"/>
      <c r="B798" s="209"/>
      <c r="C798" s="205"/>
      <c r="D798" s="209"/>
      <c r="E798" s="205"/>
      <c r="F798" s="205"/>
      <c r="G798" s="205"/>
      <c r="H798" s="207"/>
      <c r="I798" s="207"/>
      <c r="J798" s="205"/>
      <c r="K798" s="208"/>
      <c r="L798" s="205"/>
      <c r="M798" s="205"/>
      <c r="N798" s="205"/>
      <c r="O798" s="205"/>
      <c r="P798" s="205"/>
      <c r="Q798" s="205"/>
      <c r="R798" s="205"/>
      <c r="S798" s="205"/>
      <c r="T798" s="205"/>
      <c r="U798" s="205"/>
      <c r="V798" s="205"/>
      <c r="W798" s="205"/>
      <c r="X798" s="205"/>
      <c r="Y798" s="205"/>
      <c r="Z798" s="205"/>
      <c r="AA798" s="205"/>
      <c r="AB798" s="205"/>
    </row>
    <row r="799" spans="1:28" ht="15" thickBot="1" x14ac:dyDescent="0.25">
      <c r="A799" s="205"/>
      <c r="B799" s="209"/>
      <c r="C799" s="205"/>
      <c r="D799" s="209"/>
      <c r="E799" s="205"/>
      <c r="F799" s="205"/>
      <c r="G799" s="205"/>
      <c r="H799" s="207"/>
      <c r="I799" s="207"/>
      <c r="J799" s="205"/>
      <c r="K799" s="208"/>
      <c r="L799" s="205"/>
      <c r="M799" s="205"/>
      <c r="N799" s="205"/>
      <c r="O799" s="205"/>
      <c r="P799" s="205"/>
      <c r="Q799" s="205"/>
      <c r="R799" s="205"/>
      <c r="S799" s="205"/>
      <c r="T799" s="205"/>
      <c r="U799" s="205"/>
      <c r="V799" s="205"/>
      <c r="W799" s="205"/>
      <c r="X799" s="205"/>
      <c r="Y799" s="205"/>
      <c r="Z799" s="205"/>
      <c r="AA799" s="205"/>
      <c r="AB799" s="205"/>
    </row>
    <row r="800" spans="1:28" ht="15" thickBot="1" x14ac:dyDescent="0.25">
      <c r="A800" s="205"/>
      <c r="B800" s="209"/>
      <c r="C800" s="205"/>
      <c r="D800" s="209"/>
      <c r="E800" s="205"/>
      <c r="F800" s="205"/>
      <c r="G800" s="205"/>
      <c r="H800" s="207"/>
      <c r="I800" s="207"/>
      <c r="J800" s="205"/>
      <c r="K800" s="208"/>
      <c r="L800" s="205"/>
      <c r="M800" s="205"/>
      <c r="N800" s="205"/>
      <c r="O800" s="205"/>
      <c r="P800" s="205"/>
      <c r="Q800" s="205"/>
      <c r="R800" s="205"/>
      <c r="S800" s="205"/>
      <c r="T800" s="205"/>
      <c r="U800" s="205"/>
      <c r="V800" s="205"/>
      <c r="W800" s="205"/>
      <c r="X800" s="205"/>
      <c r="Y800" s="205"/>
      <c r="Z800" s="205"/>
      <c r="AA800" s="205"/>
      <c r="AB800" s="205"/>
    </row>
    <row r="801" spans="1:28" ht="15" thickBot="1" x14ac:dyDescent="0.25">
      <c r="A801" s="205"/>
      <c r="B801" s="209"/>
      <c r="C801" s="205"/>
      <c r="D801" s="209"/>
      <c r="E801" s="205"/>
      <c r="F801" s="205"/>
      <c r="G801" s="205"/>
      <c r="H801" s="207"/>
      <c r="I801" s="207"/>
      <c r="J801" s="205"/>
      <c r="K801" s="208"/>
      <c r="L801" s="205"/>
      <c r="M801" s="205"/>
      <c r="N801" s="205"/>
      <c r="O801" s="205"/>
      <c r="P801" s="205"/>
      <c r="Q801" s="205"/>
      <c r="R801" s="205"/>
      <c r="S801" s="205"/>
      <c r="T801" s="205"/>
      <c r="U801" s="205"/>
      <c r="V801" s="205"/>
      <c r="W801" s="205"/>
      <c r="X801" s="205"/>
      <c r="Y801" s="205"/>
      <c r="Z801" s="205"/>
      <c r="AA801" s="205"/>
      <c r="AB801" s="205"/>
    </row>
    <row r="802" spans="1:28" ht="15" thickBot="1" x14ac:dyDescent="0.25">
      <c r="A802" s="205"/>
      <c r="B802" s="209"/>
      <c r="C802" s="205"/>
      <c r="D802" s="209"/>
      <c r="E802" s="205"/>
      <c r="F802" s="205"/>
      <c r="G802" s="205"/>
      <c r="H802" s="207"/>
      <c r="I802" s="207"/>
      <c r="J802" s="205"/>
      <c r="K802" s="208"/>
      <c r="L802" s="205"/>
      <c r="M802" s="205"/>
      <c r="N802" s="205"/>
      <c r="O802" s="205"/>
      <c r="P802" s="205"/>
      <c r="Q802" s="205"/>
      <c r="R802" s="205"/>
      <c r="S802" s="205"/>
      <c r="T802" s="205"/>
      <c r="U802" s="205"/>
      <c r="V802" s="205"/>
      <c r="W802" s="205"/>
      <c r="X802" s="205"/>
      <c r="Y802" s="205"/>
      <c r="Z802" s="205"/>
      <c r="AA802" s="205"/>
      <c r="AB802" s="205"/>
    </row>
    <row r="803" spans="1:28" ht="15" thickBot="1" x14ac:dyDescent="0.25">
      <c r="A803" s="205"/>
      <c r="B803" s="209"/>
      <c r="C803" s="205"/>
      <c r="D803" s="209"/>
      <c r="E803" s="205"/>
      <c r="F803" s="205"/>
      <c r="G803" s="205"/>
      <c r="H803" s="207"/>
      <c r="I803" s="207"/>
      <c r="J803" s="205"/>
      <c r="K803" s="208"/>
      <c r="L803" s="205"/>
      <c r="M803" s="205"/>
      <c r="N803" s="205"/>
      <c r="O803" s="205"/>
      <c r="P803" s="205"/>
      <c r="Q803" s="205"/>
      <c r="R803" s="205"/>
      <c r="S803" s="205"/>
      <c r="T803" s="205"/>
      <c r="U803" s="205"/>
      <c r="V803" s="205"/>
      <c r="W803" s="205"/>
      <c r="X803" s="205"/>
      <c r="Y803" s="205"/>
      <c r="Z803" s="205"/>
      <c r="AA803" s="205"/>
      <c r="AB803" s="205"/>
    </row>
    <row r="804" spans="1:28" ht="15" thickBot="1" x14ac:dyDescent="0.25">
      <c r="A804" s="205"/>
      <c r="B804" s="209"/>
      <c r="C804" s="205"/>
      <c r="D804" s="209"/>
      <c r="E804" s="205"/>
      <c r="F804" s="205"/>
      <c r="G804" s="205"/>
      <c r="H804" s="207"/>
      <c r="I804" s="207"/>
      <c r="J804" s="205"/>
      <c r="K804" s="208"/>
      <c r="L804" s="205"/>
      <c r="M804" s="205"/>
      <c r="N804" s="205"/>
      <c r="O804" s="205"/>
      <c r="P804" s="205"/>
      <c r="Q804" s="205"/>
      <c r="R804" s="205"/>
      <c r="S804" s="205"/>
      <c r="T804" s="205"/>
      <c r="U804" s="205"/>
      <c r="V804" s="205"/>
      <c r="W804" s="205"/>
      <c r="X804" s="205"/>
      <c r="Y804" s="205"/>
      <c r="Z804" s="205"/>
      <c r="AA804" s="205"/>
      <c r="AB804" s="205"/>
    </row>
    <row r="805" spans="1:28" ht="15" thickBot="1" x14ac:dyDescent="0.25">
      <c r="A805" s="205"/>
      <c r="B805" s="209"/>
      <c r="C805" s="205"/>
      <c r="D805" s="209"/>
      <c r="E805" s="205"/>
      <c r="F805" s="205"/>
      <c r="G805" s="205"/>
      <c r="H805" s="207"/>
      <c r="I805" s="207"/>
      <c r="J805" s="205"/>
      <c r="K805" s="208"/>
      <c r="L805" s="205"/>
      <c r="M805" s="205"/>
      <c r="N805" s="205"/>
      <c r="O805" s="205"/>
      <c r="P805" s="205"/>
      <c r="Q805" s="205"/>
      <c r="R805" s="205"/>
      <c r="S805" s="205"/>
      <c r="T805" s="205"/>
      <c r="U805" s="205"/>
      <c r="V805" s="205"/>
      <c r="W805" s="205"/>
      <c r="X805" s="205"/>
      <c r="Y805" s="205"/>
      <c r="Z805" s="205"/>
      <c r="AA805" s="205"/>
      <c r="AB805" s="205"/>
    </row>
    <row r="806" spans="1:28" ht="15" thickBot="1" x14ac:dyDescent="0.25">
      <c r="A806" s="205"/>
      <c r="B806" s="209"/>
      <c r="C806" s="205"/>
      <c r="D806" s="209"/>
      <c r="E806" s="205"/>
      <c r="F806" s="205"/>
      <c r="G806" s="205"/>
      <c r="H806" s="207"/>
      <c r="I806" s="207"/>
      <c r="J806" s="205"/>
      <c r="K806" s="208"/>
      <c r="L806" s="205"/>
      <c r="M806" s="205"/>
      <c r="N806" s="205"/>
      <c r="O806" s="205"/>
      <c r="P806" s="205"/>
      <c r="Q806" s="205"/>
      <c r="R806" s="205"/>
      <c r="S806" s="205"/>
      <c r="T806" s="205"/>
      <c r="U806" s="205"/>
      <c r="V806" s="205"/>
      <c r="W806" s="205"/>
      <c r="X806" s="205"/>
      <c r="Y806" s="205"/>
      <c r="Z806" s="205"/>
      <c r="AA806" s="205"/>
      <c r="AB806" s="205"/>
    </row>
    <row r="807" spans="1:28" ht="15" thickBot="1" x14ac:dyDescent="0.25">
      <c r="A807" s="205"/>
      <c r="B807" s="209"/>
      <c r="C807" s="205"/>
      <c r="D807" s="209"/>
      <c r="E807" s="205"/>
      <c r="F807" s="205"/>
      <c r="G807" s="205"/>
      <c r="H807" s="207"/>
      <c r="I807" s="207"/>
      <c r="J807" s="205"/>
      <c r="K807" s="208"/>
      <c r="L807" s="205"/>
      <c r="M807" s="205"/>
      <c r="N807" s="205"/>
      <c r="O807" s="205"/>
      <c r="P807" s="205"/>
      <c r="Q807" s="205"/>
      <c r="R807" s="205"/>
      <c r="S807" s="205"/>
      <c r="T807" s="205"/>
      <c r="U807" s="205"/>
      <c r="V807" s="205"/>
      <c r="W807" s="205"/>
      <c r="X807" s="205"/>
      <c r="Y807" s="205"/>
      <c r="Z807" s="205"/>
      <c r="AA807" s="205"/>
      <c r="AB807" s="205"/>
    </row>
    <row r="808" spans="1:28" ht="15" thickBot="1" x14ac:dyDescent="0.25">
      <c r="A808" s="205"/>
      <c r="B808" s="209"/>
      <c r="C808" s="205"/>
      <c r="D808" s="209"/>
      <c r="E808" s="205"/>
      <c r="F808" s="205"/>
      <c r="G808" s="205"/>
      <c r="H808" s="207"/>
      <c r="I808" s="207"/>
      <c r="J808" s="205"/>
      <c r="K808" s="208"/>
      <c r="L808" s="205"/>
      <c r="M808" s="205"/>
      <c r="N808" s="205"/>
      <c r="O808" s="205"/>
      <c r="P808" s="205"/>
      <c r="Q808" s="205"/>
      <c r="R808" s="205"/>
      <c r="S808" s="205"/>
      <c r="T808" s="205"/>
      <c r="U808" s="205"/>
      <c r="V808" s="205"/>
      <c r="W808" s="205"/>
      <c r="X808" s="205"/>
      <c r="Y808" s="205"/>
      <c r="Z808" s="205"/>
      <c r="AA808" s="205"/>
      <c r="AB808" s="205"/>
    </row>
    <row r="809" spans="1:28" ht="15" thickBot="1" x14ac:dyDescent="0.25">
      <c r="A809" s="205"/>
      <c r="B809" s="209"/>
      <c r="C809" s="205"/>
      <c r="D809" s="209"/>
      <c r="E809" s="205"/>
      <c r="F809" s="205"/>
      <c r="G809" s="205"/>
      <c r="H809" s="207"/>
      <c r="I809" s="207"/>
      <c r="J809" s="205"/>
      <c r="K809" s="208"/>
      <c r="L809" s="205"/>
      <c r="M809" s="205"/>
      <c r="N809" s="205"/>
      <c r="O809" s="205"/>
      <c r="P809" s="205"/>
      <c r="Q809" s="205"/>
      <c r="R809" s="205"/>
      <c r="S809" s="205"/>
      <c r="T809" s="205"/>
      <c r="U809" s="205"/>
      <c r="V809" s="205"/>
      <c r="W809" s="205"/>
      <c r="X809" s="205"/>
      <c r="Y809" s="205"/>
      <c r="Z809" s="205"/>
      <c r="AA809" s="205"/>
      <c r="AB809" s="205"/>
    </row>
    <row r="810" spans="1:28" ht="15" thickBot="1" x14ac:dyDescent="0.25">
      <c r="A810" s="205"/>
      <c r="B810" s="209"/>
      <c r="C810" s="205"/>
      <c r="D810" s="209"/>
      <c r="E810" s="205"/>
      <c r="F810" s="205"/>
      <c r="G810" s="205"/>
      <c r="H810" s="207"/>
      <c r="I810" s="207"/>
      <c r="J810" s="205"/>
      <c r="K810" s="208"/>
      <c r="L810" s="205"/>
      <c r="M810" s="205"/>
      <c r="N810" s="205"/>
      <c r="O810" s="205"/>
      <c r="P810" s="205"/>
      <c r="Q810" s="205"/>
      <c r="R810" s="205"/>
      <c r="S810" s="205"/>
      <c r="T810" s="205"/>
      <c r="U810" s="205"/>
      <c r="V810" s="205"/>
      <c r="W810" s="205"/>
      <c r="X810" s="205"/>
      <c r="Y810" s="205"/>
      <c r="Z810" s="205"/>
      <c r="AA810" s="205"/>
      <c r="AB810" s="205"/>
    </row>
    <row r="811" spans="1:28" ht="15" thickBot="1" x14ac:dyDescent="0.25">
      <c r="A811" s="205"/>
      <c r="B811" s="209"/>
      <c r="C811" s="205"/>
      <c r="D811" s="209"/>
      <c r="E811" s="205"/>
      <c r="F811" s="205"/>
      <c r="G811" s="205"/>
      <c r="H811" s="207"/>
      <c r="I811" s="207"/>
      <c r="J811" s="205"/>
      <c r="K811" s="208"/>
      <c r="L811" s="205"/>
      <c r="M811" s="205"/>
      <c r="N811" s="205"/>
      <c r="O811" s="205"/>
      <c r="P811" s="205"/>
      <c r="Q811" s="205"/>
      <c r="R811" s="205"/>
      <c r="S811" s="205"/>
      <c r="T811" s="205"/>
      <c r="U811" s="205"/>
      <c r="V811" s="205"/>
      <c r="W811" s="205"/>
      <c r="X811" s="205"/>
      <c r="Y811" s="205"/>
      <c r="Z811" s="205"/>
      <c r="AA811" s="205"/>
      <c r="AB811" s="205"/>
    </row>
    <row r="812" spans="1:28" ht="15" thickBot="1" x14ac:dyDescent="0.25">
      <c r="A812" s="205"/>
      <c r="B812" s="209"/>
      <c r="C812" s="205"/>
      <c r="D812" s="209"/>
      <c r="E812" s="205"/>
      <c r="F812" s="205"/>
      <c r="G812" s="205"/>
      <c r="H812" s="207"/>
      <c r="I812" s="207"/>
      <c r="J812" s="205"/>
      <c r="K812" s="208"/>
      <c r="L812" s="205"/>
      <c r="M812" s="205"/>
      <c r="N812" s="205"/>
      <c r="O812" s="205"/>
      <c r="P812" s="205"/>
      <c r="Q812" s="205"/>
      <c r="R812" s="205"/>
      <c r="S812" s="205"/>
      <c r="T812" s="205"/>
      <c r="U812" s="205"/>
      <c r="V812" s="205"/>
      <c r="W812" s="205"/>
      <c r="X812" s="205"/>
      <c r="Y812" s="205"/>
      <c r="Z812" s="205"/>
      <c r="AA812" s="205"/>
      <c r="AB812" s="205"/>
    </row>
    <row r="813" spans="1:28" ht="15" thickBot="1" x14ac:dyDescent="0.25">
      <c r="A813" s="205"/>
      <c r="B813" s="209"/>
      <c r="C813" s="205"/>
      <c r="D813" s="209"/>
      <c r="E813" s="205"/>
      <c r="F813" s="205"/>
      <c r="G813" s="205"/>
      <c r="H813" s="207"/>
      <c r="I813" s="207"/>
      <c r="J813" s="205"/>
      <c r="K813" s="208"/>
      <c r="L813" s="205"/>
      <c r="M813" s="205"/>
      <c r="N813" s="205"/>
      <c r="O813" s="205"/>
      <c r="P813" s="205"/>
      <c r="Q813" s="205"/>
      <c r="R813" s="205"/>
      <c r="S813" s="205"/>
      <c r="T813" s="205"/>
      <c r="U813" s="205"/>
      <c r="V813" s="205"/>
      <c r="W813" s="205"/>
      <c r="X813" s="205"/>
      <c r="Y813" s="205"/>
      <c r="Z813" s="205"/>
      <c r="AA813" s="205"/>
      <c r="AB813" s="205"/>
    </row>
    <row r="814" spans="1:28" ht="15" thickBot="1" x14ac:dyDescent="0.25">
      <c r="A814" s="205"/>
      <c r="B814" s="209"/>
      <c r="C814" s="205"/>
      <c r="D814" s="209"/>
      <c r="E814" s="205"/>
      <c r="F814" s="205"/>
      <c r="G814" s="205"/>
      <c r="H814" s="207"/>
      <c r="I814" s="207"/>
      <c r="J814" s="205"/>
      <c r="K814" s="208"/>
      <c r="L814" s="205"/>
      <c r="M814" s="205"/>
      <c r="N814" s="205"/>
      <c r="O814" s="205"/>
      <c r="P814" s="205"/>
      <c r="Q814" s="205"/>
      <c r="R814" s="205"/>
      <c r="S814" s="205"/>
      <c r="T814" s="205"/>
      <c r="U814" s="205"/>
      <c r="V814" s="205"/>
      <c r="W814" s="205"/>
      <c r="X814" s="205"/>
      <c r="Y814" s="205"/>
      <c r="Z814" s="205"/>
      <c r="AA814" s="205"/>
      <c r="AB814" s="205"/>
    </row>
    <row r="815" spans="1:28" ht="15" thickBot="1" x14ac:dyDescent="0.25">
      <c r="A815" s="205"/>
      <c r="B815" s="209"/>
      <c r="C815" s="205"/>
      <c r="D815" s="209"/>
      <c r="E815" s="205"/>
      <c r="F815" s="205"/>
      <c r="G815" s="205"/>
      <c r="H815" s="207"/>
      <c r="I815" s="207"/>
      <c r="J815" s="205"/>
      <c r="K815" s="208"/>
      <c r="L815" s="205"/>
      <c r="M815" s="205"/>
      <c r="N815" s="205"/>
      <c r="O815" s="205"/>
      <c r="P815" s="205"/>
      <c r="Q815" s="205"/>
      <c r="R815" s="205"/>
      <c r="S815" s="205"/>
      <c r="T815" s="205"/>
      <c r="U815" s="205"/>
      <c r="V815" s="205"/>
      <c r="W815" s="205"/>
      <c r="X815" s="205"/>
      <c r="Y815" s="205"/>
      <c r="Z815" s="205"/>
      <c r="AA815" s="205"/>
      <c r="AB815" s="205"/>
    </row>
    <row r="816" spans="1:28" ht="15" thickBot="1" x14ac:dyDescent="0.25">
      <c r="A816" s="205"/>
      <c r="B816" s="209"/>
      <c r="C816" s="205"/>
      <c r="D816" s="209"/>
      <c r="E816" s="205"/>
      <c r="F816" s="205"/>
      <c r="G816" s="205"/>
      <c r="H816" s="207"/>
      <c r="I816" s="207"/>
      <c r="J816" s="205"/>
      <c r="K816" s="208"/>
      <c r="L816" s="205"/>
      <c r="M816" s="205"/>
      <c r="N816" s="205"/>
      <c r="O816" s="205"/>
      <c r="P816" s="205"/>
      <c r="Q816" s="205"/>
      <c r="R816" s="205"/>
      <c r="S816" s="205"/>
      <c r="T816" s="205"/>
      <c r="U816" s="205"/>
      <c r="V816" s="205"/>
      <c r="W816" s="205"/>
      <c r="X816" s="205"/>
      <c r="Y816" s="205"/>
      <c r="Z816" s="205"/>
      <c r="AA816" s="205"/>
      <c r="AB816" s="205"/>
    </row>
    <row r="817" spans="1:28" ht="15" thickBot="1" x14ac:dyDescent="0.25">
      <c r="A817" s="205"/>
      <c r="B817" s="209"/>
      <c r="C817" s="205"/>
      <c r="D817" s="209"/>
      <c r="E817" s="205"/>
      <c r="F817" s="205"/>
      <c r="G817" s="205"/>
      <c r="H817" s="207"/>
      <c r="I817" s="207"/>
      <c r="J817" s="205"/>
      <c r="K817" s="208"/>
      <c r="L817" s="205"/>
      <c r="M817" s="205"/>
      <c r="N817" s="205"/>
      <c r="O817" s="205"/>
      <c r="P817" s="205"/>
      <c r="Q817" s="205"/>
      <c r="R817" s="205"/>
      <c r="S817" s="205"/>
      <c r="T817" s="205"/>
      <c r="U817" s="205"/>
      <c r="V817" s="205"/>
      <c r="W817" s="205"/>
      <c r="X817" s="205"/>
      <c r="Y817" s="205"/>
      <c r="Z817" s="205"/>
      <c r="AA817" s="205"/>
      <c r="AB817" s="205"/>
    </row>
    <row r="818" spans="1:28" ht="15" thickBot="1" x14ac:dyDescent="0.25">
      <c r="A818" s="205"/>
      <c r="B818" s="209"/>
      <c r="C818" s="205"/>
      <c r="D818" s="209"/>
      <c r="E818" s="205"/>
      <c r="F818" s="205"/>
      <c r="G818" s="205"/>
      <c r="H818" s="207"/>
      <c r="I818" s="207"/>
      <c r="J818" s="205"/>
      <c r="K818" s="208"/>
      <c r="L818" s="205"/>
      <c r="M818" s="205"/>
      <c r="N818" s="205"/>
      <c r="O818" s="205"/>
      <c r="P818" s="205"/>
      <c r="Q818" s="205"/>
      <c r="R818" s="205"/>
      <c r="S818" s="205"/>
      <c r="T818" s="205"/>
      <c r="U818" s="205"/>
      <c r="V818" s="205"/>
      <c r="W818" s="205"/>
      <c r="X818" s="205"/>
      <c r="Y818" s="205"/>
      <c r="Z818" s="205"/>
      <c r="AA818" s="205"/>
      <c r="AB818" s="205"/>
    </row>
    <row r="819" spans="1:28" ht="15" thickBot="1" x14ac:dyDescent="0.25">
      <c r="A819" s="205"/>
      <c r="B819" s="209"/>
      <c r="C819" s="205"/>
      <c r="D819" s="209"/>
      <c r="E819" s="205"/>
      <c r="F819" s="205"/>
      <c r="G819" s="205"/>
      <c r="H819" s="207"/>
      <c r="I819" s="207"/>
      <c r="J819" s="205"/>
      <c r="K819" s="208"/>
      <c r="L819" s="205"/>
      <c r="M819" s="205"/>
      <c r="N819" s="205"/>
      <c r="O819" s="205"/>
      <c r="P819" s="205"/>
      <c r="Q819" s="205"/>
      <c r="R819" s="205"/>
      <c r="S819" s="205"/>
      <c r="T819" s="205"/>
      <c r="U819" s="205"/>
      <c r="V819" s="205"/>
      <c r="W819" s="205"/>
      <c r="X819" s="205"/>
      <c r="Y819" s="205"/>
      <c r="Z819" s="205"/>
      <c r="AA819" s="205"/>
      <c r="AB819" s="205"/>
    </row>
    <row r="820" spans="1:28" ht="15" thickBot="1" x14ac:dyDescent="0.25">
      <c r="A820" s="205"/>
      <c r="B820" s="209"/>
      <c r="C820" s="205"/>
      <c r="D820" s="209"/>
      <c r="E820" s="205"/>
      <c r="F820" s="205"/>
      <c r="G820" s="205"/>
      <c r="H820" s="207"/>
      <c r="I820" s="207"/>
      <c r="J820" s="205"/>
      <c r="K820" s="208"/>
      <c r="L820" s="205"/>
      <c r="M820" s="205"/>
      <c r="N820" s="205"/>
      <c r="O820" s="205"/>
      <c r="P820" s="205"/>
      <c r="Q820" s="205"/>
      <c r="R820" s="205"/>
      <c r="S820" s="205"/>
      <c r="T820" s="205"/>
      <c r="U820" s="205"/>
      <c r="V820" s="205"/>
      <c r="W820" s="205"/>
      <c r="X820" s="205"/>
      <c r="Y820" s="205"/>
      <c r="Z820" s="205"/>
      <c r="AA820" s="205"/>
      <c r="AB820" s="205"/>
    </row>
    <row r="821" spans="1:28" ht="15" thickBot="1" x14ac:dyDescent="0.25">
      <c r="A821" s="205"/>
      <c r="B821" s="209"/>
      <c r="C821" s="205"/>
      <c r="D821" s="209"/>
      <c r="E821" s="205"/>
      <c r="F821" s="205"/>
      <c r="G821" s="205"/>
      <c r="H821" s="207"/>
      <c r="I821" s="207"/>
      <c r="J821" s="205"/>
      <c r="K821" s="208"/>
      <c r="L821" s="205"/>
      <c r="M821" s="205"/>
      <c r="N821" s="205"/>
      <c r="O821" s="205"/>
      <c r="P821" s="205"/>
      <c r="Q821" s="205"/>
      <c r="R821" s="205"/>
      <c r="S821" s="205"/>
      <c r="T821" s="205"/>
      <c r="U821" s="205"/>
      <c r="V821" s="205"/>
      <c r="W821" s="205"/>
      <c r="X821" s="205"/>
      <c r="Y821" s="205"/>
      <c r="Z821" s="205"/>
      <c r="AA821" s="205"/>
      <c r="AB821" s="205"/>
    </row>
    <row r="822" spans="1:28" ht="15" thickBot="1" x14ac:dyDescent="0.25">
      <c r="A822" s="205"/>
      <c r="B822" s="209"/>
      <c r="C822" s="205"/>
      <c r="D822" s="209"/>
      <c r="E822" s="205"/>
      <c r="F822" s="205"/>
      <c r="G822" s="205"/>
      <c r="H822" s="207"/>
      <c r="I822" s="207"/>
      <c r="J822" s="205"/>
      <c r="K822" s="208"/>
      <c r="L822" s="205"/>
      <c r="M822" s="205"/>
      <c r="N822" s="205"/>
      <c r="O822" s="205"/>
      <c r="P822" s="205"/>
      <c r="Q822" s="205"/>
      <c r="R822" s="205"/>
      <c r="S822" s="205"/>
      <c r="T822" s="205"/>
      <c r="U822" s="205"/>
      <c r="V822" s="205"/>
      <c r="W822" s="205"/>
      <c r="X822" s="205"/>
      <c r="Y822" s="205"/>
      <c r="Z822" s="205"/>
      <c r="AA822" s="205"/>
      <c r="AB822" s="205"/>
    </row>
    <row r="823" spans="1:28" ht="15" thickBot="1" x14ac:dyDescent="0.25">
      <c r="A823" s="205"/>
      <c r="B823" s="209"/>
      <c r="C823" s="205"/>
      <c r="D823" s="209"/>
      <c r="E823" s="205"/>
      <c r="F823" s="205"/>
      <c r="G823" s="205"/>
      <c r="H823" s="207"/>
      <c r="I823" s="207"/>
      <c r="J823" s="205"/>
      <c r="K823" s="208"/>
      <c r="L823" s="205"/>
      <c r="M823" s="205"/>
      <c r="N823" s="205"/>
      <c r="O823" s="205"/>
      <c r="P823" s="205"/>
      <c r="Q823" s="205"/>
      <c r="R823" s="205"/>
      <c r="S823" s="205"/>
      <c r="T823" s="205"/>
      <c r="U823" s="205"/>
      <c r="V823" s="205"/>
      <c r="W823" s="205"/>
      <c r="X823" s="205"/>
      <c r="Y823" s="205"/>
      <c r="Z823" s="205"/>
      <c r="AA823" s="205"/>
      <c r="AB823" s="205"/>
    </row>
    <row r="824" spans="1:28" ht="15" thickBot="1" x14ac:dyDescent="0.25">
      <c r="A824" s="205"/>
      <c r="B824" s="209"/>
      <c r="C824" s="205"/>
      <c r="D824" s="209"/>
      <c r="E824" s="205"/>
      <c r="F824" s="205"/>
      <c r="G824" s="205"/>
      <c r="H824" s="207"/>
      <c r="I824" s="207"/>
      <c r="J824" s="205"/>
      <c r="K824" s="208"/>
      <c r="L824" s="205"/>
      <c r="M824" s="205"/>
      <c r="N824" s="205"/>
      <c r="O824" s="205"/>
      <c r="P824" s="205"/>
      <c r="Q824" s="205"/>
      <c r="R824" s="205"/>
      <c r="S824" s="205"/>
      <c r="T824" s="205"/>
      <c r="U824" s="205"/>
      <c r="V824" s="205"/>
      <c r="W824" s="205"/>
      <c r="X824" s="205"/>
      <c r="Y824" s="205"/>
      <c r="Z824" s="205"/>
      <c r="AA824" s="205"/>
      <c r="AB824" s="205"/>
    </row>
    <row r="825" spans="1:28" ht="15" thickBot="1" x14ac:dyDescent="0.25">
      <c r="A825" s="205"/>
      <c r="B825" s="209"/>
      <c r="C825" s="205"/>
      <c r="D825" s="209"/>
      <c r="E825" s="205"/>
      <c r="F825" s="205"/>
      <c r="G825" s="205"/>
      <c r="H825" s="207"/>
      <c r="I825" s="207"/>
      <c r="J825" s="205"/>
      <c r="K825" s="208"/>
      <c r="L825" s="205"/>
      <c r="M825" s="205"/>
      <c r="N825" s="205"/>
      <c r="O825" s="205"/>
      <c r="P825" s="205"/>
      <c r="Q825" s="205"/>
      <c r="R825" s="205"/>
      <c r="S825" s="205"/>
      <c r="T825" s="205"/>
      <c r="U825" s="205"/>
      <c r="V825" s="205"/>
      <c r="W825" s="205"/>
      <c r="X825" s="205"/>
      <c r="Y825" s="205"/>
      <c r="Z825" s="205"/>
      <c r="AA825" s="205"/>
      <c r="AB825" s="205"/>
    </row>
    <row r="826" spans="1:28" ht="15" thickBot="1" x14ac:dyDescent="0.25">
      <c r="A826" s="205"/>
      <c r="B826" s="209"/>
      <c r="C826" s="205"/>
      <c r="D826" s="209"/>
      <c r="E826" s="205"/>
      <c r="F826" s="205"/>
      <c r="G826" s="205"/>
      <c r="H826" s="207"/>
      <c r="I826" s="207"/>
      <c r="J826" s="205"/>
      <c r="K826" s="208"/>
      <c r="L826" s="205"/>
      <c r="M826" s="205"/>
      <c r="N826" s="205"/>
      <c r="O826" s="205"/>
      <c r="P826" s="205"/>
      <c r="Q826" s="205"/>
      <c r="R826" s="205"/>
      <c r="S826" s="205"/>
      <c r="T826" s="205"/>
      <c r="U826" s="205"/>
      <c r="V826" s="205"/>
      <c r="W826" s="205"/>
      <c r="X826" s="205"/>
      <c r="Y826" s="205"/>
      <c r="Z826" s="205"/>
      <c r="AA826" s="205"/>
      <c r="AB826" s="205"/>
    </row>
    <row r="827" spans="1:28" ht="15" thickBot="1" x14ac:dyDescent="0.25">
      <c r="A827" s="205"/>
      <c r="B827" s="209"/>
      <c r="C827" s="205"/>
      <c r="D827" s="209"/>
      <c r="E827" s="205"/>
      <c r="F827" s="205"/>
      <c r="G827" s="205"/>
      <c r="H827" s="207"/>
      <c r="I827" s="207"/>
      <c r="J827" s="205"/>
      <c r="K827" s="208"/>
      <c r="L827" s="205"/>
      <c r="M827" s="205"/>
      <c r="N827" s="205"/>
      <c r="O827" s="205"/>
      <c r="P827" s="205"/>
      <c r="Q827" s="205"/>
      <c r="R827" s="205"/>
      <c r="S827" s="205"/>
      <c r="T827" s="205"/>
      <c r="U827" s="205"/>
      <c r="V827" s="205"/>
      <c r="W827" s="205"/>
      <c r="X827" s="205"/>
      <c r="Y827" s="205"/>
      <c r="Z827" s="205"/>
      <c r="AA827" s="205"/>
      <c r="AB827" s="205"/>
    </row>
    <row r="828" spans="1:28" ht="15" thickBot="1" x14ac:dyDescent="0.25">
      <c r="A828" s="205"/>
      <c r="B828" s="209"/>
      <c r="C828" s="205"/>
      <c r="D828" s="209"/>
      <c r="E828" s="205"/>
      <c r="F828" s="205"/>
      <c r="G828" s="205"/>
      <c r="H828" s="207"/>
      <c r="I828" s="207"/>
      <c r="J828" s="205"/>
      <c r="K828" s="208"/>
      <c r="L828" s="205"/>
      <c r="M828" s="205"/>
      <c r="N828" s="205"/>
      <c r="O828" s="205"/>
      <c r="P828" s="205"/>
      <c r="Q828" s="205"/>
      <c r="R828" s="205"/>
      <c r="S828" s="205"/>
      <c r="T828" s="205"/>
      <c r="U828" s="205"/>
      <c r="V828" s="205"/>
      <c r="W828" s="205"/>
      <c r="X828" s="205"/>
      <c r="Y828" s="205"/>
      <c r="Z828" s="205"/>
      <c r="AA828" s="205"/>
      <c r="AB828" s="205"/>
    </row>
    <row r="829" spans="1:28" ht="15" thickBot="1" x14ac:dyDescent="0.25">
      <c r="A829" s="205"/>
      <c r="B829" s="209"/>
      <c r="C829" s="205"/>
      <c r="D829" s="209"/>
      <c r="E829" s="205"/>
      <c r="F829" s="205"/>
      <c r="G829" s="205"/>
      <c r="H829" s="207"/>
      <c r="I829" s="207"/>
      <c r="J829" s="205"/>
      <c r="K829" s="208"/>
      <c r="L829" s="205"/>
      <c r="M829" s="205"/>
      <c r="N829" s="205"/>
      <c r="O829" s="205"/>
      <c r="P829" s="205"/>
      <c r="Q829" s="205"/>
      <c r="R829" s="205"/>
      <c r="S829" s="205"/>
      <c r="T829" s="205"/>
      <c r="U829" s="205"/>
      <c r="V829" s="205"/>
      <c r="W829" s="205"/>
      <c r="X829" s="205"/>
      <c r="Y829" s="205"/>
      <c r="Z829" s="205"/>
      <c r="AA829" s="205"/>
      <c r="AB829" s="205"/>
    </row>
    <row r="830" spans="1:28" ht="15" thickBot="1" x14ac:dyDescent="0.25">
      <c r="A830" s="205"/>
      <c r="B830" s="209"/>
      <c r="C830" s="205"/>
      <c r="D830" s="209"/>
      <c r="E830" s="205"/>
      <c r="F830" s="205"/>
      <c r="G830" s="205"/>
      <c r="H830" s="207"/>
      <c r="I830" s="207"/>
      <c r="J830" s="205"/>
      <c r="K830" s="208"/>
      <c r="L830" s="205"/>
      <c r="M830" s="205"/>
      <c r="N830" s="205"/>
      <c r="O830" s="205"/>
      <c r="P830" s="205"/>
      <c r="Q830" s="205"/>
      <c r="R830" s="205"/>
      <c r="S830" s="205"/>
      <c r="T830" s="205"/>
      <c r="U830" s="205"/>
      <c r="V830" s="205"/>
      <c r="W830" s="205"/>
      <c r="X830" s="205"/>
      <c r="Y830" s="205"/>
      <c r="Z830" s="205"/>
      <c r="AA830" s="205"/>
      <c r="AB830" s="205"/>
    </row>
    <row r="831" spans="1:28" ht="15" thickBot="1" x14ac:dyDescent="0.25">
      <c r="A831" s="205"/>
      <c r="B831" s="209"/>
      <c r="C831" s="205"/>
      <c r="D831" s="209"/>
      <c r="E831" s="205"/>
      <c r="F831" s="205"/>
      <c r="G831" s="205"/>
      <c r="H831" s="207"/>
      <c r="I831" s="207"/>
      <c r="J831" s="205"/>
      <c r="K831" s="208"/>
      <c r="L831" s="205"/>
      <c r="M831" s="205"/>
      <c r="N831" s="205"/>
      <c r="O831" s="205"/>
      <c r="P831" s="205"/>
      <c r="Q831" s="205"/>
      <c r="R831" s="205"/>
      <c r="S831" s="205"/>
      <c r="T831" s="205"/>
      <c r="U831" s="205"/>
      <c r="V831" s="205"/>
      <c r="W831" s="205"/>
      <c r="X831" s="205"/>
      <c r="Y831" s="205"/>
      <c r="Z831" s="205"/>
      <c r="AA831" s="205"/>
      <c r="AB831" s="205"/>
    </row>
    <row r="832" spans="1:28" ht="15" thickBot="1" x14ac:dyDescent="0.25">
      <c r="A832" s="205"/>
      <c r="B832" s="209"/>
      <c r="C832" s="205"/>
      <c r="D832" s="209"/>
      <c r="E832" s="205"/>
      <c r="F832" s="205"/>
      <c r="G832" s="205"/>
      <c r="H832" s="207"/>
      <c r="I832" s="207"/>
      <c r="J832" s="205"/>
      <c r="K832" s="208"/>
      <c r="L832" s="205"/>
      <c r="M832" s="205"/>
      <c r="N832" s="205"/>
      <c r="O832" s="205"/>
      <c r="P832" s="205"/>
      <c r="Q832" s="205"/>
      <c r="R832" s="205"/>
      <c r="S832" s="205"/>
      <c r="T832" s="205"/>
      <c r="U832" s="205"/>
      <c r="V832" s="205"/>
      <c r="W832" s="205"/>
      <c r="X832" s="205"/>
      <c r="Y832" s="205"/>
      <c r="Z832" s="205"/>
      <c r="AA832" s="205"/>
      <c r="AB832" s="205"/>
    </row>
    <row r="833" spans="1:28" ht="15" thickBot="1" x14ac:dyDescent="0.25">
      <c r="A833" s="205"/>
      <c r="B833" s="209"/>
      <c r="C833" s="205"/>
      <c r="D833" s="209"/>
      <c r="E833" s="205"/>
      <c r="F833" s="205"/>
      <c r="G833" s="205"/>
      <c r="H833" s="207"/>
      <c r="I833" s="207"/>
      <c r="J833" s="205"/>
      <c r="K833" s="208"/>
      <c r="L833" s="205"/>
      <c r="M833" s="205"/>
      <c r="N833" s="205"/>
      <c r="O833" s="205"/>
      <c r="P833" s="205"/>
      <c r="Q833" s="205"/>
      <c r="R833" s="205"/>
      <c r="S833" s="205"/>
      <c r="T833" s="205"/>
      <c r="U833" s="205"/>
      <c r="V833" s="205"/>
      <c r="W833" s="205"/>
      <c r="X833" s="205"/>
      <c r="Y833" s="205"/>
      <c r="Z833" s="205"/>
      <c r="AA833" s="205"/>
      <c r="AB833" s="205"/>
    </row>
    <row r="834" spans="1:28" ht="15" thickBot="1" x14ac:dyDescent="0.25">
      <c r="A834" s="205"/>
      <c r="B834" s="209"/>
      <c r="C834" s="205"/>
      <c r="D834" s="209"/>
      <c r="E834" s="205"/>
      <c r="F834" s="205"/>
      <c r="G834" s="205"/>
      <c r="H834" s="207"/>
      <c r="I834" s="207"/>
      <c r="J834" s="205"/>
      <c r="K834" s="208"/>
      <c r="L834" s="205"/>
      <c r="M834" s="205"/>
      <c r="N834" s="205"/>
      <c r="O834" s="205"/>
      <c r="P834" s="205"/>
      <c r="Q834" s="205"/>
      <c r="R834" s="205"/>
      <c r="S834" s="205"/>
      <c r="T834" s="205"/>
      <c r="U834" s="205"/>
      <c r="V834" s="205"/>
      <c r="W834" s="205"/>
      <c r="X834" s="205"/>
      <c r="Y834" s="205"/>
      <c r="Z834" s="205"/>
      <c r="AA834" s="205"/>
      <c r="AB834" s="205"/>
    </row>
    <row r="835" spans="1:28" ht="15" thickBot="1" x14ac:dyDescent="0.25">
      <c r="A835" s="205"/>
      <c r="B835" s="209"/>
      <c r="C835" s="205"/>
      <c r="D835" s="209"/>
      <c r="E835" s="205"/>
      <c r="F835" s="205"/>
      <c r="G835" s="205"/>
      <c r="H835" s="207"/>
      <c r="I835" s="207"/>
      <c r="J835" s="205"/>
      <c r="K835" s="208"/>
      <c r="L835" s="205"/>
      <c r="M835" s="205"/>
      <c r="N835" s="205"/>
      <c r="O835" s="205"/>
      <c r="P835" s="205"/>
      <c r="Q835" s="205"/>
      <c r="R835" s="205"/>
      <c r="S835" s="205"/>
      <c r="T835" s="205"/>
      <c r="U835" s="205"/>
      <c r="V835" s="205"/>
      <c r="W835" s="205"/>
      <c r="X835" s="205"/>
      <c r="Y835" s="205"/>
      <c r="Z835" s="205"/>
      <c r="AA835" s="205"/>
      <c r="AB835" s="205"/>
    </row>
    <row r="836" spans="1:28" ht="15" thickBot="1" x14ac:dyDescent="0.25">
      <c r="A836" s="205"/>
      <c r="B836" s="209"/>
      <c r="C836" s="205"/>
      <c r="D836" s="209"/>
      <c r="E836" s="205"/>
      <c r="F836" s="205"/>
      <c r="G836" s="205"/>
      <c r="H836" s="207"/>
      <c r="I836" s="207"/>
      <c r="J836" s="205"/>
      <c r="K836" s="208"/>
      <c r="L836" s="205"/>
      <c r="M836" s="205"/>
      <c r="N836" s="205"/>
      <c r="O836" s="205"/>
      <c r="P836" s="205"/>
      <c r="Q836" s="205"/>
      <c r="R836" s="205"/>
      <c r="S836" s="205"/>
      <c r="T836" s="205"/>
      <c r="U836" s="205"/>
      <c r="V836" s="205"/>
      <c r="W836" s="205"/>
      <c r="X836" s="205"/>
      <c r="Y836" s="205"/>
      <c r="Z836" s="205"/>
      <c r="AA836" s="205"/>
      <c r="AB836" s="205"/>
    </row>
    <row r="837" spans="1:28" ht="15" thickBot="1" x14ac:dyDescent="0.25">
      <c r="A837" s="205"/>
      <c r="B837" s="209"/>
      <c r="C837" s="205"/>
      <c r="D837" s="209"/>
      <c r="E837" s="205"/>
      <c r="F837" s="205"/>
      <c r="G837" s="205"/>
      <c r="H837" s="207"/>
      <c r="I837" s="207"/>
      <c r="J837" s="205"/>
      <c r="K837" s="208"/>
      <c r="L837" s="205"/>
      <c r="M837" s="205"/>
      <c r="N837" s="205"/>
      <c r="O837" s="205"/>
      <c r="P837" s="205"/>
      <c r="Q837" s="205"/>
      <c r="R837" s="205"/>
      <c r="S837" s="205"/>
      <c r="T837" s="205"/>
      <c r="U837" s="205"/>
      <c r="V837" s="205"/>
      <c r="W837" s="205"/>
      <c r="X837" s="205"/>
      <c r="Y837" s="205"/>
      <c r="Z837" s="205"/>
      <c r="AA837" s="205"/>
      <c r="AB837" s="205"/>
    </row>
    <row r="838" spans="1:28" ht="15" thickBot="1" x14ac:dyDescent="0.25">
      <c r="A838" s="205"/>
      <c r="B838" s="209"/>
      <c r="C838" s="205"/>
      <c r="D838" s="209"/>
      <c r="E838" s="205"/>
      <c r="F838" s="205"/>
      <c r="G838" s="205"/>
      <c r="H838" s="207"/>
      <c r="I838" s="207"/>
      <c r="J838" s="205"/>
      <c r="K838" s="208"/>
      <c r="L838" s="205"/>
      <c r="M838" s="205"/>
      <c r="N838" s="205"/>
      <c r="O838" s="205"/>
      <c r="P838" s="205"/>
      <c r="Q838" s="205"/>
      <c r="R838" s="205"/>
      <c r="S838" s="205"/>
      <c r="T838" s="205"/>
      <c r="U838" s="205"/>
      <c r="V838" s="205"/>
      <c r="W838" s="205"/>
      <c r="X838" s="205"/>
      <c r="Y838" s="205"/>
      <c r="Z838" s="205"/>
      <c r="AA838" s="205"/>
      <c r="AB838" s="205"/>
    </row>
    <row r="839" spans="1:28" ht="15" thickBot="1" x14ac:dyDescent="0.25">
      <c r="A839" s="205"/>
      <c r="B839" s="209"/>
      <c r="C839" s="205"/>
      <c r="D839" s="209"/>
      <c r="E839" s="205"/>
      <c r="F839" s="205"/>
      <c r="G839" s="205"/>
      <c r="H839" s="207"/>
      <c r="I839" s="207"/>
      <c r="J839" s="205"/>
      <c r="K839" s="208"/>
      <c r="L839" s="205"/>
      <c r="M839" s="205"/>
      <c r="N839" s="205"/>
      <c r="O839" s="205"/>
      <c r="P839" s="205"/>
      <c r="Q839" s="205"/>
      <c r="R839" s="205"/>
      <c r="S839" s="205"/>
      <c r="T839" s="205"/>
      <c r="U839" s="205"/>
      <c r="V839" s="205"/>
      <c r="W839" s="205"/>
      <c r="X839" s="205"/>
      <c r="Y839" s="205"/>
      <c r="Z839" s="205"/>
      <c r="AA839" s="205"/>
      <c r="AB839" s="205"/>
    </row>
    <row r="840" spans="1:28" ht="15" thickBot="1" x14ac:dyDescent="0.25">
      <c r="A840" s="205"/>
      <c r="B840" s="209"/>
      <c r="C840" s="205"/>
      <c r="D840" s="209"/>
      <c r="E840" s="205"/>
      <c r="F840" s="205"/>
      <c r="G840" s="205"/>
      <c r="H840" s="207"/>
      <c r="I840" s="207"/>
      <c r="J840" s="205"/>
      <c r="K840" s="208"/>
      <c r="L840" s="205"/>
      <c r="M840" s="205"/>
      <c r="N840" s="205"/>
      <c r="O840" s="205"/>
      <c r="P840" s="205"/>
      <c r="Q840" s="205"/>
      <c r="R840" s="205"/>
      <c r="S840" s="205"/>
      <c r="T840" s="205"/>
      <c r="U840" s="205"/>
      <c r="V840" s="205"/>
      <c r="W840" s="205"/>
      <c r="X840" s="205"/>
      <c r="Y840" s="205"/>
      <c r="Z840" s="205"/>
      <c r="AA840" s="205"/>
      <c r="AB840" s="205"/>
    </row>
    <row r="841" spans="1:28" ht="15" thickBot="1" x14ac:dyDescent="0.25">
      <c r="A841" s="205"/>
      <c r="B841" s="209"/>
      <c r="C841" s="205"/>
      <c r="D841" s="209"/>
      <c r="E841" s="205"/>
      <c r="F841" s="205"/>
      <c r="G841" s="205"/>
      <c r="H841" s="207"/>
      <c r="I841" s="207"/>
      <c r="J841" s="205"/>
      <c r="K841" s="208"/>
      <c r="L841" s="205"/>
      <c r="M841" s="205"/>
      <c r="N841" s="205"/>
      <c r="O841" s="205"/>
      <c r="P841" s="205"/>
      <c r="Q841" s="205"/>
      <c r="R841" s="205"/>
      <c r="S841" s="205"/>
      <c r="T841" s="205"/>
      <c r="U841" s="205"/>
      <c r="V841" s="205"/>
      <c r="W841" s="205"/>
      <c r="X841" s="205"/>
      <c r="Y841" s="205"/>
      <c r="Z841" s="205"/>
      <c r="AA841" s="205"/>
      <c r="AB841" s="205"/>
    </row>
    <row r="842" spans="1:28" ht="15" thickBot="1" x14ac:dyDescent="0.25">
      <c r="A842" s="205"/>
      <c r="B842" s="209"/>
      <c r="C842" s="205"/>
      <c r="D842" s="209"/>
      <c r="E842" s="205"/>
      <c r="F842" s="205"/>
      <c r="G842" s="205"/>
      <c r="H842" s="207"/>
      <c r="I842" s="207"/>
      <c r="J842" s="205"/>
      <c r="K842" s="208"/>
      <c r="L842" s="205"/>
      <c r="M842" s="205"/>
      <c r="N842" s="205"/>
      <c r="O842" s="205"/>
      <c r="P842" s="205"/>
      <c r="Q842" s="205"/>
      <c r="R842" s="205"/>
      <c r="S842" s="205"/>
      <c r="T842" s="205"/>
      <c r="U842" s="205"/>
      <c r="V842" s="205"/>
      <c r="W842" s="205"/>
      <c r="X842" s="205"/>
      <c r="Y842" s="205"/>
      <c r="Z842" s="205"/>
      <c r="AA842" s="205"/>
      <c r="AB842" s="205"/>
    </row>
    <row r="843" spans="1:28" ht="15" thickBot="1" x14ac:dyDescent="0.25">
      <c r="A843" s="205"/>
      <c r="B843" s="209"/>
      <c r="C843" s="205"/>
      <c r="D843" s="209"/>
      <c r="E843" s="205"/>
      <c r="F843" s="205"/>
      <c r="G843" s="205"/>
      <c r="H843" s="207"/>
      <c r="I843" s="207"/>
      <c r="J843" s="205"/>
      <c r="K843" s="208"/>
      <c r="L843" s="205"/>
      <c r="M843" s="205"/>
      <c r="N843" s="205"/>
      <c r="O843" s="205"/>
      <c r="P843" s="205"/>
      <c r="Q843" s="205"/>
      <c r="R843" s="205"/>
      <c r="S843" s="205"/>
      <c r="T843" s="205"/>
      <c r="U843" s="205"/>
      <c r="V843" s="205"/>
      <c r="W843" s="205"/>
      <c r="X843" s="205"/>
      <c r="Y843" s="205"/>
      <c r="Z843" s="205"/>
      <c r="AA843" s="205"/>
      <c r="AB843" s="205"/>
    </row>
    <row r="844" spans="1:28" ht="15" thickBot="1" x14ac:dyDescent="0.25">
      <c r="A844" s="205"/>
      <c r="B844" s="209"/>
      <c r="C844" s="205"/>
      <c r="D844" s="209"/>
      <c r="E844" s="205"/>
      <c r="F844" s="205"/>
      <c r="G844" s="205"/>
      <c r="H844" s="207"/>
      <c r="I844" s="207"/>
      <c r="J844" s="205"/>
      <c r="K844" s="208"/>
      <c r="L844" s="205"/>
      <c r="M844" s="205"/>
      <c r="N844" s="205"/>
      <c r="O844" s="205"/>
      <c r="P844" s="205"/>
      <c r="Q844" s="205"/>
      <c r="R844" s="205"/>
      <c r="S844" s="205"/>
      <c r="T844" s="205"/>
      <c r="U844" s="205"/>
      <c r="V844" s="205"/>
      <c r="W844" s="205"/>
      <c r="X844" s="205"/>
      <c r="Y844" s="205"/>
      <c r="Z844" s="205"/>
      <c r="AA844" s="205"/>
      <c r="AB844" s="205"/>
    </row>
    <row r="845" spans="1:28" ht="15" thickBot="1" x14ac:dyDescent="0.25">
      <c r="A845" s="205"/>
      <c r="B845" s="209"/>
      <c r="C845" s="205"/>
      <c r="D845" s="209"/>
      <c r="E845" s="205"/>
      <c r="F845" s="205"/>
      <c r="G845" s="205"/>
      <c r="H845" s="207"/>
      <c r="I845" s="207"/>
      <c r="J845" s="205"/>
      <c r="K845" s="208"/>
      <c r="L845" s="205"/>
      <c r="M845" s="205"/>
      <c r="N845" s="205"/>
      <c r="O845" s="205"/>
      <c r="P845" s="205"/>
      <c r="Q845" s="205"/>
      <c r="R845" s="205"/>
      <c r="S845" s="205"/>
      <c r="T845" s="205"/>
      <c r="U845" s="205"/>
      <c r="V845" s="205"/>
      <c r="W845" s="205"/>
      <c r="X845" s="205"/>
      <c r="Y845" s="205"/>
      <c r="Z845" s="205"/>
      <c r="AA845" s="205"/>
      <c r="AB845" s="205"/>
    </row>
    <row r="846" spans="1:28" ht="15" thickBot="1" x14ac:dyDescent="0.25">
      <c r="A846" s="205"/>
      <c r="B846" s="209"/>
      <c r="C846" s="205"/>
      <c r="D846" s="209"/>
      <c r="E846" s="205"/>
      <c r="F846" s="205"/>
      <c r="G846" s="205"/>
      <c r="H846" s="207"/>
      <c r="I846" s="207"/>
      <c r="J846" s="205"/>
      <c r="K846" s="208"/>
      <c r="L846" s="205"/>
      <c r="M846" s="205"/>
      <c r="N846" s="205"/>
      <c r="O846" s="205"/>
      <c r="P846" s="205"/>
      <c r="Q846" s="205"/>
      <c r="R846" s="205"/>
      <c r="S846" s="205"/>
      <c r="T846" s="205"/>
      <c r="U846" s="205"/>
      <c r="V846" s="205"/>
      <c r="W846" s="205"/>
      <c r="X846" s="205"/>
      <c r="Y846" s="205"/>
      <c r="Z846" s="205"/>
      <c r="AA846" s="205"/>
      <c r="AB846" s="205"/>
    </row>
    <row r="847" spans="1:28" ht="15" thickBot="1" x14ac:dyDescent="0.25">
      <c r="A847" s="205"/>
      <c r="B847" s="209"/>
      <c r="C847" s="205"/>
      <c r="D847" s="209"/>
      <c r="E847" s="205"/>
      <c r="F847" s="205"/>
      <c r="G847" s="205"/>
      <c r="H847" s="207"/>
      <c r="I847" s="207"/>
      <c r="J847" s="205"/>
      <c r="K847" s="208"/>
      <c r="L847" s="205"/>
      <c r="M847" s="205"/>
      <c r="N847" s="205"/>
      <c r="O847" s="205"/>
      <c r="P847" s="205"/>
      <c r="Q847" s="205"/>
      <c r="R847" s="205"/>
      <c r="S847" s="205"/>
      <c r="T847" s="205"/>
      <c r="U847" s="205"/>
      <c r="V847" s="205"/>
      <c r="W847" s="205"/>
      <c r="X847" s="205"/>
      <c r="Y847" s="205"/>
      <c r="Z847" s="205"/>
      <c r="AA847" s="205"/>
      <c r="AB847" s="205"/>
    </row>
    <row r="848" spans="1:28" ht="15" thickBot="1" x14ac:dyDescent="0.25">
      <c r="A848" s="205"/>
      <c r="B848" s="209"/>
      <c r="C848" s="205"/>
      <c r="D848" s="209"/>
      <c r="E848" s="205"/>
      <c r="F848" s="205"/>
      <c r="G848" s="205"/>
      <c r="H848" s="207"/>
      <c r="I848" s="207"/>
      <c r="J848" s="205"/>
      <c r="K848" s="208"/>
      <c r="L848" s="205"/>
      <c r="M848" s="205"/>
      <c r="N848" s="205"/>
      <c r="O848" s="205"/>
      <c r="P848" s="205"/>
      <c r="Q848" s="205"/>
      <c r="R848" s="205"/>
      <c r="S848" s="205"/>
      <c r="T848" s="205"/>
      <c r="U848" s="205"/>
      <c r="V848" s="205"/>
      <c r="W848" s="205"/>
      <c r="X848" s="205"/>
      <c r="Y848" s="205"/>
      <c r="Z848" s="205"/>
      <c r="AA848" s="205"/>
      <c r="AB848" s="205"/>
    </row>
    <row r="849" spans="1:28" ht="15" thickBot="1" x14ac:dyDescent="0.25">
      <c r="A849" s="205"/>
      <c r="B849" s="209"/>
      <c r="C849" s="205"/>
      <c r="D849" s="209"/>
      <c r="E849" s="205"/>
      <c r="F849" s="205"/>
      <c r="G849" s="205"/>
      <c r="H849" s="207"/>
      <c r="I849" s="207"/>
      <c r="J849" s="205"/>
      <c r="K849" s="208"/>
      <c r="L849" s="205"/>
      <c r="M849" s="205"/>
      <c r="N849" s="205"/>
      <c r="O849" s="205"/>
      <c r="P849" s="205"/>
      <c r="Q849" s="205"/>
      <c r="R849" s="205"/>
      <c r="S849" s="205"/>
      <c r="T849" s="205"/>
      <c r="U849" s="205"/>
      <c r="V849" s="205"/>
      <c r="W849" s="205"/>
      <c r="X849" s="205"/>
      <c r="Y849" s="205"/>
      <c r="Z849" s="205"/>
      <c r="AA849" s="205"/>
      <c r="AB849" s="205"/>
    </row>
    <row r="850" spans="1:28" ht="15" thickBot="1" x14ac:dyDescent="0.25">
      <c r="A850" s="205"/>
      <c r="B850" s="209"/>
      <c r="C850" s="205"/>
      <c r="D850" s="209"/>
      <c r="E850" s="205"/>
      <c r="F850" s="205"/>
      <c r="G850" s="205"/>
      <c r="H850" s="207"/>
      <c r="I850" s="207"/>
      <c r="J850" s="205"/>
      <c r="K850" s="208"/>
      <c r="L850" s="205"/>
      <c r="M850" s="205"/>
      <c r="N850" s="205"/>
      <c r="O850" s="205"/>
      <c r="P850" s="205"/>
      <c r="Q850" s="205"/>
      <c r="R850" s="205"/>
      <c r="S850" s="205"/>
      <c r="T850" s="205"/>
      <c r="U850" s="205"/>
      <c r="V850" s="205"/>
      <c r="W850" s="205"/>
      <c r="X850" s="205"/>
      <c r="Y850" s="205"/>
      <c r="Z850" s="205"/>
      <c r="AA850" s="205"/>
      <c r="AB850" s="205"/>
    </row>
    <row r="851" spans="1:28" ht="15" thickBot="1" x14ac:dyDescent="0.25">
      <c r="A851" s="205"/>
      <c r="B851" s="209"/>
      <c r="C851" s="205"/>
      <c r="D851" s="209"/>
      <c r="E851" s="205"/>
      <c r="F851" s="205"/>
      <c r="G851" s="205"/>
      <c r="H851" s="207"/>
      <c r="I851" s="207"/>
      <c r="J851" s="205"/>
      <c r="K851" s="208"/>
      <c r="L851" s="205"/>
      <c r="M851" s="205"/>
      <c r="N851" s="205"/>
      <c r="O851" s="205"/>
      <c r="P851" s="205"/>
      <c r="Q851" s="205"/>
      <c r="R851" s="205"/>
      <c r="S851" s="205"/>
      <c r="T851" s="205"/>
      <c r="U851" s="205"/>
      <c r="V851" s="205"/>
      <c r="W851" s="205"/>
      <c r="X851" s="205"/>
      <c r="Y851" s="205"/>
      <c r="Z851" s="205"/>
      <c r="AA851" s="205"/>
      <c r="AB851" s="205"/>
    </row>
    <row r="852" spans="1:28" ht="15" thickBot="1" x14ac:dyDescent="0.25">
      <c r="A852" s="205"/>
      <c r="B852" s="209"/>
      <c r="C852" s="205"/>
      <c r="D852" s="209"/>
      <c r="E852" s="205"/>
      <c r="F852" s="205"/>
      <c r="G852" s="205"/>
      <c r="H852" s="207"/>
      <c r="I852" s="207"/>
      <c r="J852" s="205"/>
      <c r="K852" s="208"/>
      <c r="L852" s="205"/>
      <c r="M852" s="205"/>
      <c r="N852" s="205"/>
      <c r="O852" s="205"/>
      <c r="P852" s="205"/>
      <c r="Q852" s="205"/>
      <c r="R852" s="205"/>
      <c r="S852" s="205"/>
      <c r="T852" s="205"/>
      <c r="U852" s="205"/>
      <c r="V852" s="205"/>
      <c r="W852" s="205"/>
      <c r="X852" s="205"/>
      <c r="Y852" s="205"/>
      <c r="Z852" s="205"/>
      <c r="AA852" s="205"/>
      <c r="AB852" s="205"/>
    </row>
    <row r="853" spans="1:28" ht="15" thickBot="1" x14ac:dyDescent="0.25">
      <c r="A853" s="205"/>
      <c r="B853" s="209"/>
      <c r="C853" s="205"/>
      <c r="D853" s="209"/>
      <c r="E853" s="205"/>
      <c r="F853" s="205"/>
      <c r="G853" s="205"/>
      <c r="H853" s="207"/>
      <c r="I853" s="207"/>
      <c r="J853" s="205"/>
      <c r="K853" s="208"/>
      <c r="L853" s="205"/>
      <c r="M853" s="205"/>
      <c r="N853" s="205"/>
      <c r="O853" s="205"/>
      <c r="P853" s="205"/>
      <c r="Q853" s="205"/>
      <c r="R853" s="205"/>
      <c r="S853" s="205"/>
      <c r="T853" s="205"/>
      <c r="U853" s="205"/>
      <c r="V853" s="205"/>
      <c r="W853" s="205"/>
      <c r="X853" s="205"/>
      <c r="Y853" s="205"/>
      <c r="Z853" s="205"/>
      <c r="AA853" s="205"/>
      <c r="AB853" s="205"/>
    </row>
    <row r="854" spans="1:28" ht="15" thickBot="1" x14ac:dyDescent="0.25">
      <c r="A854" s="205"/>
      <c r="B854" s="209"/>
      <c r="C854" s="205"/>
      <c r="D854" s="209"/>
      <c r="E854" s="205"/>
      <c r="F854" s="205"/>
      <c r="G854" s="205"/>
      <c r="H854" s="207"/>
      <c r="I854" s="207"/>
      <c r="J854" s="205"/>
      <c r="K854" s="208"/>
      <c r="L854" s="205"/>
      <c r="M854" s="205"/>
      <c r="N854" s="205"/>
      <c r="O854" s="205"/>
      <c r="P854" s="205"/>
      <c r="Q854" s="205"/>
      <c r="R854" s="205"/>
      <c r="S854" s="205"/>
      <c r="T854" s="205"/>
      <c r="U854" s="205"/>
      <c r="V854" s="205"/>
      <c r="W854" s="205"/>
      <c r="X854" s="205"/>
      <c r="Y854" s="205"/>
      <c r="Z854" s="205"/>
      <c r="AA854" s="205"/>
      <c r="AB854" s="205"/>
    </row>
    <row r="855" spans="1:28" ht="15" thickBot="1" x14ac:dyDescent="0.25">
      <c r="A855" s="205"/>
      <c r="B855" s="209"/>
      <c r="C855" s="205"/>
      <c r="D855" s="209"/>
      <c r="E855" s="205"/>
      <c r="F855" s="205"/>
      <c r="G855" s="205"/>
      <c r="H855" s="207"/>
      <c r="I855" s="207"/>
      <c r="J855" s="205"/>
      <c r="K855" s="208"/>
      <c r="L855" s="205"/>
      <c r="M855" s="205"/>
      <c r="N855" s="205"/>
      <c r="O855" s="205"/>
      <c r="P855" s="205"/>
      <c r="Q855" s="205"/>
      <c r="R855" s="205"/>
      <c r="S855" s="205"/>
      <c r="T855" s="205"/>
      <c r="U855" s="205"/>
      <c r="V855" s="205"/>
      <c r="W855" s="205"/>
      <c r="X855" s="205"/>
      <c r="Y855" s="205"/>
      <c r="Z855" s="205"/>
      <c r="AA855" s="205"/>
      <c r="AB855" s="205"/>
    </row>
    <row r="856" spans="1:28" ht="15" thickBot="1" x14ac:dyDescent="0.25">
      <c r="A856" s="205"/>
      <c r="B856" s="209"/>
      <c r="C856" s="205"/>
      <c r="D856" s="209"/>
      <c r="E856" s="205"/>
      <c r="F856" s="205"/>
      <c r="G856" s="205"/>
      <c r="H856" s="207"/>
      <c r="I856" s="207"/>
      <c r="J856" s="205"/>
      <c r="K856" s="208"/>
      <c r="L856" s="205"/>
      <c r="M856" s="205"/>
      <c r="N856" s="205"/>
      <c r="O856" s="205"/>
      <c r="P856" s="205"/>
      <c r="Q856" s="205"/>
      <c r="R856" s="205"/>
      <c r="S856" s="205"/>
      <c r="T856" s="205"/>
      <c r="U856" s="205"/>
      <c r="V856" s="205"/>
      <c r="W856" s="205"/>
      <c r="X856" s="205"/>
      <c r="Y856" s="205"/>
      <c r="Z856" s="205"/>
      <c r="AA856" s="205"/>
      <c r="AB856" s="205"/>
    </row>
    <row r="857" spans="1:28" ht="15" thickBot="1" x14ac:dyDescent="0.25">
      <c r="A857" s="205"/>
      <c r="B857" s="209"/>
      <c r="C857" s="205"/>
      <c r="D857" s="209"/>
      <c r="E857" s="205"/>
      <c r="F857" s="205"/>
      <c r="G857" s="205"/>
      <c r="H857" s="207"/>
      <c r="I857" s="207"/>
      <c r="J857" s="205"/>
      <c r="K857" s="208"/>
      <c r="L857" s="205"/>
      <c r="M857" s="205"/>
      <c r="N857" s="205"/>
      <c r="O857" s="205"/>
      <c r="P857" s="205"/>
      <c r="Q857" s="205"/>
      <c r="R857" s="205"/>
      <c r="S857" s="205"/>
      <c r="T857" s="205"/>
      <c r="U857" s="205"/>
      <c r="V857" s="205"/>
      <c r="W857" s="205"/>
      <c r="X857" s="205"/>
      <c r="Y857" s="205"/>
      <c r="Z857" s="205"/>
      <c r="AA857" s="205"/>
      <c r="AB857" s="205"/>
    </row>
    <row r="858" spans="1:28" ht="15" thickBot="1" x14ac:dyDescent="0.25">
      <c r="A858" s="205"/>
      <c r="B858" s="209"/>
      <c r="C858" s="205"/>
      <c r="D858" s="209"/>
      <c r="E858" s="205"/>
      <c r="F858" s="205"/>
      <c r="G858" s="205"/>
      <c r="H858" s="207"/>
      <c r="I858" s="207"/>
      <c r="J858" s="205"/>
      <c r="K858" s="208"/>
      <c r="L858" s="205"/>
      <c r="M858" s="205"/>
      <c r="N858" s="205"/>
      <c r="O858" s="205"/>
      <c r="P858" s="205"/>
      <c r="Q858" s="205"/>
      <c r="R858" s="205"/>
      <c r="S858" s="205"/>
      <c r="T858" s="205"/>
      <c r="U858" s="205"/>
      <c r="V858" s="205"/>
      <c r="W858" s="205"/>
      <c r="X858" s="205"/>
      <c r="Y858" s="205"/>
      <c r="Z858" s="205"/>
      <c r="AA858" s="205"/>
      <c r="AB858" s="205"/>
    </row>
    <row r="859" spans="1:28" ht="15" thickBot="1" x14ac:dyDescent="0.25">
      <c r="A859" s="205"/>
      <c r="B859" s="209"/>
      <c r="C859" s="205"/>
      <c r="D859" s="209"/>
      <c r="E859" s="205"/>
      <c r="F859" s="205"/>
      <c r="G859" s="205"/>
      <c r="H859" s="207"/>
      <c r="I859" s="207"/>
      <c r="J859" s="205"/>
      <c r="K859" s="208"/>
      <c r="L859" s="205"/>
      <c r="M859" s="205"/>
      <c r="N859" s="205"/>
      <c r="O859" s="205"/>
      <c r="P859" s="205"/>
      <c r="Q859" s="205"/>
      <c r="R859" s="205"/>
      <c r="S859" s="205"/>
      <c r="T859" s="205"/>
      <c r="U859" s="205"/>
      <c r="V859" s="205"/>
      <c r="W859" s="205"/>
      <c r="X859" s="205"/>
      <c r="Y859" s="205"/>
      <c r="Z859" s="205"/>
      <c r="AA859" s="205"/>
      <c r="AB859" s="205"/>
    </row>
    <row r="860" spans="1:28" ht="15" thickBot="1" x14ac:dyDescent="0.25">
      <c r="A860" s="205"/>
      <c r="B860" s="209"/>
      <c r="C860" s="205"/>
      <c r="D860" s="209"/>
      <c r="E860" s="205"/>
      <c r="F860" s="205"/>
      <c r="G860" s="205"/>
      <c r="H860" s="207"/>
      <c r="I860" s="207"/>
      <c r="J860" s="205"/>
      <c r="K860" s="208"/>
      <c r="L860" s="205"/>
      <c r="M860" s="205"/>
      <c r="N860" s="205"/>
      <c r="O860" s="205"/>
      <c r="P860" s="205"/>
      <c r="Q860" s="205"/>
      <c r="R860" s="205"/>
      <c r="S860" s="205"/>
      <c r="T860" s="205"/>
      <c r="U860" s="205"/>
      <c r="V860" s="205"/>
      <c r="W860" s="205"/>
      <c r="X860" s="205"/>
      <c r="Y860" s="205"/>
      <c r="Z860" s="205"/>
      <c r="AA860" s="205"/>
      <c r="AB860" s="205"/>
    </row>
    <row r="861" spans="1:28" ht="15" thickBot="1" x14ac:dyDescent="0.25">
      <c r="A861" s="205"/>
      <c r="B861" s="209"/>
      <c r="C861" s="205"/>
      <c r="D861" s="209"/>
      <c r="E861" s="205"/>
      <c r="F861" s="205"/>
      <c r="G861" s="205"/>
      <c r="H861" s="207"/>
      <c r="I861" s="207"/>
      <c r="J861" s="205"/>
      <c r="K861" s="208"/>
      <c r="L861" s="205"/>
      <c r="M861" s="205"/>
      <c r="N861" s="205"/>
      <c r="O861" s="205"/>
      <c r="P861" s="205"/>
      <c r="Q861" s="205"/>
      <c r="R861" s="205"/>
      <c r="S861" s="205"/>
      <c r="T861" s="205"/>
      <c r="U861" s="205"/>
      <c r="V861" s="205"/>
      <c r="W861" s="205"/>
      <c r="X861" s="205"/>
      <c r="Y861" s="205"/>
      <c r="Z861" s="205"/>
      <c r="AA861" s="205"/>
      <c r="AB861" s="205"/>
    </row>
    <row r="862" spans="1:28" ht="15" thickBot="1" x14ac:dyDescent="0.25">
      <c r="A862" s="205"/>
      <c r="B862" s="209"/>
      <c r="C862" s="205"/>
      <c r="D862" s="209"/>
      <c r="E862" s="205"/>
      <c r="F862" s="205"/>
      <c r="G862" s="205"/>
      <c r="H862" s="207"/>
      <c r="I862" s="207"/>
      <c r="J862" s="205"/>
      <c r="K862" s="208"/>
      <c r="L862" s="205"/>
      <c r="M862" s="205"/>
      <c r="N862" s="205"/>
      <c r="O862" s="205"/>
      <c r="P862" s="205"/>
      <c r="Q862" s="205"/>
      <c r="R862" s="205"/>
      <c r="S862" s="205"/>
      <c r="T862" s="205"/>
      <c r="U862" s="205"/>
      <c r="V862" s="205"/>
      <c r="W862" s="205"/>
      <c r="X862" s="205"/>
      <c r="Y862" s="205"/>
      <c r="Z862" s="205"/>
      <c r="AA862" s="205"/>
      <c r="AB862" s="205"/>
    </row>
    <row r="863" spans="1:28" ht="15" thickBot="1" x14ac:dyDescent="0.25">
      <c r="A863" s="205"/>
      <c r="B863" s="209"/>
      <c r="C863" s="205"/>
      <c r="D863" s="209"/>
      <c r="E863" s="205"/>
      <c r="F863" s="205"/>
      <c r="G863" s="205"/>
      <c r="H863" s="207"/>
      <c r="I863" s="207"/>
      <c r="J863" s="205"/>
      <c r="K863" s="208"/>
      <c r="L863" s="205"/>
      <c r="M863" s="205"/>
      <c r="N863" s="205"/>
      <c r="O863" s="205"/>
      <c r="P863" s="205"/>
      <c r="Q863" s="205"/>
      <c r="R863" s="205"/>
      <c r="S863" s="205"/>
      <c r="T863" s="205"/>
      <c r="U863" s="205"/>
      <c r="V863" s="205"/>
      <c r="W863" s="205"/>
      <c r="X863" s="205"/>
      <c r="Y863" s="205"/>
      <c r="Z863" s="205"/>
      <c r="AA863" s="205"/>
      <c r="AB863" s="205"/>
    </row>
    <row r="864" spans="1:28" ht="15" thickBot="1" x14ac:dyDescent="0.25">
      <c r="A864" s="205"/>
      <c r="B864" s="209"/>
      <c r="C864" s="205"/>
      <c r="D864" s="209"/>
      <c r="E864" s="205"/>
      <c r="F864" s="205"/>
      <c r="G864" s="205"/>
      <c r="H864" s="207"/>
      <c r="I864" s="207"/>
      <c r="J864" s="205"/>
      <c r="K864" s="208"/>
      <c r="L864" s="205"/>
      <c r="M864" s="205"/>
      <c r="N864" s="205"/>
      <c r="O864" s="205"/>
      <c r="P864" s="205"/>
      <c r="Q864" s="205"/>
      <c r="R864" s="205"/>
      <c r="S864" s="205"/>
      <c r="T864" s="205"/>
      <c r="U864" s="205"/>
      <c r="V864" s="205"/>
      <c r="W864" s="205"/>
      <c r="X864" s="205"/>
      <c r="Y864" s="205"/>
      <c r="Z864" s="205"/>
      <c r="AA864" s="205"/>
      <c r="AB864" s="205"/>
    </row>
    <row r="865" spans="1:28" ht="15" thickBot="1" x14ac:dyDescent="0.25">
      <c r="A865" s="205"/>
      <c r="B865" s="209"/>
      <c r="C865" s="205"/>
      <c r="D865" s="209"/>
      <c r="E865" s="205"/>
      <c r="F865" s="205"/>
      <c r="G865" s="205"/>
      <c r="H865" s="207"/>
      <c r="I865" s="207"/>
      <c r="J865" s="205"/>
      <c r="K865" s="208"/>
      <c r="L865" s="205"/>
      <c r="M865" s="205"/>
      <c r="N865" s="205"/>
      <c r="O865" s="205"/>
      <c r="P865" s="205"/>
      <c r="Q865" s="205"/>
      <c r="R865" s="205"/>
      <c r="S865" s="205"/>
      <c r="T865" s="205"/>
      <c r="U865" s="205"/>
      <c r="V865" s="205"/>
      <c r="W865" s="205"/>
      <c r="X865" s="205"/>
      <c r="Y865" s="205"/>
      <c r="Z865" s="205"/>
      <c r="AA865" s="205"/>
      <c r="AB865" s="205"/>
    </row>
    <row r="866" spans="1:28" ht="15" thickBot="1" x14ac:dyDescent="0.25">
      <c r="A866" s="205"/>
      <c r="B866" s="209"/>
      <c r="C866" s="205"/>
      <c r="D866" s="209"/>
      <c r="E866" s="205"/>
      <c r="F866" s="205"/>
      <c r="G866" s="205"/>
      <c r="H866" s="207"/>
      <c r="I866" s="207"/>
      <c r="J866" s="205"/>
      <c r="K866" s="208"/>
      <c r="L866" s="205"/>
      <c r="M866" s="205"/>
      <c r="N866" s="205"/>
      <c r="O866" s="205"/>
      <c r="P866" s="205"/>
      <c r="Q866" s="205"/>
      <c r="R866" s="205"/>
      <c r="S866" s="205"/>
      <c r="T866" s="205"/>
      <c r="U866" s="205"/>
      <c r="V866" s="205"/>
      <c r="W866" s="205"/>
      <c r="X866" s="205"/>
      <c r="Y866" s="205"/>
      <c r="Z866" s="205"/>
      <c r="AA866" s="205"/>
      <c r="AB866" s="205"/>
    </row>
    <row r="867" spans="1:28" ht="15" thickBot="1" x14ac:dyDescent="0.25">
      <c r="A867" s="205"/>
      <c r="B867" s="209"/>
      <c r="C867" s="205"/>
      <c r="D867" s="209"/>
      <c r="E867" s="205"/>
      <c r="F867" s="205"/>
      <c r="G867" s="205"/>
      <c r="H867" s="207"/>
      <c r="I867" s="207"/>
      <c r="J867" s="205"/>
      <c r="K867" s="208"/>
      <c r="L867" s="205"/>
      <c r="M867" s="205"/>
      <c r="N867" s="205"/>
      <c r="O867" s="205"/>
      <c r="P867" s="205"/>
      <c r="Q867" s="205"/>
      <c r="R867" s="205"/>
      <c r="S867" s="205"/>
      <c r="T867" s="205"/>
      <c r="U867" s="205"/>
      <c r="V867" s="205"/>
      <c r="W867" s="205"/>
      <c r="X867" s="205"/>
      <c r="Y867" s="205"/>
      <c r="Z867" s="205"/>
      <c r="AA867" s="205"/>
      <c r="AB867" s="205"/>
    </row>
    <row r="868" spans="1:28" ht="15" thickBot="1" x14ac:dyDescent="0.25">
      <c r="A868" s="205"/>
      <c r="B868" s="209"/>
      <c r="C868" s="205"/>
      <c r="D868" s="209"/>
      <c r="E868" s="205"/>
      <c r="F868" s="205"/>
      <c r="G868" s="205"/>
      <c r="H868" s="207"/>
      <c r="I868" s="207"/>
      <c r="J868" s="205"/>
      <c r="K868" s="208"/>
      <c r="L868" s="205"/>
      <c r="M868" s="205"/>
      <c r="N868" s="205"/>
      <c r="O868" s="205"/>
      <c r="P868" s="205"/>
      <c r="Q868" s="205"/>
      <c r="R868" s="205"/>
      <c r="S868" s="205"/>
      <c r="T868" s="205"/>
      <c r="U868" s="205"/>
      <c r="V868" s="205"/>
      <c r="W868" s="205"/>
      <c r="X868" s="205"/>
      <c r="Y868" s="205"/>
      <c r="Z868" s="205"/>
      <c r="AA868" s="205"/>
      <c r="AB868" s="205"/>
    </row>
    <row r="869" spans="1:28" ht="15" thickBot="1" x14ac:dyDescent="0.25">
      <c r="A869" s="205"/>
      <c r="B869" s="209"/>
      <c r="C869" s="205"/>
      <c r="D869" s="209"/>
      <c r="E869" s="205"/>
      <c r="F869" s="205"/>
      <c r="G869" s="205"/>
      <c r="H869" s="207"/>
      <c r="I869" s="207"/>
      <c r="J869" s="205"/>
      <c r="K869" s="208"/>
      <c r="L869" s="205"/>
      <c r="M869" s="205"/>
      <c r="N869" s="205"/>
      <c r="O869" s="205"/>
      <c r="P869" s="205"/>
      <c r="Q869" s="205"/>
      <c r="R869" s="205"/>
      <c r="S869" s="205"/>
      <c r="T869" s="205"/>
      <c r="U869" s="205"/>
      <c r="V869" s="205"/>
      <c r="W869" s="205"/>
      <c r="X869" s="205"/>
      <c r="Y869" s="205"/>
      <c r="Z869" s="205"/>
      <c r="AA869" s="205"/>
      <c r="AB869" s="205"/>
    </row>
    <row r="870" spans="1:28" ht="15" thickBot="1" x14ac:dyDescent="0.25">
      <c r="A870" s="205"/>
      <c r="B870" s="209"/>
      <c r="C870" s="205"/>
      <c r="D870" s="209"/>
      <c r="E870" s="205"/>
      <c r="F870" s="205"/>
      <c r="G870" s="205"/>
      <c r="H870" s="207"/>
      <c r="I870" s="207"/>
      <c r="J870" s="205"/>
      <c r="K870" s="208"/>
      <c r="L870" s="205"/>
      <c r="M870" s="205"/>
      <c r="N870" s="205"/>
      <c r="O870" s="205"/>
      <c r="P870" s="205"/>
      <c r="Q870" s="205"/>
      <c r="R870" s="205"/>
      <c r="S870" s="205"/>
      <c r="T870" s="205"/>
      <c r="U870" s="205"/>
      <c r="V870" s="205"/>
      <c r="W870" s="205"/>
      <c r="X870" s="205"/>
      <c r="Y870" s="205"/>
      <c r="Z870" s="205"/>
      <c r="AA870" s="205"/>
      <c r="AB870" s="205"/>
    </row>
    <row r="871" spans="1:28" ht="15" thickBot="1" x14ac:dyDescent="0.25">
      <c r="A871" s="205"/>
      <c r="B871" s="209"/>
      <c r="C871" s="205"/>
      <c r="D871" s="209"/>
      <c r="E871" s="205"/>
      <c r="F871" s="205"/>
      <c r="G871" s="205"/>
      <c r="H871" s="207"/>
      <c r="I871" s="207"/>
      <c r="J871" s="205"/>
      <c r="K871" s="208"/>
      <c r="L871" s="205"/>
      <c r="M871" s="205"/>
      <c r="N871" s="205"/>
      <c r="O871" s="205"/>
      <c r="P871" s="205"/>
      <c r="Q871" s="205"/>
      <c r="R871" s="205"/>
      <c r="S871" s="205"/>
      <c r="T871" s="205"/>
      <c r="U871" s="205"/>
      <c r="V871" s="205"/>
      <c r="W871" s="205"/>
      <c r="X871" s="205"/>
      <c r="Y871" s="205"/>
      <c r="Z871" s="205"/>
      <c r="AA871" s="205"/>
      <c r="AB871" s="205"/>
    </row>
    <row r="872" spans="1:28" ht="15" thickBot="1" x14ac:dyDescent="0.25">
      <c r="A872" s="205"/>
      <c r="B872" s="209"/>
      <c r="C872" s="205"/>
      <c r="D872" s="209"/>
      <c r="E872" s="205"/>
      <c r="F872" s="205"/>
      <c r="G872" s="205"/>
      <c r="H872" s="207"/>
      <c r="I872" s="207"/>
      <c r="J872" s="205"/>
      <c r="K872" s="208"/>
      <c r="L872" s="205"/>
      <c r="M872" s="205"/>
      <c r="N872" s="205"/>
      <c r="O872" s="205"/>
      <c r="P872" s="205"/>
      <c r="Q872" s="205"/>
      <c r="R872" s="205"/>
      <c r="S872" s="205"/>
      <c r="T872" s="205"/>
      <c r="U872" s="205"/>
      <c r="V872" s="205"/>
      <c r="W872" s="205"/>
      <c r="X872" s="205"/>
      <c r="Y872" s="205"/>
      <c r="Z872" s="205"/>
      <c r="AA872" s="205"/>
      <c r="AB872" s="205"/>
    </row>
    <row r="873" spans="1:28" ht="15" thickBot="1" x14ac:dyDescent="0.25">
      <c r="A873" s="205"/>
      <c r="B873" s="209"/>
      <c r="C873" s="205"/>
      <c r="D873" s="209"/>
      <c r="E873" s="205"/>
      <c r="F873" s="205"/>
      <c r="G873" s="205"/>
      <c r="H873" s="207"/>
      <c r="I873" s="207"/>
      <c r="J873" s="205"/>
      <c r="K873" s="208"/>
      <c r="L873" s="205"/>
      <c r="M873" s="205"/>
      <c r="N873" s="205"/>
      <c r="O873" s="205"/>
      <c r="P873" s="205"/>
      <c r="Q873" s="205"/>
      <c r="R873" s="205"/>
      <c r="S873" s="205"/>
      <c r="T873" s="205"/>
      <c r="U873" s="205"/>
      <c r="V873" s="205"/>
      <c r="W873" s="205"/>
      <c r="X873" s="205"/>
      <c r="Y873" s="205"/>
      <c r="Z873" s="205"/>
      <c r="AA873" s="205"/>
      <c r="AB873" s="205"/>
    </row>
    <row r="874" spans="1:28" ht="15" thickBot="1" x14ac:dyDescent="0.25">
      <c r="A874" s="205"/>
      <c r="B874" s="209"/>
      <c r="C874" s="205"/>
      <c r="D874" s="209"/>
      <c r="E874" s="205"/>
      <c r="F874" s="205"/>
      <c r="G874" s="205"/>
      <c r="H874" s="207"/>
      <c r="I874" s="207"/>
      <c r="J874" s="205"/>
      <c r="K874" s="208"/>
      <c r="L874" s="205"/>
      <c r="M874" s="205"/>
      <c r="N874" s="205"/>
      <c r="O874" s="205"/>
      <c r="P874" s="205"/>
      <c r="Q874" s="205"/>
      <c r="R874" s="205"/>
      <c r="S874" s="205"/>
      <c r="T874" s="205"/>
      <c r="U874" s="205"/>
      <c r="V874" s="205"/>
      <c r="W874" s="205"/>
      <c r="X874" s="205"/>
      <c r="Y874" s="205"/>
      <c r="Z874" s="205"/>
      <c r="AA874" s="205"/>
      <c r="AB874" s="205"/>
    </row>
    <row r="875" spans="1:28" ht="15" thickBot="1" x14ac:dyDescent="0.25">
      <c r="A875" s="205"/>
      <c r="B875" s="209"/>
      <c r="C875" s="205"/>
      <c r="D875" s="209"/>
      <c r="E875" s="205"/>
      <c r="F875" s="205"/>
      <c r="G875" s="205"/>
      <c r="H875" s="207"/>
      <c r="I875" s="207"/>
      <c r="J875" s="205"/>
      <c r="K875" s="208"/>
      <c r="L875" s="205"/>
      <c r="M875" s="205"/>
      <c r="N875" s="205"/>
      <c r="O875" s="205"/>
      <c r="P875" s="205"/>
      <c r="Q875" s="205"/>
      <c r="R875" s="205"/>
      <c r="S875" s="205"/>
      <c r="T875" s="205"/>
      <c r="U875" s="205"/>
      <c r="V875" s="205"/>
      <c r="W875" s="205"/>
      <c r="X875" s="205"/>
      <c r="Y875" s="205"/>
      <c r="Z875" s="205"/>
      <c r="AA875" s="205"/>
      <c r="AB875" s="205"/>
    </row>
    <row r="876" spans="1:28" ht="15" thickBot="1" x14ac:dyDescent="0.25">
      <c r="A876" s="205"/>
      <c r="B876" s="209"/>
      <c r="C876" s="205"/>
      <c r="D876" s="209"/>
      <c r="E876" s="205"/>
      <c r="F876" s="205"/>
      <c r="G876" s="205"/>
      <c r="H876" s="207"/>
      <c r="I876" s="207"/>
      <c r="J876" s="205"/>
      <c r="K876" s="208"/>
      <c r="L876" s="205"/>
      <c r="M876" s="205"/>
      <c r="N876" s="205"/>
      <c r="O876" s="205"/>
      <c r="P876" s="205"/>
      <c r="Q876" s="205"/>
      <c r="R876" s="205"/>
      <c r="S876" s="205"/>
      <c r="T876" s="205"/>
      <c r="U876" s="205"/>
      <c r="V876" s="205"/>
      <c r="W876" s="205"/>
      <c r="X876" s="205"/>
      <c r="Y876" s="205"/>
      <c r="Z876" s="205"/>
      <c r="AA876" s="205"/>
      <c r="AB876" s="205"/>
    </row>
    <row r="877" spans="1:28" ht="15" thickBot="1" x14ac:dyDescent="0.25">
      <c r="A877" s="205"/>
      <c r="B877" s="209"/>
      <c r="C877" s="205"/>
      <c r="D877" s="209"/>
      <c r="E877" s="205"/>
      <c r="F877" s="205"/>
      <c r="G877" s="205"/>
      <c r="H877" s="207"/>
      <c r="I877" s="207"/>
      <c r="J877" s="205"/>
      <c r="K877" s="208"/>
      <c r="L877" s="205"/>
      <c r="M877" s="205"/>
      <c r="N877" s="205"/>
      <c r="O877" s="205"/>
      <c r="P877" s="205"/>
      <c r="Q877" s="205"/>
      <c r="R877" s="205"/>
      <c r="S877" s="205"/>
      <c r="T877" s="205"/>
      <c r="U877" s="205"/>
      <c r="V877" s="205"/>
      <c r="W877" s="205"/>
      <c r="X877" s="205"/>
      <c r="Y877" s="205"/>
      <c r="Z877" s="205"/>
      <c r="AA877" s="205"/>
      <c r="AB877" s="205"/>
    </row>
    <row r="878" spans="1:28" ht="15" thickBot="1" x14ac:dyDescent="0.25">
      <c r="A878" s="205"/>
      <c r="B878" s="209"/>
      <c r="C878" s="205"/>
      <c r="D878" s="209"/>
      <c r="E878" s="205"/>
      <c r="F878" s="205"/>
      <c r="G878" s="205"/>
      <c r="H878" s="207"/>
      <c r="I878" s="207"/>
      <c r="J878" s="205"/>
      <c r="K878" s="208"/>
      <c r="L878" s="205"/>
      <c r="M878" s="205"/>
      <c r="N878" s="205"/>
      <c r="O878" s="205"/>
      <c r="P878" s="205"/>
      <c r="Q878" s="205"/>
      <c r="R878" s="205"/>
      <c r="S878" s="205"/>
      <c r="T878" s="205"/>
      <c r="U878" s="205"/>
      <c r="V878" s="205"/>
      <c r="W878" s="205"/>
      <c r="X878" s="205"/>
      <c r="Y878" s="205"/>
      <c r="Z878" s="205"/>
      <c r="AA878" s="205"/>
      <c r="AB878" s="205"/>
    </row>
    <row r="879" spans="1:28" ht="15" thickBot="1" x14ac:dyDescent="0.25">
      <c r="A879" s="205"/>
      <c r="B879" s="209"/>
      <c r="C879" s="205"/>
      <c r="D879" s="209"/>
      <c r="E879" s="205"/>
      <c r="F879" s="205"/>
      <c r="G879" s="205"/>
      <c r="H879" s="207"/>
      <c r="I879" s="207"/>
      <c r="J879" s="205"/>
      <c r="K879" s="208"/>
      <c r="L879" s="205"/>
      <c r="M879" s="205"/>
      <c r="N879" s="205"/>
      <c r="O879" s="205"/>
      <c r="P879" s="205"/>
      <c r="Q879" s="205"/>
      <c r="R879" s="205"/>
      <c r="S879" s="205"/>
      <c r="T879" s="205"/>
      <c r="U879" s="205"/>
      <c r="V879" s="205"/>
      <c r="W879" s="205"/>
      <c r="X879" s="205"/>
      <c r="Y879" s="205"/>
      <c r="Z879" s="205"/>
      <c r="AA879" s="205"/>
      <c r="AB879" s="205"/>
    </row>
    <row r="880" spans="1:28" ht="15" thickBot="1" x14ac:dyDescent="0.25">
      <c r="A880" s="205"/>
      <c r="B880" s="209"/>
      <c r="C880" s="205"/>
      <c r="D880" s="209"/>
      <c r="E880" s="205"/>
      <c r="F880" s="205"/>
      <c r="G880" s="205"/>
      <c r="H880" s="207"/>
      <c r="I880" s="207"/>
      <c r="J880" s="205"/>
      <c r="K880" s="208"/>
      <c r="L880" s="205"/>
      <c r="M880" s="205"/>
      <c r="N880" s="205"/>
      <c r="O880" s="205"/>
      <c r="P880" s="205"/>
      <c r="Q880" s="205"/>
      <c r="R880" s="205"/>
      <c r="S880" s="205"/>
      <c r="T880" s="205"/>
      <c r="U880" s="205"/>
      <c r="V880" s="205"/>
      <c r="W880" s="205"/>
      <c r="X880" s="205"/>
      <c r="Y880" s="205"/>
      <c r="Z880" s="205"/>
      <c r="AA880" s="205"/>
      <c r="AB880" s="205"/>
    </row>
    <row r="881" spans="1:28" ht="15" thickBot="1" x14ac:dyDescent="0.25">
      <c r="A881" s="205"/>
      <c r="B881" s="209"/>
      <c r="C881" s="205"/>
      <c r="D881" s="209"/>
      <c r="E881" s="205"/>
      <c r="F881" s="205"/>
      <c r="G881" s="205"/>
      <c r="H881" s="207"/>
      <c r="I881" s="207"/>
      <c r="J881" s="205"/>
      <c r="K881" s="208"/>
      <c r="L881" s="205"/>
      <c r="M881" s="205"/>
      <c r="N881" s="205"/>
      <c r="O881" s="205"/>
      <c r="P881" s="205"/>
      <c r="Q881" s="205"/>
      <c r="R881" s="205"/>
      <c r="S881" s="205"/>
      <c r="T881" s="205"/>
      <c r="U881" s="205"/>
      <c r="V881" s="205"/>
      <c r="W881" s="205"/>
      <c r="X881" s="205"/>
      <c r="Y881" s="205"/>
      <c r="Z881" s="205"/>
      <c r="AA881" s="205"/>
      <c r="AB881" s="205"/>
    </row>
    <row r="882" spans="1:28" ht="15" thickBot="1" x14ac:dyDescent="0.25">
      <c r="A882" s="205"/>
      <c r="B882" s="209"/>
      <c r="C882" s="205"/>
      <c r="D882" s="209"/>
      <c r="E882" s="205"/>
      <c r="F882" s="205"/>
      <c r="G882" s="205"/>
      <c r="H882" s="207"/>
      <c r="I882" s="207"/>
      <c r="J882" s="205"/>
      <c r="K882" s="208"/>
      <c r="L882" s="205"/>
      <c r="M882" s="205"/>
      <c r="N882" s="205"/>
      <c r="O882" s="205"/>
      <c r="P882" s="205"/>
      <c r="Q882" s="205"/>
      <c r="R882" s="205"/>
      <c r="S882" s="205"/>
      <c r="T882" s="205"/>
      <c r="U882" s="205"/>
      <c r="V882" s="205"/>
      <c r="W882" s="205"/>
      <c r="X882" s="205"/>
      <c r="Y882" s="205"/>
      <c r="Z882" s="205"/>
      <c r="AA882" s="205"/>
      <c r="AB882" s="205"/>
    </row>
    <row r="883" spans="1:28" ht="15" thickBot="1" x14ac:dyDescent="0.25">
      <c r="A883" s="205"/>
      <c r="B883" s="209"/>
      <c r="C883" s="205"/>
      <c r="D883" s="209"/>
      <c r="E883" s="205"/>
      <c r="F883" s="205"/>
      <c r="G883" s="205"/>
      <c r="H883" s="207"/>
      <c r="I883" s="207"/>
      <c r="J883" s="205"/>
      <c r="K883" s="208"/>
      <c r="L883" s="205"/>
      <c r="M883" s="205"/>
      <c r="N883" s="205"/>
      <c r="O883" s="205"/>
      <c r="P883" s="205"/>
      <c r="Q883" s="205"/>
      <c r="R883" s="205"/>
      <c r="S883" s="205"/>
      <c r="T883" s="205"/>
      <c r="U883" s="205"/>
      <c r="V883" s="205"/>
      <c r="W883" s="205"/>
      <c r="X883" s="205"/>
      <c r="Y883" s="205"/>
      <c r="Z883" s="205"/>
      <c r="AA883" s="205"/>
      <c r="AB883" s="205"/>
    </row>
    <row r="884" spans="1:28" ht="15" thickBot="1" x14ac:dyDescent="0.25">
      <c r="A884" s="205"/>
      <c r="B884" s="209"/>
      <c r="C884" s="205"/>
      <c r="D884" s="209"/>
      <c r="E884" s="205"/>
      <c r="F884" s="205"/>
      <c r="G884" s="205"/>
      <c r="H884" s="207"/>
      <c r="I884" s="207"/>
      <c r="J884" s="205"/>
      <c r="K884" s="208"/>
      <c r="L884" s="205"/>
      <c r="M884" s="205"/>
      <c r="N884" s="205"/>
      <c r="O884" s="205"/>
      <c r="P884" s="205"/>
      <c r="Q884" s="205"/>
      <c r="R884" s="205"/>
      <c r="S884" s="205"/>
      <c r="T884" s="205"/>
      <c r="U884" s="205"/>
      <c r="V884" s="205"/>
      <c r="W884" s="205"/>
      <c r="X884" s="205"/>
      <c r="Y884" s="205"/>
      <c r="Z884" s="205"/>
      <c r="AA884" s="205"/>
      <c r="AB884" s="205"/>
    </row>
    <row r="885" spans="1:28" ht="15" thickBot="1" x14ac:dyDescent="0.25">
      <c r="A885" s="205"/>
      <c r="B885" s="209"/>
      <c r="C885" s="205"/>
      <c r="D885" s="209"/>
      <c r="E885" s="205"/>
      <c r="F885" s="205"/>
      <c r="G885" s="205"/>
      <c r="H885" s="207"/>
      <c r="I885" s="207"/>
      <c r="J885" s="205"/>
      <c r="K885" s="208"/>
      <c r="L885" s="205"/>
      <c r="M885" s="205"/>
      <c r="N885" s="205"/>
      <c r="O885" s="205"/>
      <c r="P885" s="205"/>
      <c r="Q885" s="205"/>
      <c r="R885" s="205"/>
      <c r="S885" s="205"/>
      <c r="T885" s="205"/>
      <c r="U885" s="205"/>
      <c r="V885" s="205"/>
      <c r="W885" s="205"/>
      <c r="X885" s="205"/>
      <c r="Y885" s="205"/>
      <c r="Z885" s="205"/>
      <c r="AA885" s="205"/>
      <c r="AB885" s="205"/>
    </row>
    <row r="886" spans="1:28" ht="15" thickBot="1" x14ac:dyDescent="0.25">
      <c r="A886" s="205"/>
      <c r="B886" s="209"/>
      <c r="C886" s="205"/>
      <c r="D886" s="209"/>
      <c r="E886" s="205"/>
      <c r="F886" s="205"/>
      <c r="G886" s="205"/>
      <c r="H886" s="207"/>
      <c r="I886" s="207"/>
      <c r="J886" s="205"/>
      <c r="K886" s="208"/>
      <c r="L886" s="205"/>
      <c r="M886" s="205"/>
      <c r="N886" s="205"/>
      <c r="O886" s="205"/>
      <c r="P886" s="205"/>
      <c r="Q886" s="205"/>
      <c r="R886" s="205"/>
      <c r="S886" s="205"/>
      <c r="T886" s="205"/>
      <c r="U886" s="205"/>
      <c r="V886" s="205"/>
      <c r="W886" s="205"/>
      <c r="X886" s="205"/>
      <c r="Y886" s="205"/>
      <c r="Z886" s="205"/>
      <c r="AA886" s="205"/>
      <c r="AB886" s="205"/>
    </row>
    <row r="887" spans="1:28" ht="15" thickBot="1" x14ac:dyDescent="0.25">
      <c r="A887" s="205"/>
      <c r="B887" s="209"/>
      <c r="C887" s="205"/>
      <c r="D887" s="209"/>
      <c r="E887" s="205"/>
      <c r="F887" s="205"/>
      <c r="G887" s="205"/>
      <c r="H887" s="207"/>
      <c r="I887" s="207"/>
      <c r="J887" s="205"/>
      <c r="K887" s="208"/>
      <c r="L887" s="205"/>
      <c r="M887" s="205"/>
      <c r="N887" s="205"/>
      <c r="O887" s="205"/>
      <c r="P887" s="205"/>
      <c r="Q887" s="205"/>
      <c r="R887" s="205"/>
      <c r="S887" s="205"/>
      <c r="T887" s="205"/>
      <c r="U887" s="205"/>
      <c r="V887" s="205"/>
      <c r="W887" s="205"/>
      <c r="X887" s="205"/>
      <c r="Y887" s="205"/>
      <c r="Z887" s="205"/>
      <c r="AA887" s="205"/>
      <c r="AB887" s="205"/>
    </row>
    <row r="888" spans="1:28" ht="15" thickBot="1" x14ac:dyDescent="0.25">
      <c r="A888" s="205"/>
      <c r="B888" s="209"/>
      <c r="C888" s="205"/>
      <c r="D888" s="209"/>
      <c r="E888" s="205"/>
      <c r="F888" s="205"/>
      <c r="G888" s="205"/>
      <c r="H888" s="207"/>
      <c r="I888" s="207"/>
      <c r="J888" s="205"/>
      <c r="K888" s="208"/>
      <c r="L888" s="205"/>
      <c r="M888" s="205"/>
      <c r="N888" s="205"/>
      <c r="O888" s="205"/>
      <c r="P888" s="205"/>
      <c r="Q888" s="205"/>
      <c r="R888" s="205"/>
      <c r="S888" s="205"/>
      <c r="T888" s="205"/>
      <c r="U888" s="205"/>
      <c r="V888" s="205"/>
      <c r="W888" s="205"/>
      <c r="X888" s="205"/>
      <c r="Y888" s="205"/>
      <c r="Z888" s="205"/>
      <c r="AA888" s="205"/>
      <c r="AB888" s="205"/>
    </row>
    <row r="889" spans="1:28" ht="15" thickBot="1" x14ac:dyDescent="0.25">
      <c r="A889" s="205"/>
      <c r="B889" s="209"/>
      <c r="C889" s="205"/>
      <c r="D889" s="209"/>
      <c r="E889" s="205"/>
      <c r="F889" s="205"/>
      <c r="G889" s="205"/>
      <c r="H889" s="207"/>
      <c r="I889" s="207"/>
      <c r="J889" s="205"/>
      <c r="K889" s="208"/>
      <c r="L889" s="205"/>
      <c r="M889" s="205"/>
      <c r="N889" s="205"/>
      <c r="O889" s="205"/>
      <c r="P889" s="205"/>
      <c r="Q889" s="205"/>
      <c r="R889" s="205"/>
      <c r="S889" s="205"/>
      <c r="T889" s="205"/>
      <c r="U889" s="205"/>
      <c r="V889" s="205"/>
      <c r="W889" s="205"/>
      <c r="X889" s="205"/>
      <c r="Y889" s="205"/>
      <c r="Z889" s="205"/>
      <c r="AA889" s="205"/>
      <c r="AB889" s="205"/>
    </row>
    <row r="890" spans="1:28" ht="15" thickBot="1" x14ac:dyDescent="0.25">
      <c r="A890" s="205"/>
      <c r="B890" s="209"/>
      <c r="C890" s="205"/>
      <c r="D890" s="209"/>
      <c r="E890" s="205"/>
      <c r="F890" s="205"/>
      <c r="G890" s="205"/>
      <c r="H890" s="207"/>
      <c r="I890" s="207"/>
      <c r="J890" s="205"/>
      <c r="K890" s="208"/>
      <c r="L890" s="205"/>
      <c r="M890" s="205"/>
      <c r="N890" s="205"/>
      <c r="O890" s="205"/>
      <c r="P890" s="205"/>
      <c r="Q890" s="205"/>
      <c r="R890" s="205"/>
      <c r="S890" s="205"/>
      <c r="T890" s="205"/>
      <c r="U890" s="205"/>
      <c r="V890" s="205"/>
      <c r="W890" s="205"/>
      <c r="X890" s="205"/>
      <c r="Y890" s="205"/>
      <c r="Z890" s="205"/>
      <c r="AA890" s="205"/>
      <c r="AB890" s="205"/>
    </row>
    <row r="891" spans="1:28" ht="15" thickBot="1" x14ac:dyDescent="0.25">
      <c r="A891" s="205"/>
      <c r="B891" s="209"/>
      <c r="C891" s="205"/>
      <c r="D891" s="209"/>
      <c r="E891" s="205"/>
      <c r="F891" s="205"/>
      <c r="G891" s="205"/>
      <c r="H891" s="207"/>
      <c r="I891" s="207"/>
      <c r="J891" s="205"/>
      <c r="K891" s="208"/>
      <c r="L891" s="205"/>
      <c r="M891" s="205"/>
      <c r="N891" s="205"/>
      <c r="O891" s="205"/>
      <c r="P891" s="205"/>
      <c r="Q891" s="205"/>
      <c r="R891" s="205"/>
      <c r="S891" s="205"/>
      <c r="T891" s="205"/>
      <c r="U891" s="205"/>
      <c r="V891" s="205"/>
      <c r="W891" s="205"/>
      <c r="X891" s="205"/>
      <c r="Y891" s="205"/>
      <c r="Z891" s="205"/>
      <c r="AA891" s="205"/>
      <c r="AB891" s="205"/>
    </row>
    <row r="892" spans="1:28" ht="15" thickBot="1" x14ac:dyDescent="0.25">
      <c r="A892" s="205"/>
      <c r="B892" s="209"/>
      <c r="C892" s="205"/>
      <c r="D892" s="209"/>
      <c r="E892" s="205"/>
      <c r="F892" s="205"/>
      <c r="G892" s="205"/>
      <c r="H892" s="207"/>
      <c r="I892" s="207"/>
      <c r="J892" s="205"/>
      <c r="K892" s="208"/>
      <c r="L892" s="205"/>
      <c r="M892" s="205"/>
      <c r="N892" s="205"/>
      <c r="O892" s="205"/>
      <c r="P892" s="205"/>
      <c r="Q892" s="205"/>
      <c r="R892" s="205"/>
      <c r="S892" s="205"/>
      <c r="T892" s="205"/>
      <c r="U892" s="205"/>
      <c r="V892" s="205"/>
      <c r="W892" s="205"/>
      <c r="X892" s="205"/>
      <c r="Y892" s="205"/>
      <c r="Z892" s="205"/>
      <c r="AA892" s="205"/>
      <c r="AB892" s="205"/>
    </row>
    <row r="893" spans="1:28" ht="15" thickBot="1" x14ac:dyDescent="0.25">
      <c r="A893" s="205"/>
      <c r="B893" s="209"/>
      <c r="C893" s="205"/>
      <c r="D893" s="209"/>
      <c r="E893" s="205"/>
      <c r="F893" s="205"/>
      <c r="G893" s="205"/>
      <c r="H893" s="207"/>
      <c r="I893" s="207"/>
      <c r="J893" s="205"/>
      <c r="K893" s="208"/>
      <c r="L893" s="205"/>
      <c r="M893" s="205"/>
      <c r="N893" s="205"/>
      <c r="O893" s="205"/>
      <c r="P893" s="205"/>
      <c r="Q893" s="205"/>
      <c r="R893" s="205"/>
      <c r="S893" s="205"/>
      <c r="T893" s="205"/>
      <c r="U893" s="205"/>
      <c r="V893" s="205"/>
      <c r="W893" s="205"/>
      <c r="X893" s="205"/>
      <c r="Y893" s="205"/>
      <c r="Z893" s="205"/>
      <c r="AA893" s="205"/>
      <c r="AB893" s="205"/>
    </row>
    <row r="894" spans="1:28" ht="15" thickBot="1" x14ac:dyDescent="0.25">
      <c r="A894" s="205"/>
      <c r="B894" s="209"/>
      <c r="C894" s="205"/>
      <c r="D894" s="209"/>
      <c r="E894" s="205"/>
      <c r="F894" s="205"/>
      <c r="G894" s="205"/>
      <c r="H894" s="207"/>
      <c r="I894" s="207"/>
      <c r="J894" s="205"/>
      <c r="K894" s="208"/>
      <c r="L894" s="205"/>
      <c r="M894" s="205"/>
      <c r="N894" s="205"/>
      <c r="O894" s="205"/>
      <c r="P894" s="205"/>
      <c r="Q894" s="205"/>
      <c r="R894" s="205"/>
      <c r="S894" s="205"/>
      <c r="T894" s="205"/>
      <c r="U894" s="205"/>
      <c r="V894" s="205"/>
      <c r="W894" s="205"/>
      <c r="X894" s="205"/>
      <c r="Y894" s="205"/>
      <c r="Z894" s="205"/>
      <c r="AA894" s="205"/>
      <c r="AB894" s="205"/>
    </row>
    <row r="895" spans="1:28" ht="15" thickBot="1" x14ac:dyDescent="0.25">
      <c r="A895" s="205"/>
      <c r="B895" s="209"/>
      <c r="C895" s="205"/>
      <c r="D895" s="209"/>
      <c r="E895" s="205"/>
      <c r="F895" s="205"/>
      <c r="G895" s="205"/>
      <c r="H895" s="207"/>
      <c r="I895" s="207"/>
      <c r="J895" s="205"/>
      <c r="K895" s="208"/>
      <c r="L895" s="205"/>
      <c r="M895" s="205"/>
      <c r="N895" s="205"/>
      <c r="O895" s="205"/>
      <c r="P895" s="205"/>
      <c r="Q895" s="205"/>
      <c r="R895" s="205"/>
      <c r="S895" s="205"/>
      <c r="T895" s="205"/>
      <c r="U895" s="205"/>
      <c r="V895" s="205"/>
      <c r="W895" s="205"/>
      <c r="X895" s="205"/>
      <c r="Y895" s="205"/>
      <c r="Z895" s="205"/>
      <c r="AA895" s="205"/>
      <c r="AB895" s="205"/>
    </row>
    <row r="896" spans="1:28" ht="15" thickBot="1" x14ac:dyDescent="0.25">
      <c r="A896" s="205"/>
      <c r="B896" s="209"/>
      <c r="C896" s="205"/>
      <c r="D896" s="209"/>
      <c r="E896" s="205"/>
      <c r="F896" s="205"/>
      <c r="G896" s="205"/>
      <c r="H896" s="207"/>
      <c r="I896" s="207"/>
      <c r="J896" s="205"/>
      <c r="K896" s="208"/>
      <c r="L896" s="205"/>
      <c r="M896" s="205"/>
      <c r="N896" s="205"/>
      <c r="O896" s="205"/>
      <c r="P896" s="205"/>
      <c r="Q896" s="205"/>
      <c r="R896" s="205"/>
      <c r="S896" s="205"/>
      <c r="T896" s="205"/>
      <c r="U896" s="205"/>
      <c r="V896" s="205"/>
      <c r="W896" s="205"/>
      <c r="X896" s="205"/>
      <c r="Y896" s="205"/>
      <c r="Z896" s="205"/>
      <c r="AA896" s="205"/>
      <c r="AB896" s="205"/>
    </row>
    <row r="897" spans="1:28" ht="15" thickBot="1" x14ac:dyDescent="0.25">
      <c r="A897" s="205"/>
      <c r="B897" s="209"/>
      <c r="C897" s="205"/>
      <c r="D897" s="209"/>
      <c r="E897" s="205"/>
      <c r="F897" s="205"/>
      <c r="G897" s="205"/>
      <c r="H897" s="207"/>
      <c r="I897" s="207"/>
      <c r="J897" s="205"/>
      <c r="K897" s="208"/>
      <c r="L897" s="205"/>
      <c r="M897" s="205"/>
      <c r="N897" s="205"/>
      <c r="O897" s="205"/>
      <c r="P897" s="205"/>
      <c r="Q897" s="205"/>
      <c r="R897" s="205"/>
      <c r="S897" s="205"/>
      <c r="T897" s="205"/>
      <c r="U897" s="205"/>
      <c r="V897" s="205"/>
      <c r="W897" s="205"/>
      <c r="X897" s="205"/>
      <c r="Y897" s="205"/>
      <c r="Z897" s="205"/>
      <c r="AA897" s="205"/>
      <c r="AB897" s="205"/>
    </row>
    <row r="898" spans="1:28" ht="15" thickBot="1" x14ac:dyDescent="0.25">
      <c r="A898" s="205"/>
      <c r="B898" s="209"/>
      <c r="C898" s="205"/>
      <c r="D898" s="209"/>
      <c r="E898" s="205"/>
      <c r="F898" s="205"/>
      <c r="G898" s="205"/>
      <c r="H898" s="207"/>
      <c r="I898" s="207"/>
      <c r="J898" s="205"/>
      <c r="K898" s="208"/>
      <c r="L898" s="205"/>
      <c r="M898" s="205"/>
      <c r="N898" s="205"/>
      <c r="O898" s="205"/>
      <c r="P898" s="205"/>
      <c r="Q898" s="205"/>
      <c r="R898" s="205"/>
      <c r="S898" s="205"/>
      <c r="T898" s="205"/>
      <c r="U898" s="205"/>
      <c r="V898" s="205"/>
      <c r="W898" s="205"/>
      <c r="X898" s="205"/>
      <c r="Y898" s="205"/>
      <c r="Z898" s="205"/>
      <c r="AA898" s="205"/>
      <c r="AB898" s="205"/>
    </row>
    <row r="899" spans="1:28" ht="15" thickBot="1" x14ac:dyDescent="0.25">
      <c r="A899" s="205"/>
      <c r="B899" s="209"/>
      <c r="C899" s="205"/>
      <c r="D899" s="209"/>
      <c r="E899" s="205"/>
      <c r="F899" s="205"/>
      <c r="G899" s="205"/>
      <c r="H899" s="207"/>
      <c r="I899" s="207"/>
      <c r="J899" s="205"/>
      <c r="K899" s="208"/>
      <c r="L899" s="205"/>
      <c r="M899" s="205"/>
      <c r="N899" s="205"/>
      <c r="O899" s="205"/>
      <c r="P899" s="205"/>
      <c r="Q899" s="205"/>
      <c r="R899" s="205"/>
      <c r="S899" s="205"/>
      <c r="T899" s="205"/>
      <c r="U899" s="205"/>
      <c r="V899" s="205"/>
      <c r="W899" s="205"/>
      <c r="X899" s="205"/>
      <c r="Y899" s="205"/>
      <c r="Z899" s="205"/>
      <c r="AA899" s="205"/>
      <c r="AB899" s="205"/>
    </row>
    <row r="900" spans="1:28" ht="15" thickBot="1" x14ac:dyDescent="0.25">
      <c r="A900" s="205"/>
      <c r="B900" s="209"/>
      <c r="C900" s="205"/>
      <c r="D900" s="209"/>
      <c r="E900" s="205"/>
      <c r="F900" s="205"/>
      <c r="G900" s="205"/>
      <c r="H900" s="207"/>
      <c r="I900" s="207"/>
      <c r="J900" s="205"/>
      <c r="K900" s="208"/>
      <c r="L900" s="205"/>
      <c r="M900" s="205"/>
      <c r="N900" s="205"/>
      <c r="O900" s="205"/>
      <c r="P900" s="205"/>
      <c r="Q900" s="205"/>
      <c r="R900" s="205"/>
      <c r="S900" s="205"/>
      <c r="T900" s="205"/>
      <c r="U900" s="205"/>
      <c r="V900" s="205"/>
      <c r="W900" s="205"/>
      <c r="X900" s="205"/>
      <c r="Y900" s="205"/>
      <c r="Z900" s="205"/>
      <c r="AA900" s="205"/>
      <c r="AB900" s="205"/>
    </row>
    <row r="901" spans="1:28" ht="15" thickBot="1" x14ac:dyDescent="0.25">
      <c r="A901" s="205"/>
      <c r="B901" s="209"/>
      <c r="C901" s="205"/>
      <c r="D901" s="209"/>
      <c r="E901" s="205"/>
      <c r="F901" s="205"/>
      <c r="G901" s="205"/>
      <c r="H901" s="207"/>
      <c r="I901" s="207"/>
      <c r="J901" s="205"/>
      <c r="K901" s="208"/>
      <c r="L901" s="205"/>
      <c r="M901" s="205"/>
      <c r="N901" s="205"/>
      <c r="O901" s="205"/>
      <c r="P901" s="205"/>
      <c r="Q901" s="205"/>
      <c r="R901" s="205"/>
      <c r="S901" s="205"/>
      <c r="T901" s="205"/>
      <c r="U901" s="205"/>
      <c r="V901" s="205"/>
      <c r="W901" s="205"/>
      <c r="X901" s="205"/>
      <c r="Y901" s="205"/>
      <c r="Z901" s="205"/>
      <c r="AA901" s="205"/>
      <c r="AB901" s="205"/>
    </row>
    <row r="902" spans="1:28" ht="15" thickBot="1" x14ac:dyDescent="0.25">
      <c r="A902" s="205"/>
      <c r="B902" s="209"/>
      <c r="C902" s="205"/>
      <c r="D902" s="209"/>
      <c r="E902" s="205"/>
      <c r="F902" s="205"/>
      <c r="G902" s="205"/>
      <c r="H902" s="207"/>
      <c r="I902" s="207"/>
      <c r="J902" s="205"/>
      <c r="K902" s="208"/>
      <c r="L902" s="205"/>
      <c r="M902" s="205"/>
      <c r="N902" s="205"/>
      <c r="O902" s="205"/>
      <c r="P902" s="205"/>
      <c r="Q902" s="205"/>
      <c r="R902" s="205"/>
      <c r="S902" s="205"/>
      <c r="T902" s="205"/>
      <c r="U902" s="205"/>
      <c r="V902" s="205"/>
      <c r="W902" s="205"/>
      <c r="X902" s="205"/>
      <c r="Y902" s="205"/>
      <c r="Z902" s="205"/>
      <c r="AA902" s="205"/>
      <c r="AB902" s="205"/>
    </row>
    <row r="903" spans="1:28" ht="15" thickBot="1" x14ac:dyDescent="0.25">
      <c r="A903" s="205"/>
      <c r="B903" s="209"/>
      <c r="C903" s="205"/>
      <c r="D903" s="209"/>
      <c r="E903" s="205"/>
      <c r="F903" s="205"/>
      <c r="G903" s="205"/>
      <c r="H903" s="207"/>
      <c r="I903" s="207"/>
      <c r="J903" s="205"/>
      <c r="K903" s="208"/>
      <c r="L903" s="205"/>
      <c r="M903" s="205"/>
      <c r="N903" s="205"/>
      <c r="O903" s="205"/>
      <c r="P903" s="205"/>
      <c r="Q903" s="205"/>
      <c r="R903" s="205"/>
      <c r="S903" s="205"/>
      <c r="T903" s="205"/>
      <c r="U903" s="205"/>
      <c r="V903" s="205"/>
      <c r="W903" s="205"/>
      <c r="X903" s="205"/>
      <c r="Y903" s="205"/>
      <c r="Z903" s="205"/>
      <c r="AA903" s="205"/>
      <c r="AB903" s="205"/>
    </row>
    <row r="904" spans="1:28" ht="15" thickBot="1" x14ac:dyDescent="0.25">
      <c r="A904" s="205"/>
      <c r="B904" s="209"/>
      <c r="C904" s="205"/>
      <c r="D904" s="209"/>
      <c r="E904" s="205"/>
      <c r="F904" s="205"/>
      <c r="G904" s="205"/>
      <c r="H904" s="207"/>
      <c r="I904" s="207"/>
      <c r="J904" s="205"/>
      <c r="K904" s="208"/>
      <c r="L904" s="205"/>
      <c r="M904" s="205"/>
      <c r="N904" s="205"/>
      <c r="O904" s="205"/>
      <c r="P904" s="205"/>
      <c r="Q904" s="205"/>
      <c r="R904" s="205"/>
      <c r="S904" s="205"/>
      <c r="T904" s="205"/>
      <c r="U904" s="205"/>
      <c r="V904" s="205"/>
      <c r="W904" s="205"/>
      <c r="X904" s="205"/>
      <c r="Y904" s="205"/>
      <c r="Z904" s="205"/>
      <c r="AA904" s="205"/>
      <c r="AB904" s="205"/>
    </row>
    <row r="905" spans="1:28" ht="15" thickBot="1" x14ac:dyDescent="0.25">
      <c r="A905" s="205"/>
      <c r="B905" s="209"/>
      <c r="C905" s="205"/>
      <c r="D905" s="209"/>
      <c r="E905" s="205"/>
      <c r="F905" s="205"/>
      <c r="G905" s="205"/>
      <c r="H905" s="207"/>
      <c r="I905" s="207"/>
      <c r="J905" s="205"/>
      <c r="K905" s="208"/>
      <c r="L905" s="205"/>
      <c r="M905" s="205"/>
      <c r="N905" s="205"/>
      <c r="O905" s="205"/>
      <c r="P905" s="205"/>
      <c r="Q905" s="205"/>
      <c r="R905" s="205"/>
      <c r="S905" s="205"/>
      <c r="T905" s="205"/>
      <c r="U905" s="205"/>
      <c r="V905" s="205"/>
      <c r="W905" s="205"/>
      <c r="X905" s="205"/>
      <c r="Y905" s="205"/>
      <c r="Z905" s="205"/>
      <c r="AA905" s="205"/>
      <c r="AB905" s="205"/>
    </row>
    <row r="906" spans="1:28" ht="15" thickBot="1" x14ac:dyDescent="0.25">
      <c r="A906" s="205"/>
      <c r="B906" s="209"/>
      <c r="C906" s="205"/>
      <c r="D906" s="209"/>
      <c r="E906" s="205"/>
      <c r="F906" s="205"/>
      <c r="G906" s="205"/>
      <c r="H906" s="207"/>
      <c r="I906" s="207"/>
      <c r="J906" s="205"/>
      <c r="K906" s="208"/>
      <c r="L906" s="205"/>
      <c r="M906" s="205"/>
      <c r="N906" s="205"/>
      <c r="O906" s="205"/>
      <c r="P906" s="205"/>
      <c r="Q906" s="205"/>
      <c r="R906" s="205"/>
      <c r="S906" s="205"/>
      <c r="T906" s="205"/>
      <c r="U906" s="205"/>
      <c r="V906" s="205"/>
      <c r="W906" s="205"/>
      <c r="X906" s="205"/>
      <c r="Y906" s="205"/>
      <c r="Z906" s="205"/>
      <c r="AA906" s="205"/>
      <c r="AB906" s="205"/>
    </row>
    <row r="907" spans="1:28" ht="15" thickBot="1" x14ac:dyDescent="0.25">
      <c r="A907" s="205"/>
      <c r="B907" s="209"/>
      <c r="C907" s="205"/>
      <c r="D907" s="209"/>
      <c r="E907" s="205"/>
      <c r="F907" s="205"/>
      <c r="G907" s="205"/>
      <c r="H907" s="207"/>
      <c r="I907" s="207"/>
      <c r="J907" s="205"/>
      <c r="K907" s="208"/>
      <c r="L907" s="205"/>
      <c r="M907" s="205"/>
      <c r="N907" s="205"/>
      <c r="O907" s="205"/>
      <c r="P907" s="205"/>
      <c r="Q907" s="205"/>
      <c r="R907" s="205"/>
      <c r="S907" s="205"/>
      <c r="T907" s="205"/>
      <c r="U907" s="205"/>
      <c r="V907" s="205"/>
      <c r="W907" s="205"/>
      <c r="X907" s="205"/>
      <c r="Y907" s="205"/>
      <c r="Z907" s="205"/>
      <c r="AA907" s="205"/>
      <c r="AB907" s="205"/>
    </row>
    <row r="908" spans="1:28" ht="15" thickBot="1" x14ac:dyDescent="0.25">
      <c r="A908" s="205"/>
      <c r="B908" s="209"/>
      <c r="C908" s="205"/>
      <c r="D908" s="209"/>
      <c r="E908" s="205"/>
      <c r="F908" s="205"/>
      <c r="G908" s="205"/>
      <c r="H908" s="207"/>
      <c r="I908" s="207"/>
      <c r="J908" s="205"/>
      <c r="K908" s="208"/>
      <c r="L908" s="205"/>
      <c r="M908" s="205"/>
      <c r="N908" s="205"/>
      <c r="O908" s="205"/>
      <c r="P908" s="205"/>
      <c r="Q908" s="205"/>
      <c r="R908" s="205"/>
      <c r="S908" s="205"/>
      <c r="T908" s="205"/>
      <c r="U908" s="205"/>
      <c r="V908" s="205"/>
      <c r="W908" s="205"/>
      <c r="X908" s="205"/>
      <c r="Y908" s="205"/>
      <c r="Z908" s="205"/>
      <c r="AA908" s="205"/>
      <c r="AB908" s="205"/>
    </row>
    <row r="909" spans="1:28" ht="15" thickBot="1" x14ac:dyDescent="0.25">
      <c r="A909" s="205"/>
      <c r="B909" s="209"/>
      <c r="C909" s="205"/>
      <c r="D909" s="209"/>
      <c r="E909" s="205"/>
      <c r="F909" s="205"/>
      <c r="G909" s="205"/>
      <c r="H909" s="207"/>
      <c r="I909" s="207"/>
      <c r="J909" s="205"/>
      <c r="K909" s="208"/>
      <c r="L909" s="205"/>
      <c r="M909" s="205"/>
      <c r="N909" s="205"/>
      <c r="O909" s="205"/>
      <c r="P909" s="205"/>
      <c r="Q909" s="205"/>
      <c r="R909" s="205"/>
      <c r="S909" s="205"/>
      <c r="T909" s="205"/>
      <c r="U909" s="205"/>
      <c r="V909" s="205"/>
      <c r="W909" s="205"/>
      <c r="X909" s="205"/>
      <c r="Y909" s="205"/>
      <c r="Z909" s="205"/>
      <c r="AA909" s="205"/>
      <c r="AB909" s="205"/>
    </row>
    <row r="910" spans="1:28" ht="15" thickBot="1" x14ac:dyDescent="0.25">
      <c r="A910" s="205"/>
      <c r="B910" s="209"/>
      <c r="C910" s="205"/>
      <c r="D910" s="209"/>
      <c r="E910" s="205"/>
      <c r="F910" s="205"/>
      <c r="G910" s="205"/>
      <c r="H910" s="207"/>
      <c r="I910" s="207"/>
      <c r="J910" s="205"/>
      <c r="K910" s="208"/>
      <c r="L910" s="205"/>
      <c r="M910" s="205"/>
      <c r="N910" s="205"/>
      <c r="O910" s="205"/>
      <c r="P910" s="205"/>
      <c r="Q910" s="205"/>
      <c r="R910" s="205"/>
      <c r="S910" s="205"/>
      <c r="T910" s="205"/>
      <c r="U910" s="205"/>
      <c r="V910" s="205"/>
      <c r="W910" s="205"/>
      <c r="X910" s="205"/>
      <c r="Y910" s="205"/>
      <c r="Z910" s="205"/>
      <c r="AA910" s="205"/>
      <c r="AB910" s="205"/>
    </row>
    <row r="911" spans="1:28" ht="15" thickBot="1" x14ac:dyDescent="0.25">
      <c r="A911" s="205"/>
      <c r="B911" s="209"/>
      <c r="C911" s="205"/>
      <c r="D911" s="209"/>
      <c r="E911" s="205"/>
      <c r="F911" s="205"/>
      <c r="G911" s="205"/>
      <c r="H911" s="207"/>
      <c r="I911" s="207"/>
      <c r="J911" s="205"/>
      <c r="K911" s="208"/>
      <c r="L911" s="205"/>
      <c r="M911" s="205"/>
      <c r="N911" s="205"/>
      <c r="O911" s="205"/>
      <c r="P911" s="205"/>
      <c r="Q911" s="205"/>
      <c r="R911" s="205"/>
      <c r="S911" s="205"/>
      <c r="T911" s="205"/>
      <c r="U911" s="205"/>
      <c r="V911" s="205"/>
      <c r="W911" s="205"/>
      <c r="X911" s="205"/>
      <c r="Y911" s="205"/>
      <c r="Z911" s="205"/>
      <c r="AA911" s="205"/>
      <c r="AB911" s="205"/>
    </row>
    <row r="912" spans="1:28" ht="15" thickBot="1" x14ac:dyDescent="0.25">
      <c r="A912" s="205"/>
      <c r="B912" s="209"/>
      <c r="C912" s="205"/>
      <c r="D912" s="209"/>
      <c r="E912" s="205"/>
      <c r="F912" s="205"/>
      <c r="G912" s="205"/>
      <c r="H912" s="207"/>
      <c r="I912" s="207"/>
      <c r="J912" s="205"/>
      <c r="K912" s="208"/>
      <c r="L912" s="205"/>
      <c r="M912" s="205"/>
      <c r="N912" s="205"/>
      <c r="O912" s="205"/>
      <c r="P912" s="205"/>
      <c r="Q912" s="205"/>
      <c r="R912" s="205"/>
      <c r="S912" s="205"/>
      <c r="T912" s="205"/>
      <c r="U912" s="205"/>
      <c r="V912" s="205"/>
      <c r="W912" s="205"/>
      <c r="X912" s="205"/>
      <c r="Y912" s="205"/>
      <c r="Z912" s="205"/>
      <c r="AA912" s="205"/>
      <c r="AB912" s="205"/>
    </row>
    <row r="913" spans="1:28" ht="15" thickBot="1" x14ac:dyDescent="0.25">
      <c r="A913" s="205"/>
      <c r="B913" s="209"/>
      <c r="C913" s="205"/>
      <c r="D913" s="209"/>
      <c r="E913" s="205"/>
      <c r="F913" s="205"/>
      <c r="G913" s="205"/>
      <c r="H913" s="207"/>
      <c r="I913" s="207"/>
      <c r="J913" s="205"/>
      <c r="K913" s="208"/>
      <c r="L913" s="205"/>
      <c r="M913" s="205"/>
      <c r="N913" s="205"/>
      <c r="O913" s="205"/>
      <c r="P913" s="205"/>
      <c r="Q913" s="205"/>
      <c r="R913" s="205"/>
      <c r="S913" s="205"/>
      <c r="T913" s="205"/>
      <c r="U913" s="205"/>
      <c r="V913" s="205"/>
      <c r="W913" s="205"/>
      <c r="X913" s="205"/>
      <c r="Y913" s="205"/>
      <c r="Z913" s="205"/>
      <c r="AA913" s="205"/>
      <c r="AB913" s="205"/>
    </row>
    <row r="914" spans="1:28" ht="15" thickBot="1" x14ac:dyDescent="0.25">
      <c r="A914" s="205"/>
      <c r="B914" s="209"/>
      <c r="C914" s="205"/>
      <c r="D914" s="209"/>
      <c r="E914" s="205"/>
      <c r="F914" s="205"/>
      <c r="G914" s="205"/>
      <c r="H914" s="207"/>
      <c r="I914" s="207"/>
      <c r="J914" s="205"/>
      <c r="K914" s="208"/>
      <c r="L914" s="205"/>
      <c r="M914" s="205"/>
      <c r="N914" s="205"/>
      <c r="O914" s="205"/>
      <c r="P914" s="205"/>
      <c r="Q914" s="205"/>
      <c r="R914" s="205"/>
      <c r="S914" s="205"/>
      <c r="T914" s="205"/>
      <c r="U914" s="205"/>
      <c r="V914" s="205"/>
      <c r="W914" s="205"/>
      <c r="X914" s="205"/>
      <c r="Y914" s="205"/>
      <c r="Z914" s="205"/>
      <c r="AA914" s="205"/>
      <c r="AB914" s="205"/>
    </row>
    <row r="915" spans="1:28" ht="15" thickBot="1" x14ac:dyDescent="0.25">
      <c r="A915" s="205"/>
      <c r="B915" s="209"/>
      <c r="C915" s="205"/>
      <c r="D915" s="209"/>
      <c r="E915" s="205"/>
      <c r="F915" s="205"/>
      <c r="G915" s="205"/>
      <c r="H915" s="207"/>
      <c r="I915" s="207"/>
      <c r="J915" s="205"/>
      <c r="K915" s="208"/>
      <c r="L915" s="205"/>
      <c r="M915" s="205"/>
      <c r="N915" s="205"/>
      <c r="O915" s="205"/>
      <c r="P915" s="205"/>
      <c r="Q915" s="205"/>
      <c r="R915" s="205"/>
      <c r="S915" s="205"/>
      <c r="T915" s="205"/>
      <c r="U915" s="205"/>
      <c r="V915" s="205"/>
      <c r="W915" s="205"/>
      <c r="X915" s="205"/>
      <c r="Y915" s="205"/>
      <c r="Z915" s="205"/>
      <c r="AA915" s="205"/>
      <c r="AB915" s="205"/>
    </row>
    <row r="916" spans="1:28" ht="15" thickBot="1" x14ac:dyDescent="0.25">
      <c r="A916" s="205"/>
      <c r="B916" s="209"/>
      <c r="C916" s="205"/>
      <c r="D916" s="209"/>
      <c r="E916" s="205"/>
      <c r="F916" s="205"/>
      <c r="G916" s="205"/>
      <c r="H916" s="207"/>
      <c r="I916" s="207"/>
      <c r="J916" s="205"/>
      <c r="K916" s="208"/>
      <c r="L916" s="205"/>
      <c r="M916" s="205"/>
      <c r="N916" s="205"/>
      <c r="O916" s="205"/>
      <c r="P916" s="205"/>
      <c r="Q916" s="205"/>
      <c r="R916" s="205"/>
      <c r="S916" s="205"/>
      <c r="T916" s="205"/>
      <c r="U916" s="205"/>
      <c r="V916" s="205"/>
      <c r="W916" s="205"/>
      <c r="X916" s="205"/>
      <c r="Y916" s="205"/>
      <c r="Z916" s="205"/>
      <c r="AA916" s="205"/>
      <c r="AB916" s="205"/>
    </row>
    <row r="917" spans="1:28" ht="15" thickBot="1" x14ac:dyDescent="0.25">
      <c r="A917" s="205"/>
      <c r="B917" s="209"/>
      <c r="C917" s="205"/>
      <c r="D917" s="209"/>
      <c r="E917" s="205"/>
      <c r="F917" s="205"/>
      <c r="G917" s="205"/>
      <c r="H917" s="207"/>
      <c r="I917" s="207"/>
      <c r="J917" s="205"/>
      <c r="K917" s="208"/>
      <c r="L917" s="205"/>
      <c r="M917" s="205"/>
      <c r="N917" s="205"/>
      <c r="O917" s="205"/>
      <c r="P917" s="205"/>
      <c r="Q917" s="205"/>
      <c r="R917" s="205"/>
      <c r="S917" s="205"/>
      <c r="T917" s="205"/>
      <c r="U917" s="205"/>
      <c r="V917" s="205"/>
      <c r="W917" s="205"/>
      <c r="X917" s="205"/>
      <c r="Y917" s="205"/>
      <c r="Z917" s="205"/>
      <c r="AA917" s="205"/>
      <c r="AB917" s="205"/>
    </row>
    <row r="918" spans="1:28" ht="15" thickBot="1" x14ac:dyDescent="0.25">
      <c r="A918" s="205"/>
      <c r="B918" s="209"/>
      <c r="C918" s="205"/>
      <c r="D918" s="209"/>
      <c r="E918" s="205"/>
      <c r="F918" s="205"/>
      <c r="G918" s="205"/>
      <c r="H918" s="207"/>
      <c r="I918" s="207"/>
      <c r="J918" s="205"/>
      <c r="K918" s="208"/>
      <c r="L918" s="205"/>
      <c r="M918" s="205"/>
      <c r="N918" s="205"/>
      <c r="O918" s="205"/>
      <c r="P918" s="205"/>
      <c r="Q918" s="205"/>
      <c r="R918" s="205"/>
      <c r="S918" s="205"/>
      <c r="T918" s="205"/>
      <c r="U918" s="205"/>
      <c r="V918" s="205"/>
      <c r="W918" s="205"/>
      <c r="X918" s="205"/>
      <c r="Y918" s="205"/>
      <c r="Z918" s="205"/>
      <c r="AA918" s="205"/>
      <c r="AB918" s="205"/>
    </row>
    <row r="919" spans="1:28" ht="15" thickBot="1" x14ac:dyDescent="0.25">
      <c r="A919" s="205"/>
      <c r="B919" s="209"/>
      <c r="C919" s="205"/>
      <c r="D919" s="209"/>
      <c r="E919" s="205"/>
      <c r="F919" s="205"/>
      <c r="G919" s="205"/>
      <c r="H919" s="207"/>
      <c r="I919" s="207"/>
      <c r="J919" s="205"/>
      <c r="K919" s="208"/>
      <c r="L919" s="205"/>
      <c r="M919" s="205"/>
      <c r="N919" s="205"/>
      <c r="O919" s="205"/>
      <c r="P919" s="205"/>
      <c r="Q919" s="205"/>
      <c r="R919" s="205"/>
      <c r="S919" s="205"/>
      <c r="T919" s="205"/>
      <c r="U919" s="205"/>
      <c r="V919" s="205"/>
      <c r="W919" s="205"/>
      <c r="X919" s="205"/>
      <c r="Y919" s="205"/>
      <c r="Z919" s="205"/>
      <c r="AA919" s="205"/>
      <c r="AB919" s="205"/>
    </row>
    <row r="920" spans="1:28" ht="15" thickBot="1" x14ac:dyDescent="0.25">
      <c r="A920" s="205"/>
      <c r="B920" s="209"/>
      <c r="C920" s="205"/>
      <c r="D920" s="209"/>
      <c r="E920" s="205"/>
      <c r="F920" s="205"/>
      <c r="G920" s="205"/>
      <c r="H920" s="207"/>
      <c r="I920" s="207"/>
      <c r="J920" s="205"/>
      <c r="K920" s="208"/>
      <c r="L920" s="205"/>
      <c r="M920" s="205"/>
      <c r="N920" s="205"/>
      <c r="O920" s="205"/>
      <c r="P920" s="205"/>
      <c r="Q920" s="205"/>
      <c r="R920" s="205"/>
      <c r="S920" s="205"/>
      <c r="T920" s="205"/>
      <c r="U920" s="205"/>
      <c r="V920" s="205"/>
      <c r="W920" s="205"/>
      <c r="X920" s="205"/>
      <c r="Y920" s="205"/>
      <c r="Z920" s="205"/>
      <c r="AA920" s="205"/>
      <c r="AB920" s="205"/>
    </row>
    <row r="921" spans="1:28" ht="15" thickBot="1" x14ac:dyDescent="0.25">
      <c r="A921" s="205"/>
      <c r="B921" s="209"/>
      <c r="C921" s="205"/>
      <c r="D921" s="209"/>
      <c r="E921" s="205"/>
      <c r="F921" s="205"/>
      <c r="G921" s="205"/>
      <c r="H921" s="207"/>
      <c r="I921" s="207"/>
      <c r="J921" s="205"/>
      <c r="K921" s="208"/>
      <c r="L921" s="205"/>
      <c r="M921" s="205"/>
      <c r="N921" s="205"/>
      <c r="O921" s="205"/>
      <c r="P921" s="205"/>
      <c r="Q921" s="205"/>
      <c r="R921" s="205"/>
      <c r="S921" s="205"/>
      <c r="T921" s="205"/>
      <c r="U921" s="205"/>
      <c r="V921" s="205"/>
      <c r="W921" s="205"/>
      <c r="X921" s="205"/>
      <c r="Y921" s="205"/>
      <c r="Z921" s="205"/>
      <c r="AA921" s="205"/>
      <c r="AB921" s="205"/>
    </row>
    <row r="922" spans="1:28" ht="15" thickBot="1" x14ac:dyDescent="0.25">
      <c r="A922" s="205"/>
      <c r="B922" s="209"/>
      <c r="C922" s="205"/>
      <c r="D922" s="209"/>
      <c r="E922" s="205"/>
      <c r="F922" s="205"/>
      <c r="G922" s="205"/>
      <c r="H922" s="207"/>
      <c r="I922" s="207"/>
      <c r="J922" s="205"/>
      <c r="K922" s="208"/>
      <c r="L922" s="205"/>
      <c r="M922" s="205"/>
      <c r="N922" s="205"/>
      <c r="O922" s="205"/>
      <c r="P922" s="205"/>
      <c r="Q922" s="205"/>
      <c r="R922" s="205"/>
      <c r="S922" s="205"/>
      <c r="T922" s="205"/>
      <c r="U922" s="205"/>
      <c r="V922" s="205"/>
      <c r="W922" s="205"/>
      <c r="X922" s="205"/>
      <c r="Y922" s="205"/>
      <c r="Z922" s="205"/>
      <c r="AA922" s="205"/>
      <c r="AB922" s="205"/>
    </row>
    <row r="923" spans="1:28" ht="15" thickBot="1" x14ac:dyDescent="0.25">
      <c r="A923" s="205"/>
      <c r="B923" s="209"/>
      <c r="C923" s="205"/>
      <c r="D923" s="209"/>
      <c r="E923" s="205"/>
      <c r="F923" s="205"/>
      <c r="G923" s="205"/>
      <c r="H923" s="207"/>
      <c r="I923" s="207"/>
      <c r="J923" s="205"/>
      <c r="K923" s="208"/>
      <c r="L923" s="205"/>
      <c r="M923" s="205"/>
      <c r="N923" s="205"/>
      <c r="O923" s="205"/>
      <c r="P923" s="205"/>
      <c r="Q923" s="205"/>
      <c r="R923" s="205"/>
      <c r="S923" s="205"/>
      <c r="T923" s="205"/>
      <c r="U923" s="205"/>
      <c r="V923" s="205"/>
      <c r="W923" s="205"/>
      <c r="X923" s="205"/>
      <c r="Y923" s="205"/>
      <c r="Z923" s="205"/>
      <c r="AA923" s="205"/>
      <c r="AB923" s="205"/>
    </row>
    <row r="924" spans="1:28" ht="15" thickBot="1" x14ac:dyDescent="0.25">
      <c r="A924" s="205"/>
      <c r="B924" s="209"/>
      <c r="C924" s="205"/>
      <c r="D924" s="209"/>
      <c r="E924" s="205"/>
      <c r="F924" s="205"/>
      <c r="G924" s="205"/>
      <c r="H924" s="207"/>
      <c r="I924" s="207"/>
      <c r="J924" s="205"/>
      <c r="K924" s="208"/>
      <c r="L924" s="205"/>
      <c r="M924" s="205"/>
      <c r="N924" s="205"/>
      <c r="O924" s="205"/>
      <c r="P924" s="205"/>
      <c r="Q924" s="205"/>
      <c r="R924" s="205"/>
      <c r="S924" s="205"/>
      <c r="T924" s="205"/>
      <c r="U924" s="205"/>
      <c r="V924" s="205"/>
      <c r="W924" s="205"/>
      <c r="X924" s="205"/>
      <c r="Y924" s="205"/>
      <c r="Z924" s="205"/>
      <c r="AA924" s="205"/>
      <c r="AB924" s="205"/>
    </row>
    <row r="925" spans="1:28" ht="15" thickBot="1" x14ac:dyDescent="0.25">
      <c r="A925" s="205"/>
      <c r="B925" s="209"/>
      <c r="C925" s="205"/>
      <c r="D925" s="209"/>
      <c r="E925" s="205"/>
      <c r="F925" s="205"/>
      <c r="G925" s="205"/>
      <c r="H925" s="207"/>
      <c r="I925" s="207"/>
      <c r="J925" s="205"/>
      <c r="K925" s="208"/>
      <c r="L925" s="205"/>
      <c r="M925" s="205"/>
      <c r="N925" s="205"/>
      <c r="O925" s="205"/>
      <c r="P925" s="205"/>
      <c r="Q925" s="205"/>
      <c r="R925" s="205"/>
      <c r="S925" s="205"/>
      <c r="T925" s="205"/>
      <c r="U925" s="205"/>
      <c r="V925" s="205"/>
      <c r="W925" s="205"/>
      <c r="X925" s="205"/>
      <c r="Y925" s="205"/>
      <c r="Z925" s="205"/>
      <c r="AA925" s="205"/>
      <c r="AB925" s="205"/>
    </row>
    <row r="926" spans="1:28" ht="15" thickBot="1" x14ac:dyDescent="0.25">
      <c r="A926" s="205"/>
      <c r="B926" s="209"/>
      <c r="C926" s="205"/>
      <c r="D926" s="209"/>
      <c r="E926" s="205"/>
      <c r="F926" s="205"/>
      <c r="G926" s="205"/>
      <c r="H926" s="207"/>
      <c r="I926" s="207"/>
      <c r="J926" s="205"/>
      <c r="K926" s="208"/>
      <c r="L926" s="205"/>
      <c r="M926" s="205"/>
      <c r="N926" s="205"/>
      <c r="O926" s="205"/>
      <c r="P926" s="205"/>
      <c r="Q926" s="205"/>
      <c r="R926" s="205"/>
      <c r="S926" s="205"/>
      <c r="T926" s="205"/>
      <c r="U926" s="205"/>
      <c r="V926" s="205"/>
      <c r="W926" s="205"/>
      <c r="X926" s="205"/>
      <c r="Y926" s="205"/>
      <c r="Z926" s="205"/>
      <c r="AA926" s="205"/>
      <c r="AB926" s="205"/>
    </row>
    <row r="927" spans="1:28" ht="15" thickBot="1" x14ac:dyDescent="0.25">
      <c r="A927" s="205"/>
      <c r="B927" s="209"/>
      <c r="C927" s="205"/>
      <c r="D927" s="209"/>
      <c r="E927" s="205"/>
      <c r="F927" s="205"/>
      <c r="G927" s="205"/>
      <c r="H927" s="207"/>
      <c r="I927" s="207"/>
      <c r="J927" s="205"/>
      <c r="K927" s="208"/>
      <c r="L927" s="205"/>
      <c r="M927" s="205"/>
      <c r="N927" s="205"/>
      <c r="O927" s="205"/>
      <c r="P927" s="205"/>
      <c r="Q927" s="205"/>
      <c r="R927" s="205"/>
      <c r="S927" s="205"/>
      <c r="T927" s="205"/>
      <c r="U927" s="205"/>
      <c r="V927" s="205"/>
      <c r="W927" s="205"/>
      <c r="X927" s="205"/>
      <c r="Y927" s="205"/>
      <c r="Z927" s="205"/>
      <c r="AA927" s="205"/>
      <c r="AB927" s="205"/>
    </row>
    <row r="928" spans="1:28" ht="15" thickBot="1" x14ac:dyDescent="0.25">
      <c r="A928" s="205"/>
      <c r="B928" s="209"/>
      <c r="C928" s="205"/>
      <c r="D928" s="209"/>
      <c r="E928" s="205"/>
      <c r="F928" s="205"/>
      <c r="G928" s="205"/>
      <c r="H928" s="207"/>
      <c r="I928" s="207"/>
      <c r="J928" s="205"/>
      <c r="K928" s="208"/>
      <c r="L928" s="205"/>
      <c r="M928" s="205"/>
      <c r="N928" s="205"/>
      <c r="O928" s="205"/>
      <c r="P928" s="205"/>
      <c r="Q928" s="205"/>
      <c r="R928" s="205"/>
      <c r="S928" s="205"/>
      <c r="T928" s="205"/>
      <c r="U928" s="205"/>
      <c r="V928" s="205"/>
      <c r="W928" s="205"/>
      <c r="X928" s="205"/>
      <c r="Y928" s="205"/>
      <c r="Z928" s="205"/>
      <c r="AA928" s="205"/>
      <c r="AB928" s="205"/>
    </row>
    <row r="929" spans="1:28" ht="15" thickBot="1" x14ac:dyDescent="0.25">
      <c r="A929" s="205"/>
      <c r="B929" s="209"/>
      <c r="C929" s="205"/>
      <c r="D929" s="209"/>
      <c r="E929" s="205"/>
      <c r="F929" s="205"/>
      <c r="G929" s="205"/>
      <c r="H929" s="207"/>
      <c r="I929" s="207"/>
      <c r="J929" s="205"/>
      <c r="K929" s="208"/>
      <c r="L929" s="205"/>
      <c r="M929" s="205"/>
      <c r="N929" s="205"/>
      <c r="O929" s="205"/>
      <c r="P929" s="205"/>
      <c r="Q929" s="205"/>
      <c r="R929" s="205"/>
      <c r="S929" s="205"/>
      <c r="T929" s="205"/>
      <c r="U929" s="205"/>
      <c r="V929" s="205"/>
      <c r="W929" s="205"/>
      <c r="X929" s="205"/>
      <c r="Y929" s="205"/>
      <c r="Z929" s="205"/>
      <c r="AA929" s="205"/>
      <c r="AB929" s="205"/>
    </row>
    <row r="930" spans="1:28" ht="15" thickBot="1" x14ac:dyDescent="0.25">
      <c r="A930" s="205"/>
      <c r="B930" s="209"/>
      <c r="C930" s="205"/>
      <c r="D930" s="209"/>
      <c r="E930" s="205"/>
      <c r="F930" s="205"/>
      <c r="G930" s="205"/>
      <c r="H930" s="207"/>
      <c r="I930" s="207"/>
      <c r="J930" s="205"/>
      <c r="K930" s="208"/>
      <c r="L930" s="205"/>
      <c r="M930" s="205"/>
      <c r="N930" s="205"/>
      <c r="O930" s="205"/>
      <c r="P930" s="205"/>
      <c r="Q930" s="205"/>
      <c r="R930" s="205"/>
      <c r="S930" s="205"/>
      <c r="T930" s="205"/>
      <c r="U930" s="205"/>
      <c r="V930" s="205"/>
      <c r="W930" s="205"/>
      <c r="X930" s="205"/>
      <c r="Y930" s="205"/>
      <c r="Z930" s="205"/>
      <c r="AA930" s="205"/>
      <c r="AB930" s="205"/>
    </row>
    <row r="931" spans="1:28" ht="15" thickBot="1" x14ac:dyDescent="0.25">
      <c r="A931" s="205"/>
      <c r="B931" s="209"/>
      <c r="C931" s="205"/>
      <c r="D931" s="209"/>
      <c r="E931" s="205"/>
      <c r="F931" s="205"/>
      <c r="G931" s="205"/>
      <c r="H931" s="207"/>
      <c r="I931" s="207"/>
      <c r="J931" s="205"/>
      <c r="K931" s="208"/>
      <c r="L931" s="205"/>
      <c r="M931" s="205"/>
      <c r="N931" s="205"/>
      <c r="O931" s="205"/>
      <c r="P931" s="205"/>
      <c r="Q931" s="205"/>
      <c r="R931" s="205"/>
      <c r="S931" s="205"/>
      <c r="T931" s="205"/>
      <c r="U931" s="205"/>
      <c r="V931" s="205"/>
      <c r="W931" s="205"/>
      <c r="X931" s="205"/>
      <c r="Y931" s="205"/>
      <c r="Z931" s="205"/>
      <c r="AA931" s="205"/>
      <c r="AB931" s="205"/>
    </row>
    <row r="932" spans="1:28" ht="15" thickBot="1" x14ac:dyDescent="0.25">
      <c r="A932" s="205"/>
      <c r="B932" s="209"/>
      <c r="C932" s="205"/>
      <c r="D932" s="209"/>
      <c r="E932" s="205"/>
      <c r="F932" s="205"/>
      <c r="G932" s="205"/>
      <c r="H932" s="207"/>
      <c r="I932" s="207"/>
      <c r="J932" s="205"/>
      <c r="K932" s="208"/>
      <c r="L932" s="205"/>
      <c r="M932" s="205"/>
      <c r="N932" s="205"/>
      <c r="O932" s="205"/>
      <c r="P932" s="205"/>
      <c r="Q932" s="205"/>
      <c r="R932" s="205"/>
      <c r="S932" s="205"/>
      <c r="T932" s="205"/>
      <c r="U932" s="205"/>
      <c r="V932" s="205"/>
      <c r="W932" s="205"/>
      <c r="X932" s="205"/>
      <c r="Y932" s="205"/>
      <c r="Z932" s="205"/>
      <c r="AA932" s="205"/>
      <c r="AB932" s="205"/>
    </row>
    <row r="933" spans="1:28" ht="15" thickBot="1" x14ac:dyDescent="0.25">
      <c r="A933" s="205"/>
      <c r="B933" s="209"/>
      <c r="C933" s="205"/>
      <c r="D933" s="209"/>
      <c r="E933" s="205"/>
      <c r="F933" s="205"/>
      <c r="G933" s="205"/>
      <c r="H933" s="207"/>
      <c r="I933" s="207"/>
      <c r="J933" s="205"/>
      <c r="K933" s="208"/>
      <c r="L933" s="205"/>
      <c r="M933" s="205"/>
      <c r="N933" s="205"/>
      <c r="O933" s="205"/>
      <c r="P933" s="205"/>
      <c r="Q933" s="205"/>
      <c r="R933" s="205"/>
      <c r="S933" s="205"/>
      <c r="T933" s="205"/>
      <c r="U933" s="205"/>
      <c r="V933" s="205"/>
      <c r="W933" s="205"/>
      <c r="X933" s="205"/>
      <c r="Y933" s="205"/>
      <c r="Z933" s="205"/>
      <c r="AA933" s="205"/>
      <c r="AB933" s="205"/>
    </row>
    <row r="934" spans="1:28" ht="15" thickBot="1" x14ac:dyDescent="0.25">
      <c r="A934" s="205"/>
      <c r="B934" s="209"/>
      <c r="C934" s="205"/>
      <c r="D934" s="209"/>
      <c r="E934" s="205"/>
      <c r="F934" s="205"/>
      <c r="G934" s="205"/>
      <c r="H934" s="207"/>
      <c r="I934" s="207"/>
      <c r="J934" s="205"/>
      <c r="K934" s="208"/>
      <c r="L934" s="205"/>
      <c r="M934" s="205"/>
      <c r="N934" s="205"/>
      <c r="O934" s="205"/>
      <c r="P934" s="205"/>
      <c r="Q934" s="205"/>
      <c r="R934" s="205"/>
      <c r="S934" s="205"/>
      <c r="T934" s="205"/>
      <c r="U934" s="205"/>
      <c r="V934" s="205"/>
      <c r="W934" s="205"/>
      <c r="X934" s="205"/>
      <c r="Y934" s="205"/>
      <c r="Z934" s="205"/>
      <c r="AA934" s="205"/>
      <c r="AB934" s="205"/>
    </row>
    <row r="935" spans="1:28" ht="15" thickBot="1" x14ac:dyDescent="0.25">
      <c r="A935" s="205"/>
      <c r="B935" s="209"/>
      <c r="C935" s="205"/>
      <c r="D935" s="209"/>
      <c r="E935" s="205"/>
      <c r="F935" s="205"/>
      <c r="G935" s="205"/>
      <c r="H935" s="207"/>
      <c r="I935" s="207"/>
      <c r="J935" s="205"/>
      <c r="K935" s="208"/>
      <c r="L935" s="205"/>
      <c r="M935" s="205"/>
      <c r="N935" s="205"/>
      <c r="O935" s="205"/>
      <c r="P935" s="205"/>
      <c r="Q935" s="205"/>
      <c r="R935" s="205"/>
      <c r="S935" s="205"/>
      <c r="T935" s="205"/>
      <c r="U935" s="205"/>
      <c r="V935" s="205"/>
      <c r="W935" s="205"/>
      <c r="X935" s="205"/>
      <c r="Y935" s="205"/>
      <c r="Z935" s="205"/>
      <c r="AA935" s="205"/>
      <c r="AB935" s="205"/>
    </row>
    <row r="936" spans="1:28" ht="15" thickBot="1" x14ac:dyDescent="0.25">
      <c r="A936" s="205"/>
      <c r="B936" s="209"/>
      <c r="C936" s="205"/>
      <c r="D936" s="209"/>
      <c r="E936" s="205"/>
      <c r="F936" s="205"/>
      <c r="G936" s="205"/>
      <c r="H936" s="207"/>
      <c r="I936" s="207"/>
      <c r="J936" s="205"/>
      <c r="K936" s="208"/>
      <c r="L936" s="205"/>
      <c r="M936" s="205"/>
      <c r="N936" s="205"/>
      <c r="O936" s="205"/>
      <c r="P936" s="205"/>
      <c r="Q936" s="205"/>
      <c r="R936" s="205"/>
      <c r="S936" s="205"/>
      <c r="T936" s="205"/>
      <c r="U936" s="205"/>
      <c r="V936" s="205"/>
      <c r="W936" s="205"/>
      <c r="X936" s="205"/>
      <c r="Y936" s="205"/>
      <c r="Z936" s="205"/>
      <c r="AA936" s="205"/>
      <c r="AB936" s="205"/>
    </row>
    <row r="937" spans="1:28" ht="15" thickBot="1" x14ac:dyDescent="0.25">
      <c r="A937" s="205"/>
      <c r="B937" s="209"/>
      <c r="C937" s="205"/>
      <c r="D937" s="209"/>
      <c r="E937" s="205"/>
      <c r="F937" s="205"/>
      <c r="G937" s="205"/>
      <c r="H937" s="207"/>
      <c r="I937" s="207"/>
      <c r="J937" s="205"/>
      <c r="K937" s="208"/>
      <c r="L937" s="205"/>
      <c r="M937" s="205"/>
      <c r="N937" s="205"/>
      <c r="O937" s="205"/>
      <c r="P937" s="205"/>
      <c r="Q937" s="205"/>
      <c r="R937" s="205"/>
      <c r="S937" s="205"/>
      <c r="T937" s="205"/>
      <c r="U937" s="205"/>
      <c r="V937" s="205"/>
      <c r="W937" s="205"/>
      <c r="X937" s="205"/>
      <c r="Y937" s="205"/>
      <c r="Z937" s="205"/>
      <c r="AA937" s="205"/>
      <c r="AB937" s="205"/>
    </row>
    <row r="938" spans="1:28" ht="15" thickBot="1" x14ac:dyDescent="0.25">
      <c r="A938" s="205"/>
      <c r="B938" s="209"/>
      <c r="C938" s="205"/>
      <c r="D938" s="209"/>
      <c r="E938" s="205"/>
      <c r="F938" s="205"/>
      <c r="G938" s="205"/>
      <c r="H938" s="207"/>
      <c r="I938" s="207"/>
      <c r="J938" s="205"/>
      <c r="K938" s="208"/>
      <c r="L938" s="205"/>
      <c r="M938" s="205"/>
      <c r="N938" s="205"/>
      <c r="O938" s="205"/>
      <c r="P938" s="205"/>
      <c r="Q938" s="205"/>
      <c r="R938" s="205"/>
      <c r="S938" s="205"/>
      <c r="T938" s="205"/>
      <c r="U938" s="205"/>
      <c r="V938" s="205"/>
      <c r="W938" s="205"/>
      <c r="X938" s="205"/>
      <c r="Y938" s="205"/>
      <c r="Z938" s="205"/>
      <c r="AA938" s="205"/>
      <c r="AB938" s="205"/>
    </row>
    <row r="939" spans="1:28" ht="15" thickBot="1" x14ac:dyDescent="0.25">
      <c r="A939" s="205"/>
      <c r="B939" s="209"/>
      <c r="C939" s="205"/>
      <c r="D939" s="209"/>
      <c r="E939" s="205"/>
      <c r="F939" s="205"/>
      <c r="G939" s="205"/>
      <c r="H939" s="207"/>
      <c r="I939" s="207"/>
      <c r="J939" s="205"/>
      <c r="K939" s="208"/>
      <c r="L939" s="205"/>
      <c r="M939" s="205"/>
      <c r="N939" s="205"/>
      <c r="O939" s="205"/>
      <c r="P939" s="205"/>
      <c r="Q939" s="205"/>
      <c r="R939" s="205"/>
      <c r="S939" s="205"/>
      <c r="T939" s="205"/>
      <c r="U939" s="205"/>
      <c r="V939" s="205"/>
      <c r="W939" s="205"/>
      <c r="X939" s="205"/>
      <c r="Y939" s="205"/>
      <c r="Z939" s="205"/>
      <c r="AA939" s="205"/>
      <c r="AB939" s="205"/>
    </row>
    <row r="940" spans="1:28" ht="15" thickBot="1" x14ac:dyDescent="0.25">
      <c r="A940" s="205"/>
      <c r="B940" s="209"/>
      <c r="C940" s="205"/>
      <c r="D940" s="209"/>
      <c r="E940" s="205"/>
      <c r="F940" s="205"/>
      <c r="G940" s="205"/>
      <c r="H940" s="207"/>
      <c r="I940" s="207"/>
      <c r="J940" s="205"/>
      <c r="K940" s="208"/>
      <c r="L940" s="205"/>
      <c r="M940" s="205"/>
      <c r="N940" s="205"/>
      <c r="O940" s="205"/>
      <c r="P940" s="205"/>
      <c r="Q940" s="205"/>
      <c r="R940" s="205"/>
      <c r="S940" s="205"/>
      <c r="T940" s="205"/>
      <c r="U940" s="205"/>
      <c r="V940" s="205"/>
      <c r="W940" s="205"/>
      <c r="X940" s="205"/>
      <c r="Y940" s="205"/>
      <c r="Z940" s="205"/>
      <c r="AA940" s="205"/>
      <c r="AB940" s="205"/>
    </row>
    <row r="941" spans="1:28" ht="15" thickBot="1" x14ac:dyDescent="0.25">
      <c r="A941" s="205"/>
      <c r="B941" s="209"/>
      <c r="C941" s="205"/>
      <c r="D941" s="209"/>
      <c r="E941" s="205"/>
      <c r="F941" s="205"/>
      <c r="G941" s="205"/>
      <c r="H941" s="207"/>
      <c r="I941" s="207"/>
      <c r="J941" s="205"/>
      <c r="K941" s="208"/>
      <c r="L941" s="205"/>
      <c r="M941" s="205"/>
      <c r="N941" s="205"/>
      <c r="O941" s="205"/>
      <c r="P941" s="205"/>
      <c r="Q941" s="205"/>
      <c r="R941" s="205"/>
      <c r="S941" s="205"/>
      <c r="T941" s="205"/>
      <c r="U941" s="205"/>
      <c r="V941" s="205"/>
      <c r="W941" s="205"/>
      <c r="X941" s="205"/>
      <c r="Y941" s="205"/>
      <c r="Z941" s="205"/>
      <c r="AA941" s="205"/>
      <c r="AB941" s="205"/>
    </row>
    <row r="942" spans="1:28" ht="15" thickBot="1" x14ac:dyDescent="0.25">
      <c r="A942" s="205"/>
      <c r="B942" s="209"/>
      <c r="C942" s="205"/>
      <c r="D942" s="209"/>
      <c r="E942" s="205"/>
      <c r="F942" s="205"/>
      <c r="G942" s="205"/>
      <c r="H942" s="207"/>
      <c r="I942" s="207"/>
      <c r="J942" s="205"/>
      <c r="K942" s="208"/>
      <c r="L942" s="205"/>
      <c r="M942" s="205"/>
      <c r="N942" s="205"/>
      <c r="O942" s="205"/>
      <c r="P942" s="205"/>
      <c r="Q942" s="205"/>
      <c r="R942" s="205"/>
      <c r="S942" s="205"/>
      <c r="T942" s="205"/>
      <c r="U942" s="205"/>
      <c r="V942" s="205"/>
      <c r="W942" s="205"/>
      <c r="X942" s="205"/>
      <c r="Y942" s="205"/>
      <c r="Z942" s="205"/>
      <c r="AA942" s="205"/>
      <c r="AB942" s="205"/>
    </row>
    <row r="943" spans="1:28" ht="15" thickBot="1" x14ac:dyDescent="0.25">
      <c r="A943" s="205"/>
      <c r="B943" s="209"/>
      <c r="C943" s="205"/>
      <c r="D943" s="209"/>
      <c r="E943" s="205"/>
      <c r="F943" s="205"/>
      <c r="G943" s="205"/>
      <c r="H943" s="207"/>
      <c r="I943" s="207"/>
      <c r="J943" s="205"/>
      <c r="K943" s="208"/>
      <c r="L943" s="205"/>
      <c r="M943" s="205"/>
      <c r="N943" s="205"/>
      <c r="O943" s="205"/>
      <c r="P943" s="205"/>
      <c r="Q943" s="205"/>
      <c r="R943" s="205"/>
      <c r="S943" s="205"/>
      <c r="T943" s="205"/>
      <c r="U943" s="205"/>
      <c r="V943" s="205"/>
      <c r="W943" s="205"/>
      <c r="X943" s="205"/>
      <c r="Y943" s="205"/>
      <c r="Z943" s="205"/>
      <c r="AA943" s="205"/>
      <c r="AB943" s="205"/>
    </row>
    <row r="944" spans="1:28" ht="15" thickBot="1" x14ac:dyDescent="0.25">
      <c r="A944" s="205"/>
      <c r="B944" s="209"/>
      <c r="C944" s="205"/>
      <c r="D944" s="209"/>
      <c r="E944" s="205"/>
      <c r="F944" s="205"/>
      <c r="G944" s="205"/>
      <c r="H944" s="207"/>
      <c r="I944" s="207"/>
      <c r="J944" s="205"/>
      <c r="K944" s="208"/>
      <c r="L944" s="205"/>
      <c r="M944" s="205"/>
      <c r="N944" s="205"/>
      <c r="O944" s="205"/>
      <c r="P944" s="205"/>
      <c r="Q944" s="205"/>
      <c r="R944" s="205"/>
      <c r="S944" s="205"/>
      <c r="T944" s="205"/>
      <c r="U944" s="205"/>
      <c r="V944" s="205"/>
      <c r="W944" s="205"/>
      <c r="X944" s="205"/>
      <c r="Y944" s="205"/>
      <c r="Z944" s="205"/>
      <c r="AA944" s="205"/>
      <c r="AB944" s="205"/>
    </row>
    <row r="945" spans="1:28" ht="15" thickBot="1" x14ac:dyDescent="0.25">
      <c r="A945" s="205"/>
      <c r="B945" s="209"/>
      <c r="C945" s="205"/>
      <c r="D945" s="209"/>
      <c r="E945" s="205"/>
      <c r="F945" s="205"/>
      <c r="G945" s="205"/>
      <c r="H945" s="207"/>
      <c r="I945" s="207"/>
      <c r="J945" s="205"/>
      <c r="K945" s="208"/>
      <c r="L945" s="205"/>
      <c r="M945" s="205"/>
      <c r="N945" s="205"/>
      <c r="O945" s="205"/>
      <c r="P945" s="205"/>
      <c r="Q945" s="205"/>
      <c r="R945" s="205"/>
      <c r="S945" s="205"/>
      <c r="T945" s="205"/>
      <c r="U945" s="205"/>
      <c r="V945" s="205"/>
      <c r="W945" s="205"/>
      <c r="X945" s="205"/>
      <c r="Y945" s="205"/>
      <c r="Z945" s="205"/>
      <c r="AA945" s="205"/>
      <c r="AB945" s="205"/>
    </row>
    <row r="946" spans="1:28" ht="15" thickBot="1" x14ac:dyDescent="0.25">
      <c r="A946" s="205"/>
      <c r="B946" s="209"/>
      <c r="C946" s="205"/>
      <c r="D946" s="209"/>
      <c r="E946" s="205"/>
      <c r="F946" s="205"/>
      <c r="G946" s="205"/>
      <c r="H946" s="207"/>
      <c r="I946" s="207"/>
      <c r="J946" s="205"/>
      <c r="K946" s="208"/>
      <c r="L946" s="205"/>
      <c r="M946" s="205"/>
      <c r="N946" s="205"/>
      <c r="O946" s="205"/>
      <c r="P946" s="205"/>
      <c r="Q946" s="205"/>
      <c r="R946" s="205"/>
      <c r="S946" s="205"/>
      <c r="T946" s="205"/>
      <c r="U946" s="205"/>
      <c r="V946" s="205"/>
      <c r="W946" s="205"/>
      <c r="X946" s="205"/>
      <c r="Y946" s="205"/>
      <c r="Z946" s="205"/>
      <c r="AA946" s="205"/>
      <c r="AB946" s="205"/>
    </row>
    <row r="947" spans="1:28" ht="15" thickBot="1" x14ac:dyDescent="0.25">
      <c r="A947" s="205"/>
      <c r="B947" s="209"/>
      <c r="C947" s="205"/>
      <c r="D947" s="209"/>
      <c r="E947" s="205"/>
      <c r="F947" s="205"/>
      <c r="G947" s="205"/>
      <c r="H947" s="207"/>
      <c r="I947" s="207"/>
      <c r="J947" s="205"/>
      <c r="K947" s="208"/>
      <c r="L947" s="205"/>
      <c r="M947" s="205"/>
      <c r="N947" s="205"/>
      <c r="O947" s="205"/>
      <c r="P947" s="205"/>
      <c r="Q947" s="205"/>
      <c r="R947" s="205"/>
      <c r="S947" s="205"/>
      <c r="T947" s="205"/>
      <c r="U947" s="205"/>
      <c r="V947" s="205"/>
      <c r="W947" s="205"/>
      <c r="X947" s="205"/>
      <c r="Y947" s="205"/>
      <c r="Z947" s="205"/>
      <c r="AA947" s="205"/>
      <c r="AB947" s="205"/>
    </row>
    <row r="948" spans="1:28" ht="15" thickBot="1" x14ac:dyDescent="0.25">
      <c r="A948" s="205"/>
      <c r="B948" s="209"/>
      <c r="C948" s="205"/>
      <c r="D948" s="209"/>
      <c r="E948" s="205"/>
      <c r="F948" s="205"/>
      <c r="G948" s="205"/>
      <c r="H948" s="207"/>
      <c r="I948" s="207"/>
      <c r="J948" s="205"/>
      <c r="K948" s="208"/>
      <c r="L948" s="205"/>
      <c r="M948" s="205"/>
      <c r="N948" s="205"/>
      <c r="O948" s="205"/>
      <c r="P948" s="205"/>
      <c r="Q948" s="205"/>
      <c r="R948" s="205"/>
      <c r="S948" s="205"/>
      <c r="T948" s="205"/>
      <c r="U948" s="205"/>
      <c r="V948" s="205"/>
      <c r="W948" s="205"/>
      <c r="X948" s="205"/>
      <c r="Y948" s="205"/>
      <c r="Z948" s="205"/>
      <c r="AA948" s="205"/>
      <c r="AB948" s="205"/>
    </row>
    <row r="949" spans="1:28" ht="15" thickBot="1" x14ac:dyDescent="0.25">
      <c r="A949" s="205"/>
      <c r="B949" s="209"/>
      <c r="C949" s="205"/>
      <c r="D949" s="209"/>
      <c r="E949" s="205"/>
      <c r="F949" s="205"/>
      <c r="G949" s="205"/>
      <c r="H949" s="207"/>
      <c r="I949" s="207"/>
      <c r="J949" s="205"/>
      <c r="K949" s="208"/>
      <c r="L949" s="205"/>
      <c r="M949" s="205"/>
      <c r="N949" s="205"/>
      <c r="O949" s="205"/>
      <c r="P949" s="205"/>
      <c r="Q949" s="205"/>
      <c r="R949" s="205"/>
      <c r="S949" s="205"/>
      <c r="T949" s="205"/>
      <c r="U949" s="205"/>
      <c r="V949" s="205"/>
      <c r="W949" s="205"/>
      <c r="X949" s="205"/>
      <c r="Y949" s="205"/>
      <c r="Z949" s="205"/>
      <c r="AA949" s="205"/>
      <c r="AB949" s="205"/>
    </row>
    <row r="950" spans="1:28" ht="15" thickBot="1" x14ac:dyDescent="0.25">
      <c r="A950" s="205"/>
      <c r="B950" s="209"/>
      <c r="C950" s="205"/>
      <c r="D950" s="209"/>
      <c r="E950" s="205"/>
      <c r="F950" s="205"/>
      <c r="G950" s="205"/>
      <c r="H950" s="207"/>
      <c r="I950" s="207"/>
      <c r="J950" s="205"/>
      <c r="K950" s="208"/>
      <c r="L950" s="205"/>
      <c r="M950" s="205"/>
      <c r="N950" s="205"/>
      <c r="O950" s="205"/>
      <c r="P950" s="205"/>
      <c r="Q950" s="205"/>
      <c r="R950" s="205"/>
      <c r="S950" s="205"/>
      <c r="T950" s="205"/>
      <c r="U950" s="205"/>
      <c r="V950" s="205"/>
      <c r="W950" s="205"/>
      <c r="X950" s="205"/>
      <c r="Y950" s="205"/>
      <c r="Z950" s="205"/>
      <c r="AA950" s="205"/>
      <c r="AB950" s="205"/>
    </row>
    <row r="951" spans="1:28" ht="15" thickBot="1" x14ac:dyDescent="0.25">
      <c r="A951" s="205"/>
      <c r="B951" s="209"/>
      <c r="C951" s="205"/>
      <c r="D951" s="209"/>
      <c r="E951" s="205"/>
      <c r="F951" s="205"/>
      <c r="G951" s="205"/>
      <c r="H951" s="207"/>
      <c r="I951" s="207"/>
      <c r="J951" s="205"/>
      <c r="K951" s="208"/>
      <c r="L951" s="205"/>
      <c r="M951" s="205"/>
      <c r="N951" s="205"/>
      <c r="O951" s="205"/>
      <c r="P951" s="205"/>
      <c r="Q951" s="205"/>
      <c r="R951" s="205"/>
      <c r="S951" s="205"/>
      <c r="T951" s="205"/>
      <c r="U951" s="205"/>
      <c r="V951" s="205"/>
      <c r="W951" s="205"/>
      <c r="X951" s="205"/>
      <c r="Y951" s="205"/>
      <c r="Z951" s="205"/>
      <c r="AA951" s="205"/>
      <c r="AB951" s="205"/>
    </row>
    <row r="952" spans="1:28" ht="15" thickBot="1" x14ac:dyDescent="0.25">
      <c r="A952" s="205"/>
      <c r="B952" s="209"/>
      <c r="C952" s="205"/>
      <c r="D952" s="209"/>
      <c r="E952" s="205"/>
      <c r="F952" s="205"/>
      <c r="G952" s="205"/>
      <c r="H952" s="207"/>
      <c r="I952" s="207"/>
      <c r="J952" s="205"/>
      <c r="K952" s="208"/>
      <c r="L952" s="205"/>
      <c r="M952" s="205"/>
      <c r="N952" s="205"/>
      <c r="O952" s="205"/>
      <c r="P952" s="205"/>
      <c r="Q952" s="205"/>
      <c r="R952" s="205"/>
      <c r="S952" s="205"/>
      <c r="T952" s="205"/>
      <c r="U952" s="205"/>
      <c r="V952" s="205"/>
      <c r="W952" s="205"/>
      <c r="X952" s="205"/>
      <c r="Y952" s="205"/>
      <c r="Z952" s="205"/>
      <c r="AA952" s="205"/>
      <c r="AB952" s="205"/>
    </row>
    <row r="953" spans="1:28" ht="15" thickBot="1" x14ac:dyDescent="0.25">
      <c r="A953" s="205"/>
      <c r="B953" s="209"/>
      <c r="C953" s="205"/>
      <c r="D953" s="209"/>
      <c r="E953" s="205"/>
      <c r="F953" s="205"/>
      <c r="G953" s="205"/>
      <c r="H953" s="207"/>
      <c r="I953" s="207"/>
      <c r="J953" s="205"/>
      <c r="K953" s="208"/>
      <c r="L953" s="205"/>
      <c r="M953" s="205"/>
      <c r="N953" s="205"/>
      <c r="O953" s="205"/>
      <c r="P953" s="205"/>
      <c r="Q953" s="205"/>
      <c r="R953" s="205"/>
      <c r="S953" s="205"/>
      <c r="T953" s="205"/>
      <c r="U953" s="205"/>
      <c r="V953" s="205"/>
      <c r="W953" s="205"/>
      <c r="X953" s="205"/>
      <c r="Y953" s="205"/>
      <c r="Z953" s="205"/>
      <c r="AA953" s="205"/>
      <c r="AB953" s="205"/>
    </row>
    <row r="954" spans="1:28" ht="15" thickBot="1" x14ac:dyDescent="0.25">
      <c r="A954" s="205"/>
      <c r="B954" s="209"/>
      <c r="C954" s="205"/>
      <c r="D954" s="209"/>
      <c r="E954" s="205"/>
      <c r="F954" s="205"/>
      <c r="G954" s="205"/>
      <c r="H954" s="207"/>
      <c r="I954" s="207"/>
      <c r="J954" s="205"/>
      <c r="K954" s="208"/>
      <c r="L954" s="205"/>
      <c r="M954" s="205"/>
      <c r="N954" s="205"/>
      <c r="O954" s="205"/>
      <c r="P954" s="205"/>
      <c r="Q954" s="205"/>
      <c r="R954" s="205"/>
      <c r="S954" s="205"/>
      <c r="T954" s="205"/>
      <c r="U954" s="205"/>
      <c r="V954" s="205"/>
      <c r="W954" s="205"/>
      <c r="X954" s="205"/>
      <c r="Y954" s="205"/>
      <c r="Z954" s="205"/>
      <c r="AA954" s="205"/>
      <c r="AB954" s="205"/>
    </row>
    <row r="955" spans="1:28" ht="15" thickBot="1" x14ac:dyDescent="0.25">
      <c r="A955" s="205"/>
      <c r="B955" s="209"/>
      <c r="C955" s="205"/>
      <c r="D955" s="209"/>
      <c r="E955" s="205"/>
      <c r="F955" s="205"/>
      <c r="G955" s="205"/>
      <c r="H955" s="207"/>
      <c r="I955" s="207"/>
      <c r="J955" s="205"/>
      <c r="K955" s="208"/>
      <c r="L955" s="205"/>
      <c r="M955" s="205"/>
      <c r="N955" s="205"/>
      <c r="O955" s="205"/>
      <c r="P955" s="205"/>
      <c r="Q955" s="205"/>
      <c r="R955" s="205"/>
      <c r="S955" s="205"/>
      <c r="T955" s="205"/>
      <c r="U955" s="205"/>
      <c r="V955" s="205"/>
      <c r="W955" s="205"/>
      <c r="X955" s="205"/>
      <c r="Y955" s="205"/>
      <c r="Z955" s="205"/>
      <c r="AA955" s="205"/>
      <c r="AB955" s="205"/>
    </row>
    <row r="956" spans="1:28" ht="15" thickBot="1" x14ac:dyDescent="0.25">
      <c r="A956" s="205"/>
      <c r="B956" s="209"/>
      <c r="C956" s="205"/>
      <c r="D956" s="209"/>
      <c r="E956" s="205"/>
      <c r="F956" s="205"/>
      <c r="G956" s="205"/>
      <c r="H956" s="207"/>
      <c r="I956" s="207"/>
      <c r="J956" s="205"/>
      <c r="K956" s="208"/>
      <c r="L956" s="205"/>
      <c r="M956" s="205"/>
      <c r="N956" s="205"/>
      <c r="O956" s="205"/>
      <c r="P956" s="205"/>
      <c r="Q956" s="205"/>
      <c r="R956" s="205"/>
      <c r="S956" s="205"/>
      <c r="T956" s="205"/>
      <c r="U956" s="205"/>
      <c r="V956" s="205"/>
      <c r="W956" s="205"/>
      <c r="X956" s="205"/>
      <c r="Y956" s="205"/>
      <c r="Z956" s="205"/>
      <c r="AA956" s="205"/>
      <c r="AB956" s="205"/>
    </row>
    <row r="957" spans="1:28" ht="15" thickBot="1" x14ac:dyDescent="0.25">
      <c r="A957" s="205"/>
      <c r="B957" s="209"/>
      <c r="C957" s="205"/>
      <c r="D957" s="209"/>
      <c r="E957" s="205"/>
      <c r="F957" s="205"/>
      <c r="G957" s="205"/>
      <c r="H957" s="207"/>
      <c r="I957" s="207"/>
      <c r="J957" s="205"/>
      <c r="K957" s="208"/>
      <c r="L957" s="205"/>
      <c r="M957" s="205"/>
      <c r="N957" s="205"/>
      <c r="O957" s="205"/>
      <c r="P957" s="205"/>
      <c r="Q957" s="205"/>
      <c r="R957" s="205"/>
      <c r="S957" s="205"/>
      <c r="T957" s="205"/>
      <c r="U957" s="205"/>
      <c r="V957" s="205"/>
      <c r="W957" s="205"/>
      <c r="X957" s="205"/>
      <c r="Y957" s="205"/>
      <c r="Z957" s="205"/>
      <c r="AA957" s="205"/>
      <c r="AB957" s="205"/>
    </row>
    <row r="958" spans="1:28" ht="15" thickBot="1" x14ac:dyDescent="0.25">
      <c r="A958" s="205"/>
      <c r="B958" s="209"/>
      <c r="C958" s="205"/>
      <c r="D958" s="209"/>
      <c r="E958" s="205"/>
      <c r="F958" s="205"/>
      <c r="G958" s="205"/>
      <c r="H958" s="207"/>
      <c r="I958" s="207"/>
      <c r="J958" s="205"/>
      <c r="K958" s="208"/>
      <c r="L958" s="205"/>
      <c r="M958" s="205"/>
      <c r="N958" s="205"/>
      <c r="O958" s="205"/>
      <c r="P958" s="205"/>
      <c r="Q958" s="205"/>
      <c r="R958" s="205"/>
      <c r="S958" s="205"/>
      <c r="T958" s="205"/>
      <c r="U958" s="205"/>
      <c r="V958" s="205"/>
      <c r="W958" s="205"/>
      <c r="X958" s="205"/>
      <c r="Y958" s="205"/>
      <c r="Z958" s="205"/>
      <c r="AA958" s="205"/>
      <c r="AB958" s="205"/>
    </row>
    <row r="959" spans="1:28" ht="15" thickBot="1" x14ac:dyDescent="0.25">
      <c r="A959" s="205"/>
      <c r="B959" s="209"/>
      <c r="C959" s="205"/>
      <c r="D959" s="209"/>
      <c r="E959" s="205"/>
      <c r="F959" s="205"/>
      <c r="G959" s="205"/>
      <c r="H959" s="207"/>
      <c r="I959" s="207"/>
      <c r="J959" s="205"/>
      <c r="K959" s="208"/>
      <c r="L959" s="205"/>
      <c r="M959" s="205"/>
      <c r="N959" s="205"/>
      <c r="O959" s="205"/>
      <c r="P959" s="205"/>
      <c r="Q959" s="205"/>
      <c r="R959" s="205"/>
      <c r="S959" s="205"/>
      <c r="T959" s="205"/>
      <c r="U959" s="205"/>
      <c r="V959" s="205"/>
      <c r="W959" s="205"/>
      <c r="X959" s="205"/>
      <c r="Y959" s="205"/>
      <c r="Z959" s="205"/>
      <c r="AA959" s="205"/>
      <c r="AB959" s="205"/>
    </row>
    <row r="960" spans="1:28" ht="15" thickBot="1" x14ac:dyDescent="0.25">
      <c r="A960" s="205"/>
      <c r="B960" s="209"/>
      <c r="C960" s="205"/>
      <c r="D960" s="209"/>
      <c r="E960" s="205"/>
      <c r="F960" s="205"/>
      <c r="G960" s="205"/>
      <c r="H960" s="207"/>
      <c r="I960" s="207"/>
      <c r="J960" s="205"/>
      <c r="K960" s="208"/>
      <c r="L960" s="205"/>
      <c r="M960" s="205"/>
      <c r="N960" s="205"/>
      <c r="O960" s="205"/>
      <c r="P960" s="205"/>
      <c r="Q960" s="205"/>
      <c r="R960" s="205"/>
      <c r="S960" s="205"/>
      <c r="T960" s="205"/>
      <c r="U960" s="205"/>
      <c r="V960" s="205"/>
      <c r="W960" s="205"/>
      <c r="X960" s="205"/>
      <c r="Y960" s="205"/>
      <c r="Z960" s="205"/>
      <c r="AA960" s="205"/>
      <c r="AB960" s="205"/>
    </row>
    <row r="961" spans="1:28" ht="15" thickBot="1" x14ac:dyDescent="0.25">
      <c r="A961" s="205"/>
      <c r="B961" s="209"/>
      <c r="C961" s="205"/>
      <c r="D961" s="209"/>
      <c r="E961" s="205"/>
      <c r="F961" s="205"/>
      <c r="G961" s="205"/>
      <c r="H961" s="207"/>
      <c r="I961" s="207"/>
      <c r="J961" s="205"/>
      <c r="K961" s="208"/>
      <c r="L961" s="205"/>
      <c r="M961" s="205"/>
      <c r="N961" s="205"/>
      <c r="O961" s="205"/>
      <c r="P961" s="205"/>
      <c r="Q961" s="205"/>
      <c r="R961" s="205"/>
      <c r="S961" s="205"/>
      <c r="T961" s="205"/>
      <c r="U961" s="205"/>
      <c r="V961" s="205"/>
      <c r="W961" s="205"/>
      <c r="X961" s="205"/>
      <c r="Y961" s="205"/>
      <c r="Z961" s="205"/>
      <c r="AA961" s="205"/>
      <c r="AB961" s="205"/>
    </row>
    <row r="962" spans="1:28" ht="15" thickBot="1" x14ac:dyDescent="0.25">
      <c r="A962" s="205"/>
      <c r="B962" s="209"/>
      <c r="C962" s="205"/>
      <c r="D962" s="209"/>
      <c r="E962" s="205"/>
      <c r="F962" s="205"/>
      <c r="G962" s="205"/>
      <c r="H962" s="207"/>
      <c r="I962" s="207"/>
      <c r="J962" s="205"/>
      <c r="K962" s="208"/>
      <c r="L962" s="205"/>
      <c r="M962" s="205"/>
      <c r="N962" s="205"/>
      <c r="O962" s="205"/>
      <c r="P962" s="205"/>
      <c r="Q962" s="205"/>
      <c r="R962" s="205"/>
      <c r="S962" s="205"/>
      <c r="T962" s="205"/>
      <c r="U962" s="205"/>
      <c r="V962" s="205"/>
      <c r="W962" s="205"/>
      <c r="X962" s="205"/>
      <c r="Y962" s="205"/>
      <c r="Z962" s="205"/>
      <c r="AA962" s="205"/>
      <c r="AB962" s="205"/>
    </row>
    <row r="963" spans="1:28" ht="15" thickBot="1" x14ac:dyDescent="0.25">
      <c r="A963" s="205"/>
      <c r="B963" s="209"/>
      <c r="C963" s="205"/>
      <c r="D963" s="209"/>
      <c r="E963" s="205"/>
      <c r="F963" s="205"/>
      <c r="G963" s="205"/>
      <c r="H963" s="207"/>
      <c r="I963" s="207"/>
      <c r="J963" s="205"/>
      <c r="K963" s="208"/>
      <c r="L963" s="205"/>
      <c r="M963" s="205"/>
      <c r="N963" s="205"/>
      <c r="O963" s="205"/>
      <c r="P963" s="205"/>
      <c r="Q963" s="205"/>
      <c r="R963" s="205"/>
      <c r="S963" s="205"/>
      <c r="T963" s="205"/>
      <c r="U963" s="205"/>
      <c r="V963" s="205"/>
      <c r="W963" s="205"/>
      <c r="X963" s="205"/>
      <c r="Y963" s="205"/>
      <c r="Z963" s="205"/>
      <c r="AA963" s="205"/>
      <c r="AB963" s="205"/>
    </row>
    <row r="964" spans="1:28" ht="15" thickBot="1" x14ac:dyDescent="0.25">
      <c r="A964" s="205"/>
      <c r="B964" s="209"/>
      <c r="C964" s="205"/>
      <c r="D964" s="209"/>
      <c r="E964" s="205"/>
      <c r="F964" s="205"/>
      <c r="G964" s="205"/>
      <c r="H964" s="207"/>
      <c r="I964" s="207"/>
      <c r="J964" s="205"/>
      <c r="K964" s="208"/>
      <c r="L964" s="205"/>
      <c r="M964" s="205"/>
      <c r="N964" s="205"/>
      <c r="O964" s="205"/>
      <c r="P964" s="205"/>
      <c r="Q964" s="205"/>
      <c r="R964" s="205"/>
      <c r="S964" s="205"/>
      <c r="T964" s="205"/>
      <c r="U964" s="205"/>
      <c r="V964" s="205"/>
      <c r="W964" s="205"/>
      <c r="X964" s="205"/>
      <c r="Y964" s="205"/>
      <c r="Z964" s="205"/>
      <c r="AA964" s="205"/>
      <c r="AB964" s="205"/>
    </row>
    <row r="965" spans="1:28" ht="15" thickBot="1" x14ac:dyDescent="0.25">
      <c r="A965" s="205"/>
      <c r="B965" s="209"/>
      <c r="C965" s="205"/>
      <c r="D965" s="209"/>
      <c r="E965" s="205"/>
      <c r="F965" s="205"/>
      <c r="G965" s="205"/>
      <c r="H965" s="207"/>
      <c r="I965" s="207"/>
      <c r="J965" s="205"/>
      <c r="K965" s="208"/>
      <c r="L965" s="205"/>
      <c r="M965" s="205"/>
      <c r="N965" s="205"/>
      <c r="O965" s="205"/>
      <c r="P965" s="205"/>
      <c r="Q965" s="205"/>
      <c r="R965" s="205"/>
      <c r="S965" s="205"/>
      <c r="T965" s="205"/>
      <c r="U965" s="205"/>
      <c r="V965" s="205"/>
      <c r="W965" s="205"/>
      <c r="X965" s="205"/>
      <c r="Y965" s="205"/>
      <c r="Z965" s="205"/>
      <c r="AA965" s="205"/>
      <c r="AB965" s="205"/>
    </row>
    <row r="966" spans="1:28" ht="15" thickBot="1" x14ac:dyDescent="0.25">
      <c r="A966" s="205"/>
      <c r="B966" s="209"/>
      <c r="C966" s="205"/>
      <c r="D966" s="209"/>
      <c r="E966" s="205"/>
      <c r="F966" s="205"/>
      <c r="G966" s="205"/>
      <c r="H966" s="207"/>
      <c r="I966" s="207"/>
      <c r="J966" s="205"/>
      <c r="K966" s="208"/>
      <c r="L966" s="205"/>
      <c r="M966" s="205"/>
      <c r="N966" s="205"/>
      <c r="O966" s="205"/>
      <c r="P966" s="205"/>
      <c r="Q966" s="205"/>
      <c r="R966" s="205"/>
      <c r="S966" s="205"/>
      <c r="T966" s="205"/>
      <c r="U966" s="205"/>
      <c r="V966" s="205"/>
      <c r="W966" s="205"/>
      <c r="X966" s="205"/>
      <c r="Y966" s="205"/>
      <c r="Z966" s="205"/>
      <c r="AA966" s="205"/>
      <c r="AB966" s="205"/>
    </row>
    <row r="967" spans="1:28" ht="15" thickBot="1" x14ac:dyDescent="0.25">
      <c r="A967" s="205"/>
      <c r="B967" s="209"/>
      <c r="C967" s="205"/>
      <c r="D967" s="209"/>
      <c r="E967" s="205"/>
      <c r="F967" s="205"/>
      <c r="G967" s="205"/>
      <c r="H967" s="207"/>
      <c r="I967" s="207"/>
      <c r="J967" s="205"/>
      <c r="K967" s="208"/>
      <c r="L967" s="205"/>
      <c r="M967" s="205"/>
      <c r="N967" s="205"/>
      <c r="O967" s="205"/>
      <c r="P967" s="205"/>
      <c r="Q967" s="205"/>
      <c r="R967" s="205"/>
      <c r="S967" s="205"/>
      <c r="T967" s="205"/>
      <c r="U967" s="205"/>
      <c r="V967" s="205"/>
      <c r="W967" s="205"/>
      <c r="X967" s="205"/>
      <c r="Y967" s="205"/>
      <c r="Z967" s="205"/>
      <c r="AA967" s="205"/>
      <c r="AB967" s="205"/>
    </row>
    <row r="968" spans="1:28" ht="15" thickBot="1" x14ac:dyDescent="0.25">
      <c r="A968" s="205"/>
      <c r="B968" s="209"/>
      <c r="C968" s="205"/>
      <c r="D968" s="209"/>
      <c r="E968" s="205"/>
      <c r="F968" s="205"/>
      <c r="G968" s="205"/>
      <c r="H968" s="207"/>
      <c r="I968" s="207"/>
      <c r="J968" s="205"/>
      <c r="K968" s="208"/>
      <c r="L968" s="205"/>
      <c r="M968" s="205"/>
      <c r="N968" s="205"/>
      <c r="O968" s="205"/>
      <c r="P968" s="205"/>
      <c r="Q968" s="205"/>
      <c r="R968" s="205"/>
      <c r="S968" s="205"/>
      <c r="T968" s="205"/>
      <c r="U968" s="205"/>
      <c r="V968" s="205"/>
      <c r="W968" s="205"/>
      <c r="X968" s="205"/>
      <c r="Y968" s="205"/>
      <c r="Z968" s="205"/>
      <c r="AA968" s="205"/>
      <c r="AB968" s="205"/>
    </row>
    <row r="969" spans="1:28" ht="15" thickBot="1" x14ac:dyDescent="0.25">
      <c r="A969" s="205"/>
      <c r="B969" s="209"/>
      <c r="C969" s="205"/>
      <c r="D969" s="209"/>
      <c r="E969" s="205"/>
      <c r="F969" s="205"/>
      <c r="G969" s="205"/>
      <c r="H969" s="207"/>
      <c r="I969" s="207"/>
      <c r="J969" s="205"/>
      <c r="K969" s="208"/>
      <c r="L969" s="205"/>
      <c r="M969" s="205"/>
      <c r="N969" s="205"/>
      <c r="O969" s="205"/>
      <c r="P969" s="205"/>
      <c r="Q969" s="205"/>
      <c r="R969" s="205"/>
      <c r="S969" s="205"/>
      <c r="T969" s="205"/>
      <c r="U969" s="205"/>
      <c r="V969" s="205"/>
      <c r="W969" s="205"/>
      <c r="X969" s="205"/>
      <c r="Y969" s="205"/>
      <c r="Z969" s="205"/>
      <c r="AA969" s="205"/>
      <c r="AB969" s="205"/>
    </row>
    <row r="970" spans="1:28" ht="15" thickBot="1" x14ac:dyDescent="0.25">
      <c r="A970" s="205"/>
      <c r="B970" s="209"/>
      <c r="C970" s="205"/>
      <c r="D970" s="209"/>
      <c r="E970" s="205"/>
      <c r="F970" s="205"/>
      <c r="G970" s="205"/>
      <c r="H970" s="207"/>
      <c r="I970" s="207"/>
      <c r="J970" s="205"/>
      <c r="K970" s="208"/>
      <c r="L970" s="205"/>
      <c r="M970" s="205"/>
      <c r="N970" s="205"/>
      <c r="O970" s="205"/>
      <c r="P970" s="205"/>
      <c r="Q970" s="205"/>
      <c r="R970" s="205"/>
      <c r="S970" s="205"/>
      <c r="T970" s="205"/>
      <c r="U970" s="205"/>
      <c r="V970" s="205"/>
      <c r="W970" s="205"/>
      <c r="X970" s="205"/>
      <c r="Y970" s="205"/>
      <c r="Z970" s="205"/>
      <c r="AA970" s="205"/>
      <c r="AB970" s="205"/>
    </row>
    <row r="971" spans="1:28" ht="15" thickBot="1" x14ac:dyDescent="0.25">
      <c r="A971" s="205"/>
      <c r="B971" s="209"/>
      <c r="C971" s="205"/>
      <c r="D971" s="209"/>
      <c r="E971" s="205"/>
      <c r="F971" s="205"/>
      <c r="G971" s="205"/>
      <c r="H971" s="207"/>
      <c r="I971" s="207"/>
      <c r="J971" s="205"/>
      <c r="K971" s="208"/>
      <c r="L971" s="205"/>
      <c r="M971" s="205"/>
      <c r="N971" s="205"/>
      <c r="O971" s="205"/>
      <c r="P971" s="205"/>
      <c r="Q971" s="205"/>
      <c r="R971" s="205"/>
      <c r="S971" s="205"/>
      <c r="T971" s="205"/>
      <c r="U971" s="205"/>
      <c r="V971" s="205"/>
      <c r="W971" s="205"/>
      <c r="X971" s="205"/>
      <c r="Y971" s="205"/>
      <c r="Z971" s="205"/>
      <c r="AA971" s="205"/>
      <c r="AB971" s="205"/>
    </row>
    <row r="972" spans="1:28" ht="15" thickBot="1" x14ac:dyDescent="0.25">
      <c r="A972" s="205"/>
      <c r="B972" s="209"/>
      <c r="C972" s="205"/>
      <c r="D972" s="209"/>
      <c r="E972" s="205"/>
      <c r="F972" s="205"/>
      <c r="G972" s="205"/>
      <c r="H972" s="207"/>
      <c r="I972" s="207"/>
      <c r="J972" s="205"/>
      <c r="K972" s="208"/>
      <c r="L972" s="205"/>
      <c r="M972" s="205"/>
      <c r="N972" s="205"/>
      <c r="O972" s="205"/>
      <c r="P972" s="205"/>
      <c r="Q972" s="205"/>
      <c r="R972" s="205"/>
      <c r="S972" s="205"/>
      <c r="T972" s="205"/>
      <c r="U972" s="205"/>
      <c r="V972" s="205"/>
      <c r="W972" s="205"/>
      <c r="X972" s="205"/>
      <c r="Y972" s="205"/>
      <c r="Z972" s="205"/>
      <c r="AA972" s="205"/>
      <c r="AB972" s="205"/>
    </row>
    <row r="973" spans="1:28" ht="15" thickBot="1" x14ac:dyDescent="0.25">
      <c r="A973" s="205"/>
      <c r="B973" s="209"/>
      <c r="C973" s="205"/>
      <c r="D973" s="209"/>
      <c r="E973" s="205"/>
      <c r="F973" s="205"/>
      <c r="G973" s="205"/>
      <c r="H973" s="207"/>
      <c r="I973" s="207"/>
      <c r="J973" s="205"/>
      <c r="K973" s="208"/>
      <c r="L973" s="205"/>
      <c r="M973" s="205"/>
      <c r="N973" s="205"/>
      <c r="O973" s="205"/>
      <c r="P973" s="205"/>
      <c r="Q973" s="205"/>
      <c r="R973" s="205"/>
      <c r="S973" s="205"/>
      <c r="T973" s="205"/>
      <c r="U973" s="205"/>
      <c r="V973" s="205"/>
      <c r="W973" s="205"/>
      <c r="X973" s="205"/>
      <c r="Y973" s="205"/>
      <c r="Z973" s="205"/>
      <c r="AA973" s="205"/>
      <c r="AB973" s="205"/>
    </row>
    <row r="974" spans="1:28" ht="15" thickBot="1" x14ac:dyDescent="0.25">
      <c r="A974" s="205"/>
      <c r="B974" s="209"/>
      <c r="C974" s="205"/>
      <c r="D974" s="209"/>
      <c r="E974" s="205"/>
      <c r="F974" s="205"/>
      <c r="G974" s="205"/>
      <c r="H974" s="207"/>
      <c r="I974" s="207"/>
      <c r="J974" s="205"/>
      <c r="K974" s="208"/>
      <c r="L974" s="205"/>
      <c r="M974" s="205"/>
      <c r="N974" s="205"/>
      <c r="O974" s="205"/>
      <c r="P974" s="205"/>
      <c r="Q974" s="205"/>
      <c r="R974" s="205"/>
      <c r="S974" s="205"/>
      <c r="T974" s="205"/>
      <c r="U974" s="205"/>
      <c r="V974" s="205"/>
      <c r="W974" s="205"/>
      <c r="X974" s="205"/>
      <c r="Y974" s="205"/>
      <c r="Z974" s="205"/>
      <c r="AA974" s="205"/>
      <c r="AB974" s="205"/>
    </row>
    <row r="975" spans="1:28" ht="15" thickBot="1" x14ac:dyDescent="0.25">
      <c r="A975" s="205"/>
      <c r="B975" s="209"/>
      <c r="C975" s="205"/>
      <c r="D975" s="209"/>
      <c r="E975" s="205"/>
      <c r="F975" s="205"/>
      <c r="G975" s="205"/>
      <c r="H975" s="207"/>
      <c r="I975" s="207"/>
      <c r="J975" s="205"/>
      <c r="K975" s="208"/>
      <c r="L975" s="205"/>
      <c r="M975" s="205"/>
      <c r="N975" s="205"/>
      <c r="O975" s="205"/>
      <c r="P975" s="205"/>
      <c r="Q975" s="205"/>
      <c r="R975" s="205"/>
      <c r="S975" s="205"/>
      <c r="T975" s="205"/>
      <c r="U975" s="205"/>
      <c r="V975" s="205"/>
      <c r="W975" s="205"/>
      <c r="X975" s="205"/>
      <c r="Y975" s="205"/>
      <c r="Z975" s="205"/>
      <c r="AA975" s="205"/>
      <c r="AB975" s="205"/>
    </row>
    <row r="976" spans="1:28" ht="15" thickBot="1" x14ac:dyDescent="0.25">
      <c r="A976" s="205"/>
      <c r="B976" s="209"/>
      <c r="C976" s="205"/>
      <c r="D976" s="209"/>
      <c r="E976" s="205"/>
      <c r="F976" s="205"/>
      <c r="G976" s="205"/>
      <c r="H976" s="207"/>
      <c r="I976" s="207"/>
      <c r="J976" s="205"/>
      <c r="K976" s="208"/>
      <c r="L976" s="205"/>
      <c r="M976" s="205"/>
      <c r="N976" s="205"/>
      <c r="O976" s="205"/>
      <c r="P976" s="205"/>
      <c r="Q976" s="205"/>
      <c r="R976" s="205"/>
      <c r="S976" s="205"/>
      <c r="T976" s="205"/>
      <c r="U976" s="205"/>
      <c r="V976" s="205"/>
      <c r="W976" s="205"/>
      <c r="X976" s="205"/>
      <c r="Y976" s="205"/>
      <c r="Z976" s="205"/>
      <c r="AA976" s="205"/>
      <c r="AB976" s="205"/>
    </row>
    <row r="977" spans="1:28" ht="15" thickBot="1" x14ac:dyDescent="0.25">
      <c r="A977" s="205"/>
      <c r="B977" s="209"/>
      <c r="C977" s="205"/>
      <c r="D977" s="209"/>
      <c r="E977" s="205"/>
      <c r="F977" s="205"/>
      <c r="G977" s="205"/>
      <c r="H977" s="207"/>
      <c r="I977" s="207"/>
      <c r="J977" s="205"/>
      <c r="K977" s="208"/>
      <c r="L977" s="205"/>
      <c r="M977" s="205"/>
      <c r="N977" s="205"/>
      <c r="O977" s="205"/>
      <c r="P977" s="205"/>
      <c r="Q977" s="205"/>
      <c r="R977" s="205"/>
      <c r="S977" s="205"/>
      <c r="T977" s="205"/>
      <c r="U977" s="205"/>
      <c r="V977" s="205"/>
      <c r="W977" s="205"/>
      <c r="X977" s="205"/>
      <c r="Y977" s="205"/>
      <c r="Z977" s="205"/>
      <c r="AA977" s="205"/>
      <c r="AB977" s="205"/>
    </row>
    <row r="978" spans="1:28" ht="15" thickBot="1" x14ac:dyDescent="0.25">
      <c r="A978" s="205"/>
      <c r="B978" s="209"/>
      <c r="C978" s="205"/>
      <c r="D978" s="209"/>
      <c r="E978" s="205"/>
      <c r="F978" s="205"/>
      <c r="G978" s="205"/>
      <c r="H978" s="207"/>
      <c r="I978" s="207"/>
      <c r="J978" s="205"/>
      <c r="K978" s="208"/>
      <c r="L978" s="205"/>
      <c r="M978" s="205"/>
      <c r="N978" s="205"/>
      <c r="O978" s="205"/>
      <c r="P978" s="205"/>
      <c r="Q978" s="205"/>
      <c r="R978" s="205"/>
      <c r="S978" s="205"/>
      <c r="T978" s="205"/>
      <c r="U978" s="205"/>
      <c r="V978" s="205"/>
      <c r="W978" s="205"/>
      <c r="X978" s="205"/>
      <c r="Y978" s="205"/>
      <c r="Z978" s="205"/>
      <c r="AA978" s="205"/>
      <c r="AB978" s="205"/>
    </row>
    <row r="979" spans="1:28" ht="15" thickBot="1" x14ac:dyDescent="0.25">
      <c r="A979" s="205"/>
      <c r="B979" s="209"/>
      <c r="C979" s="205"/>
      <c r="D979" s="209"/>
      <c r="E979" s="205"/>
      <c r="F979" s="205"/>
      <c r="G979" s="205"/>
      <c r="H979" s="207"/>
      <c r="I979" s="207"/>
      <c r="J979" s="205"/>
      <c r="K979" s="208"/>
      <c r="L979" s="205"/>
      <c r="M979" s="205"/>
      <c r="N979" s="205"/>
      <c r="O979" s="205"/>
      <c r="P979" s="205"/>
      <c r="Q979" s="205"/>
      <c r="R979" s="205"/>
      <c r="S979" s="205"/>
      <c r="T979" s="205"/>
      <c r="U979" s="205"/>
      <c r="V979" s="205"/>
      <c r="W979" s="205"/>
      <c r="X979" s="205"/>
      <c r="Y979" s="205"/>
      <c r="Z979" s="205"/>
      <c r="AA979" s="205"/>
      <c r="AB979" s="205"/>
    </row>
    <row r="980" spans="1:28" ht="15" thickBot="1" x14ac:dyDescent="0.25">
      <c r="A980" s="205"/>
      <c r="B980" s="209"/>
      <c r="C980" s="205"/>
      <c r="D980" s="209"/>
      <c r="E980" s="205"/>
      <c r="F980" s="205"/>
      <c r="G980" s="205"/>
      <c r="H980" s="207"/>
      <c r="I980" s="207"/>
      <c r="J980" s="205"/>
      <c r="K980" s="208"/>
      <c r="L980" s="205"/>
      <c r="M980" s="205"/>
      <c r="N980" s="205"/>
      <c r="O980" s="205"/>
      <c r="P980" s="205"/>
      <c r="Q980" s="205"/>
      <c r="R980" s="205"/>
      <c r="S980" s="205"/>
      <c r="T980" s="205"/>
      <c r="U980" s="205"/>
      <c r="V980" s="205"/>
      <c r="W980" s="205"/>
      <c r="X980" s="205"/>
      <c r="Y980" s="205"/>
      <c r="Z980" s="205"/>
      <c r="AA980" s="205"/>
      <c r="AB980" s="205"/>
    </row>
    <row r="981" spans="1:28" ht="15" thickBot="1" x14ac:dyDescent="0.25">
      <c r="A981" s="205"/>
      <c r="B981" s="209"/>
      <c r="C981" s="205"/>
      <c r="D981" s="209"/>
      <c r="E981" s="205"/>
      <c r="F981" s="205"/>
      <c r="G981" s="205"/>
      <c r="H981" s="207"/>
      <c r="I981" s="207"/>
      <c r="J981" s="205"/>
      <c r="K981" s="208"/>
      <c r="L981" s="205"/>
      <c r="M981" s="205"/>
      <c r="N981" s="205"/>
      <c r="O981" s="205"/>
      <c r="P981" s="205"/>
      <c r="Q981" s="205"/>
      <c r="R981" s="205"/>
      <c r="S981" s="205"/>
      <c r="T981" s="205"/>
      <c r="U981" s="205"/>
      <c r="V981" s="205"/>
      <c r="W981" s="205"/>
      <c r="X981" s="205"/>
      <c r="Y981" s="205"/>
      <c r="Z981" s="205"/>
      <c r="AA981" s="205"/>
      <c r="AB981" s="205"/>
    </row>
    <row r="982" spans="1:28" ht="15" thickBot="1" x14ac:dyDescent="0.25">
      <c r="A982" s="205"/>
      <c r="B982" s="209"/>
      <c r="C982" s="205"/>
      <c r="D982" s="209"/>
      <c r="E982" s="205"/>
      <c r="F982" s="205"/>
      <c r="G982" s="205"/>
      <c r="H982" s="207"/>
      <c r="I982" s="207"/>
      <c r="J982" s="205"/>
      <c r="K982" s="208"/>
      <c r="L982" s="205"/>
      <c r="M982" s="205"/>
      <c r="N982" s="205"/>
      <c r="O982" s="205"/>
      <c r="P982" s="205"/>
      <c r="Q982" s="205"/>
      <c r="R982" s="205"/>
      <c r="S982" s="205"/>
      <c r="T982" s="205"/>
      <c r="U982" s="205"/>
      <c r="V982" s="205"/>
      <c r="W982" s="205"/>
      <c r="X982" s="205"/>
      <c r="Y982" s="205"/>
      <c r="Z982" s="205"/>
      <c r="AA982" s="205"/>
      <c r="AB982" s="205"/>
    </row>
    <row r="983" spans="1:28" ht="15" thickBot="1" x14ac:dyDescent="0.25">
      <c r="A983" s="205"/>
      <c r="B983" s="209"/>
      <c r="C983" s="205"/>
      <c r="D983" s="209"/>
      <c r="E983" s="205"/>
      <c r="F983" s="205"/>
      <c r="G983" s="205"/>
      <c r="H983" s="207"/>
      <c r="I983" s="207"/>
      <c r="J983" s="205"/>
      <c r="K983" s="208"/>
      <c r="L983" s="205"/>
      <c r="M983" s="205"/>
      <c r="N983" s="205"/>
      <c r="O983" s="205"/>
      <c r="P983" s="205"/>
      <c r="Q983" s="205"/>
      <c r="R983" s="205"/>
      <c r="S983" s="205"/>
      <c r="T983" s="205"/>
      <c r="U983" s="205"/>
      <c r="V983" s="205"/>
      <c r="W983" s="205"/>
      <c r="X983" s="205"/>
      <c r="Y983" s="205"/>
      <c r="Z983" s="205"/>
      <c r="AA983" s="205"/>
      <c r="AB983" s="205"/>
    </row>
    <row r="984" spans="1:28" ht="15" thickBot="1" x14ac:dyDescent="0.25">
      <c r="A984" s="205"/>
      <c r="B984" s="209"/>
      <c r="C984" s="205"/>
      <c r="D984" s="209"/>
      <c r="E984" s="205"/>
      <c r="F984" s="205"/>
      <c r="G984" s="205"/>
      <c r="H984" s="207"/>
      <c r="I984" s="207"/>
      <c r="J984" s="205"/>
      <c r="K984" s="208"/>
      <c r="L984" s="205"/>
      <c r="M984" s="205"/>
      <c r="N984" s="205"/>
      <c r="O984" s="205"/>
      <c r="P984" s="205"/>
      <c r="Q984" s="205"/>
      <c r="R984" s="205"/>
      <c r="S984" s="205"/>
      <c r="T984" s="205"/>
      <c r="U984" s="205"/>
      <c r="V984" s="205"/>
      <c r="W984" s="205"/>
      <c r="X984" s="205"/>
      <c r="Y984" s="205"/>
      <c r="Z984" s="205"/>
      <c r="AA984" s="205"/>
      <c r="AB984" s="205"/>
    </row>
    <row r="985" spans="1:28" ht="15" thickBot="1" x14ac:dyDescent="0.25">
      <c r="A985" s="205"/>
      <c r="B985" s="209"/>
      <c r="C985" s="205"/>
      <c r="D985" s="209"/>
      <c r="E985" s="205"/>
      <c r="F985" s="205"/>
      <c r="G985" s="205"/>
      <c r="H985" s="207"/>
      <c r="I985" s="207"/>
      <c r="J985" s="205"/>
      <c r="K985" s="208"/>
      <c r="L985" s="205"/>
      <c r="M985" s="205"/>
      <c r="N985" s="205"/>
      <c r="O985" s="205"/>
      <c r="P985" s="205"/>
      <c r="Q985" s="205"/>
      <c r="R985" s="205"/>
      <c r="S985" s="205"/>
      <c r="T985" s="205"/>
      <c r="U985" s="205"/>
      <c r="V985" s="205"/>
      <c r="W985" s="205"/>
      <c r="X985" s="205"/>
      <c r="Y985" s="205"/>
      <c r="Z985" s="205"/>
      <c r="AA985" s="205"/>
      <c r="AB985" s="205"/>
    </row>
    <row r="986" spans="1:28" ht="15" thickBot="1" x14ac:dyDescent="0.25">
      <c r="A986" s="205"/>
      <c r="B986" s="209"/>
      <c r="C986" s="205"/>
      <c r="D986" s="209"/>
      <c r="E986" s="205"/>
      <c r="F986" s="205"/>
      <c r="G986" s="205"/>
      <c r="H986" s="207"/>
      <c r="I986" s="207"/>
      <c r="J986" s="205"/>
      <c r="K986" s="208"/>
      <c r="L986" s="205"/>
      <c r="M986" s="205"/>
      <c r="N986" s="205"/>
      <c r="O986" s="205"/>
      <c r="P986" s="205"/>
      <c r="Q986" s="205"/>
      <c r="R986" s="205"/>
      <c r="S986" s="205"/>
      <c r="T986" s="205"/>
      <c r="U986" s="205"/>
      <c r="V986" s="205"/>
      <c r="W986" s="205"/>
      <c r="X986" s="205"/>
      <c r="Y986" s="205"/>
      <c r="Z986" s="205"/>
      <c r="AA986" s="205"/>
      <c r="AB986" s="205"/>
    </row>
    <row r="987" spans="1:28" ht="15" thickBot="1" x14ac:dyDescent="0.25">
      <c r="A987" s="205"/>
      <c r="B987" s="209"/>
      <c r="C987" s="205"/>
      <c r="D987" s="209"/>
      <c r="E987" s="205"/>
      <c r="F987" s="205"/>
      <c r="G987" s="205"/>
      <c r="H987" s="207"/>
      <c r="I987" s="207"/>
      <c r="J987" s="205"/>
      <c r="K987" s="208"/>
      <c r="L987" s="205"/>
      <c r="M987" s="205"/>
      <c r="N987" s="205"/>
      <c r="O987" s="205"/>
      <c r="P987" s="205"/>
      <c r="Q987" s="205"/>
      <c r="R987" s="205"/>
      <c r="S987" s="205"/>
      <c r="T987" s="205"/>
      <c r="U987" s="205"/>
      <c r="V987" s="205"/>
      <c r="W987" s="205"/>
      <c r="X987" s="205"/>
      <c r="Y987" s="205"/>
      <c r="Z987" s="205"/>
      <c r="AA987" s="205"/>
      <c r="AB987" s="205"/>
    </row>
    <row r="988" spans="1:28" ht="15" thickBot="1" x14ac:dyDescent="0.25">
      <c r="A988" s="205"/>
      <c r="B988" s="209"/>
      <c r="C988" s="205"/>
      <c r="D988" s="209"/>
      <c r="E988" s="205"/>
      <c r="F988" s="205"/>
      <c r="G988" s="205"/>
      <c r="H988" s="207"/>
      <c r="I988" s="207"/>
      <c r="J988" s="205"/>
      <c r="K988" s="208"/>
      <c r="L988" s="205"/>
      <c r="M988" s="205"/>
      <c r="N988" s="205"/>
      <c r="O988" s="205"/>
      <c r="P988" s="205"/>
      <c r="Q988" s="205"/>
      <c r="R988" s="205"/>
      <c r="S988" s="205"/>
      <c r="T988" s="205"/>
      <c r="U988" s="205"/>
      <c r="V988" s="205"/>
      <c r="W988" s="205"/>
      <c r="X988" s="205"/>
      <c r="Y988" s="205"/>
      <c r="Z988" s="205"/>
      <c r="AA988" s="205"/>
      <c r="AB988" s="205"/>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2998</v>
      </c>
      <c r="C1" s="45"/>
      <c r="D1" s="45"/>
      <c r="E1" s="45" t="s">
        <v>2999</v>
      </c>
      <c r="F1" s="45" t="s">
        <v>3000</v>
      </c>
      <c r="G1" s="45" t="s">
        <v>334</v>
      </c>
      <c r="H1" s="45" t="s">
        <v>333</v>
      </c>
      <c r="I1" s="45" t="s">
        <v>335</v>
      </c>
    </row>
    <row r="2" spans="1:11" ht="18" thickBot="1" x14ac:dyDescent="0.2">
      <c r="C2" s="48" t="s">
        <v>2178</v>
      </c>
      <c r="D2" s="118" t="s">
        <v>3001</v>
      </c>
      <c r="E2" s="46">
        <f>COUNTIFS(Questions!$B:B,D2,Questions!$M:M,"=1")</f>
        <v>0</v>
      </c>
      <c r="F2" s="240">
        <f>COUNTIF(Questions!$B:B,D2)</f>
        <v>5</v>
      </c>
      <c r="G2" s="240">
        <f>SUMIFS(Questions!T:T,Questions!B:B,D2)</f>
        <v>70</v>
      </c>
      <c r="H2" s="240">
        <f>SUMIFS(Questions!S:S,Questions!B:B,D2)</f>
        <v>80</v>
      </c>
      <c r="I2" s="241">
        <f>G2/H2</f>
        <v>0.875</v>
      </c>
      <c r="J2" t="str">
        <f>C2</f>
        <v>Company</v>
      </c>
    </row>
    <row r="3" spans="1:11" ht="35" thickBot="1" x14ac:dyDescent="0.2">
      <c r="A3" s="3" t="s">
        <v>3002</v>
      </c>
      <c r="C3" s="48" t="s">
        <v>9</v>
      </c>
      <c r="D3" s="118" t="s">
        <v>3003</v>
      </c>
      <c r="E3" s="46">
        <f>COUNTIFS(Questions!$B:B,D3,Questions!$M:M,"=1")</f>
        <v>0</v>
      </c>
      <c r="F3" s="240">
        <f>COUNTIF(Questions!$B:B,D3)</f>
        <v>11</v>
      </c>
      <c r="G3" s="240">
        <f>SUMIFS(Questions!T:T,Questions!B:B,D3)</f>
        <v>220</v>
      </c>
      <c r="H3" s="240">
        <f>SUMIFS(Questions!S:S,Questions!B:B,D3)</f>
        <v>220</v>
      </c>
      <c r="I3" s="241">
        <f t="shared" ref="I3:I17" si="0">G3/H3</f>
        <v>1</v>
      </c>
      <c r="J3" t="str">
        <f t="shared" ref="J3:J18" si="1">C3</f>
        <v>Documentation</v>
      </c>
    </row>
    <row r="4" spans="1:11" ht="18" thickBot="1" x14ac:dyDescent="0.2">
      <c r="A4" t="s">
        <v>2144</v>
      </c>
      <c r="C4" s="48" t="s">
        <v>3004</v>
      </c>
      <c r="D4" s="118" t="s">
        <v>3005</v>
      </c>
      <c r="E4" s="46">
        <f>COUNTIFS(Questions!$B:B,D4,Questions!$M:M,"=1")</f>
        <v>0</v>
      </c>
      <c r="F4" s="240">
        <f>COUNTIF(Questions!$B:B,D4)</f>
        <v>9</v>
      </c>
      <c r="G4" s="240">
        <f>SUMIFS(Questions!T:T,Questions!B:B,D4)</f>
        <v>175</v>
      </c>
      <c r="H4" s="240">
        <f>SUMIFS(Questions!S:S,Questions!B:B,D4)</f>
        <v>225</v>
      </c>
      <c r="I4" s="241">
        <f t="shared" si="0"/>
        <v>0.77777777777777779</v>
      </c>
      <c r="J4" t="str">
        <f t="shared" si="1"/>
        <v>Accessibility</v>
      </c>
    </row>
    <row r="5" spans="1:11" ht="18" thickBot="1" x14ac:dyDescent="0.2">
      <c r="A5" t="s">
        <v>2151</v>
      </c>
      <c r="C5" s="48" t="s">
        <v>3006</v>
      </c>
      <c r="D5" s="118" t="s">
        <v>3007</v>
      </c>
      <c r="E5" s="46">
        <f>COUNTIFS(Questions!$B:B,D5,Questions!$M:M,"=1")</f>
        <v>0</v>
      </c>
      <c r="F5" s="240">
        <f>COUNTIF(Questions!$B:B,D5)</f>
        <v>5</v>
      </c>
      <c r="G5" s="240">
        <f>IF(Questions!N19="Yes",SUMIFS(Questions!T:T,Questions!B:B,D5),0)</f>
        <v>85</v>
      </c>
      <c r="H5" s="240">
        <f>IF(Questions!N19="Yes",SUMIFS(Questions!S:S,Questions!B:B,D5),0)</f>
        <v>85</v>
      </c>
      <c r="I5" s="241">
        <f>IF(Questions!N19="Yes",G5/H5,0)</f>
        <v>1</v>
      </c>
      <c r="J5" t="str">
        <f>IF(K5=1,C5,"")</f>
        <v>Third Parties</v>
      </c>
      <c r="K5">
        <f>IF(Questions!N19="Yes",1,0)</f>
        <v>1</v>
      </c>
    </row>
    <row r="6" spans="1:11" ht="18" thickBot="1" x14ac:dyDescent="0.2">
      <c r="A6" t="s">
        <v>3008</v>
      </c>
      <c r="C6" s="48" t="s">
        <v>2305</v>
      </c>
      <c r="D6" s="118" t="s">
        <v>3009</v>
      </c>
      <c r="E6" s="46">
        <f>COUNTIFS(Questions!$B:B,D6,Questions!$M:M,"=1")</f>
        <v>0</v>
      </c>
      <c r="F6" s="240">
        <f>COUNTIF(Questions!$B:B,D6)</f>
        <v>9</v>
      </c>
      <c r="G6" s="240">
        <f>IF(Questions!N23="Yes",SUMIFS(Questions!T:T,Questions!B:B,D6),0)</f>
        <v>75</v>
      </c>
      <c r="H6" s="240">
        <f>IF(Questions!N23="Yes",SUMIFS(Questions!S:S,Questions!B:B,D6),0)</f>
        <v>120</v>
      </c>
      <c r="I6" s="241">
        <f>IF(Questions!N23="Yes",G6/H6,0)</f>
        <v>0.625</v>
      </c>
      <c r="J6" t="str">
        <f>IF(K6=1,C6,"")</f>
        <v>Consulting</v>
      </c>
      <c r="K6">
        <f>IF(Questions!N23="Yes",1,0)</f>
        <v>1</v>
      </c>
    </row>
    <row r="7" spans="1:11" ht="35" thickBot="1" x14ac:dyDescent="0.2">
      <c r="C7" s="48" t="s">
        <v>3010</v>
      </c>
      <c r="D7" s="118" t="s">
        <v>3011</v>
      </c>
      <c r="E7" s="46">
        <f>COUNTIFS(Questions!$B:B,D7,Questions!$M:M,"=1")</f>
        <v>0</v>
      </c>
      <c r="F7" s="240">
        <f>COUNTIF(Questions!$B:B,D7)</f>
        <v>14</v>
      </c>
      <c r="G7" s="240">
        <f>SUMIFS(Questions!T:T,Questions!B:B,D7)</f>
        <v>315</v>
      </c>
      <c r="H7" s="240">
        <f>SUMIFS(Questions!S:S,Questions!B:B,D7)</f>
        <v>315</v>
      </c>
      <c r="I7" s="241">
        <f t="shared" si="0"/>
        <v>1</v>
      </c>
      <c r="J7" t="str">
        <f t="shared" si="1"/>
        <v>Application Security</v>
      </c>
    </row>
    <row r="8" spans="1:11" ht="86" thickBot="1" x14ac:dyDescent="0.2">
      <c r="A8" s="3" t="s">
        <v>3012</v>
      </c>
      <c r="C8" s="48" t="s">
        <v>133</v>
      </c>
      <c r="D8" s="118" t="s">
        <v>3013</v>
      </c>
      <c r="E8" s="46">
        <f>COUNTIFS(Questions!$B:B,D8,Questions!$M:M,"=1")</f>
        <v>2</v>
      </c>
      <c r="F8" s="240">
        <f>COUNTIF(Questions!$B:B,D8)</f>
        <v>19</v>
      </c>
      <c r="G8" s="240">
        <f>SUMIFS(Questions!T:T,Questions!B:B,D8)</f>
        <v>345</v>
      </c>
      <c r="H8" s="240">
        <f>SUMIFS(Questions!S:S,Questions!B:B,D8)</f>
        <v>445</v>
      </c>
      <c r="I8" s="241">
        <f t="shared" si="0"/>
        <v>0.7752808988764045</v>
      </c>
      <c r="J8" t="str">
        <f t="shared" si="1"/>
        <v>Authentication, Authorization, and Accounting</v>
      </c>
    </row>
    <row r="9" spans="1:11" ht="52" thickBot="1" x14ac:dyDescent="0.2">
      <c r="A9" t="s">
        <v>3014</v>
      </c>
      <c r="C9" s="49" t="s">
        <v>3015</v>
      </c>
      <c r="D9" s="117" t="s">
        <v>3016</v>
      </c>
      <c r="E9" s="46">
        <f>COUNTIFS(Questions!$B:B,D9,Questions!$M:M,"=1")</f>
        <v>0</v>
      </c>
      <c r="F9" s="240">
        <f>COUNTIF(Questions!$B:B,D9)</f>
        <v>10</v>
      </c>
      <c r="G9" s="240">
        <f>IF(Questions!N20="Yes",SUMIFS(Questions!T:T,Questions!B:B,D9),0)</f>
        <v>210</v>
      </c>
      <c r="H9" s="240">
        <f>IF(Questions!N20="Yes",SUMIFS(Questions!S:S,Questions!B:B,D9),0)</f>
        <v>210</v>
      </c>
      <c r="I9" s="241">
        <f>IF(Questions!N20="Yes",G9/H9,0)</f>
        <v>1</v>
      </c>
      <c r="J9" t="str">
        <f>IF(K9=1,C9,"")</f>
        <v>Business Contituity Plan</v>
      </c>
      <c r="K9">
        <f>IF(Questions!N20="Yes",1,0)</f>
        <v>1</v>
      </c>
    </row>
    <row r="10" spans="1:11" ht="35" thickBot="1" x14ac:dyDescent="0.2">
      <c r="A10" t="s">
        <v>3017</v>
      </c>
      <c r="C10" s="49" t="s">
        <v>163</v>
      </c>
      <c r="D10" s="117" t="s">
        <v>3018</v>
      </c>
      <c r="E10" s="46">
        <f>COUNTIFS(Questions!$B:B,D10,Questions!$M:M,"=1")</f>
        <v>0</v>
      </c>
      <c r="F10" s="240">
        <f>COUNTIF(Questions!$B:B,D10)</f>
        <v>15</v>
      </c>
      <c r="G10" s="240">
        <f>SUMIFS(Questions!T:T,Questions!B:B,D10)</f>
        <v>255</v>
      </c>
      <c r="H10" s="240">
        <f>SUMIFS(Questions!S:S,Questions!B:B,D10)</f>
        <v>270</v>
      </c>
      <c r="I10" s="241">
        <f t="shared" si="0"/>
        <v>0.94444444444444442</v>
      </c>
      <c r="J10" t="str">
        <f t="shared" si="1"/>
        <v>Change Management</v>
      </c>
    </row>
    <row r="11" spans="1:11" ht="18" thickBot="1" x14ac:dyDescent="0.2">
      <c r="A11" t="s">
        <v>3019</v>
      </c>
      <c r="C11" s="48" t="s">
        <v>179</v>
      </c>
      <c r="D11" s="118" t="s">
        <v>3020</v>
      </c>
      <c r="E11" s="46">
        <f>COUNTIFS(Questions!$B:B,D11,Questions!$M:M,"=1")</f>
        <v>0</v>
      </c>
      <c r="F11" s="240">
        <f>COUNTIF(Questions!$B:B,D11)</f>
        <v>24</v>
      </c>
      <c r="G11" s="240">
        <f>SUMIFS(Questions!T:T,Questions!B:B,D11)</f>
        <v>415</v>
      </c>
      <c r="H11" s="240">
        <f>SUMIFS(Questions!S:S,Questions!B:B,D11)</f>
        <v>455</v>
      </c>
      <c r="I11" s="241">
        <f t="shared" si="0"/>
        <v>0.91208791208791207</v>
      </c>
      <c r="J11" t="str">
        <f t="shared" si="1"/>
        <v>Data</v>
      </c>
    </row>
    <row r="12" spans="1:11" ht="17" x14ac:dyDescent="0.15">
      <c r="A12" t="s">
        <v>3021</v>
      </c>
      <c r="C12" s="120" t="s">
        <v>204</v>
      </c>
      <c r="D12" s="120" t="s">
        <v>3022</v>
      </c>
      <c r="E12" s="46">
        <f>COUNTIFS(Questions!$B:B,D12,Questions!$M:M,"=1")</f>
        <v>0</v>
      </c>
      <c r="F12" s="240">
        <f>COUNTIF(Questions!$B:B,D12)</f>
        <v>17</v>
      </c>
      <c r="G12" s="240">
        <f>SUMIFS(Questions!T:T,Questions!B:B,D12)</f>
        <v>140</v>
      </c>
      <c r="H12" s="240">
        <f>SUMIFS(Questions!S:S,Questions!B:B,D12)</f>
        <v>140</v>
      </c>
      <c r="I12" s="241">
        <f t="shared" si="0"/>
        <v>1</v>
      </c>
      <c r="J12" t="str">
        <f t="shared" si="1"/>
        <v>Datacenter</v>
      </c>
    </row>
    <row r="13" spans="1:11" ht="34" x14ac:dyDescent="0.15">
      <c r="C13" s="120" t="s">
        <v>2742</v>
      </c>
      <c r="D13" s="120" t="s">
        <v>3023</v>
      </c>
      <c r="E13" s="46">
        <f>COUNTIFS(Questions!$B:B,D13,Questions!$M:M,"=1")</f>
        <v>0</v>
      </c>
      <c r="F13" s="240">
        <f>COUNTIF(Questions!$B:B,D13)</f>
        <v>11</v>
      </c>
      <c r="G13" s="240">
        <f>IF(Questions!N21="Yes",SUMIFS(Questions!T:T,Questions!B:B,D13),0)</f>
        <v>230</v>
      </c>
      <c r="H13" s="240">
        <f>IF(Questions!N21="Yes",SUMIFS(Questions!S:S,Questions!B:B,D13),0)</f>
        <v>230</v>
      </c>
      <c r="I13" s="241">
        <f>IF(Questions!N21="Yes",G13/H13,0)</f>
        <v>1</v>
      </c>
      <c r="J13" t="str">
        <f>IF(K13=1,C13,"")</f>
        <v>Disaster Recovery Plan</v>
      </c>
      <c r="K13">
        <f>IF(Questions!N21="Yes",1,0)</f>
        <v>1</v>
      </c>
    </row>
    <row r="14" spans="1:11" ht="51" x14ac:dyDescent="0.15">
      <c r="A14" s="3" t="s">
        <v>3024</v>
      </c>
      <c r="C14" s="120" t="s">
        <v>233</v>
      </c>
      <c r="D14" s="120" t="s">
        <v>3025</v>
      </c>
      <c r="E14" s="46">
        <f>COUNTIFS(Questions!$B:B,D14,Questions!$M:M,"=1")</f>
        <v>0</v>
      </c>
      <c r="F14" s="240">
        <f>COUNTIF(Questions!$B:B,D14)</f>
        <v>11</v>
      </c>
      <c r="G14" s="240">
        <f>SUMIFS(Questions!T:T,Questions!B:B,D14)</f>
        <v>240</v>
      </c>
      <c r="H14" s="240">
        <f>SUMIFS(Questions!S:S,Questions!B:B,D14)</f>
        <v>240</v>
      </c>
      <c r="I14" s="241">
        <f t="shared" si="0"/>
        <v>1</v>
      </c>
      <c r="J14" t="str">
        <f t="shared" si="1"/>
        <v>Firewalls, IDS, IPS, and Networking</v>
      </c>
    </row>
    <row r="15" spans="1:11" ht="51" x14ac:dyDescent="0.15">
      <c r="A15" t="s">
        <v>3026</v>
      </c>
      <c r="C15" s="120" t="s">
        <v>245</v>
      </c>
      <c r="D15" s="120" t="s">
        <v>3027</v>
      </c>
      <c r="E15" s="46">
        <f>COUNTIFS(Questions!$B:B,D15,Questions!$M:M,"=1")</f>
        <v>0</v>
      </c>
      <c r="F15" s="240">
        <f>COUNTIF(Questions!$B:B,D15)</f>
        <v>16</v>
      </c>
      <c r="G15" s="240">
        <f>SUMIFS(Questions!T:T,Questions!B:B,D15)</f>
        <v>300</v>
      </c>
      <c r="H15" s="240">
        <f>SUMIFS(Questions!S:S,Questions!B:B,D15)</f>
        <v>300</v>
      </c>
      <c r="I15" s="241">
        <f>G15/H15</f>
        <v>1</v>
      </c>
      <c r="J15" t="str">
        <f t="shared" si="1"/>
        <v>Policies, Procedures, and Processes</v>
      </c>
    </row>
    <row r="16" spans="1:11" ht="34" x14ac:dyDescent="0.15">
      <c r="A16" t="s">
        <v>3028</v>
      </c>
      <c r="C16" s="121" t="s">
        <v>262</v>
      </c>
      <c r="D16" s="121" t="s">
        <v>3029</v>
      </c>
      <c r="E16" s="46">
        <f>COUNTIFS(Questions!$B:B,D16,Questions!$M:M,"=1")</f>
        <v>0</v>
      </c>
      <c r="F16" s="240">
        <f>COUNTIF(Questions!$B:B,D16)</f>
        <v>4</v>
      </c>
      <c r="G16" s="240">
        <f>SUMIFS(Questions!T:T,Questions!B:B,D16)</f>
        <v>45</v>
      </c>
      <c r="H16" s="240">
        <f>SUMIFS(Questions!S:S,Questions!B:B,D16)</f>
        <v>45</v>
      </c>
      <c r="I16" s="241">
        <f>G16/H16</f>
        <v>1</v>
      </c>
      <c r="J16" t="str">
        <f t="shared" si="1"/>
        <v>Incident Handling</v>
      </c>
    </row>
    <row r="17" spans="1:11" ht="34" x14ac:dyDescent="0.15">
      <c r="A17" t="s">
        <v>3030</v>
      </c>
      <c r="C17" s="120" t="s">
        <v>267</v>
      </c>
      <c r="D17" s="120" t="s">
        <v>3031</v>
      </c>
      <c r="E17" s="46">
        <f>COUNTIFS(Questions!$B:B,D17,Questions!$M:M,"=1")</f>
        <v>0</v>
      </c>
      <c r="F17" s="240">
        <f>COUNTIF(Questions!$B:B,D17)</f>
        <v>5</v>
      </c>
      <c r="G17" s="240">
        <f>SUMIFS(Questions!T:T,Questions!B:B,D17)</f>
        <v>75</v>
      </c>
      <c r="H17" s="240">
        <f>SUMIFS(Questions!S:S,Questions!B:B,D17)</f>
        <v>90</v>
      </c>
      <c r="I17" s="241">
        <f t="shared" si="0"/>
        <v>0.83333333333333337</v>
      </c>
      <c r="J17" t="str">
        <f t="shared" si="1"/>
        <v>Quality Assurance</v>
      </c>
    </row>
    <row r="18" spans="1:11" ht="34" x14ac:dyDescent="0.15">
      <c r="A18" t="s">
        <v>3032</v>
      </c>
      <c r="C18" s="121" t="s">
        <v>273</v>
      </c>
      <c r="D18" s="121" t="s">
        <v>3033</v>
      </c>
      <c r="E18" s="46">
        <f>COUNTIFS(Questions!$B:B,D18,Questions!$M:M,"=1")</f>
        <v>0</v>
      </c>
      <c r="F18" s="240">
        <f>COUNTIF(Questions!$B:B,D18)</f>
        <v>6</v>
      </c>
      <c r="G18" s="240">
        <f>SUMIFS(Questions!T:T,Questions!B:B,D18)</f>
        <v>130</v>
      </c>
      <c r="H18" s="240">
        <f>SUMIFS(Questions!S:S,Questions!B:B,D18)</f>
        <v>130</v>
      </c>
      <c r="I18" s="241">
        <f>G18/H18</f>
        <v>1</v>
      </c>
      <c r="J18" t="str">
        <f t="shared" si="1"/>
        <v>Vulnerability Scanning</v>
      </c>
    </row>
    <row r="19" spans="1:11" ht="17" x14ac:dyDescent="0.15">
      <c r="A19" t="s">
        <v>3021</v>
      </c>
      <c r="C19" s="121" t="s">
        <v>2127</v>
      </c>
      <c r="D19" s="121" t="s">
        <v>3034</v>
      </c>
      <c r="E19" s="46">
        <f>COUNTIFS(Questions!$B:B,D19,Questions!$M:M,"=1")</f>
        <v>0</v>
      </c>
      <c r="F19" s="240">
        <f>COUNTIF(Questions!$B:B,D19)</f>
        <v>29</v>
      </c>
      <c r="G19" s="240">
        <f>SUMIFS(Questions!T:T,Questions!B:B,D19)</f>
        <v>0</v>
      </c>
      <c r="H19" s="240">
        <f>IF(Questions!N18="Yes",SUMIFS(Questions!S:S,Questions!B:B,D19),0)</f>
        <v>0</v>
      </c>
      <c r="I19" s="241">
        <f>IF(Questions!N18="Yes",G19/H19,0)</f>
        <v>0</v>
      </c>
      <c r="J19" t="str">
        <f>IF(K19=1,C19,"")</f>
        <v/>
      </c>
      <c r="K19">
        <f>IF(Questions!N18="Yes",1,0)</f>
        <v>0</v>
      </c>
    </row>
    <row r="20" spans="1:11" ht="17" x14ac:dyDescent="0.15">
      <c r="C20" s="121" t="s">
        <v>3035</v>
      </c>
      <c r="D20" s="121" t="s">
        <v>3036</v>
      </c>
      <c r="E20" s="46">
        <f>COUNTIFS(Questions!$B:B,D20,Questions!$M:M,"=1")</f>
        <v>0</v>
      </c>
      <c r="F20" s="240">
        <f>COUNTIF(Questions!$B:B,D20)</f>
        <v>12</v>
      </c>
      <c r="G20" s="240">
        <f>SUMIFS(Questions!T:T,Questions!B:B,D20)</f>
        <v>55</v>
      </c>
      <c r="H20" s="240">
        <f>IF(Questions!N22="Yes",SUMIFS(Questions!S:S,Questions!B:B,D20),0)</f>
        <v>0</v>
      </c>
      <c r="I20" s="241">
        <f>IF(Questions!N22="Yes",G20/H20,0)</f>
        <v>0</v>
      </c>
      <c r="J20" t="str">
        <f>IF(K20=1,C20,"")</f>
        <v/>
      </c>
      <c r="K20">
        <f>IF(Questions!N22="Yes",1,0)</f>
        <v>0</v>
      </c>
    </row>
    <row r="21" spans="1:11" ht="17" x14ac:dyDescent="0.15">
      <c r="A21" s="3" t="s">
        <v>3037</v>
      </c>
      <c r="C21" s="121"/>
      <c r="D21" s="121"/>
      <c r="E21" s="46">
        <f>SUM(E2:E20)</f>
        <v>2</v>
      </c>
      <c r="F21" s="46">
        <f>SUM(F2:F20)</f>
        <v>232</v>
      </c>
      <c r="G21" s="46">
        <f>SUM(G2:G20)</f>
        <v>3380</v>
      </c>
      <c r="H21" s="46">
        <f>SUM(H2:H20)</f>
        <v>3600</v>
      </c>
      <c r="I21" s="241">
        <f>G21/H21</f>
        <v>0.93888888888888888</v>
      </c>
    </row>
    <row r="22" spans="1:11" ht="17" x14ac:dyDescent="0.15">
      <c r="A22" t="s">
        <v>3038</v>
      </c>
      <c r="C22" s="121"/>
      <c r="D22" s="121"/>
      <c r="E22" s="46"/>
      <c r="F22" s="240"/>
      <c r="G22" s="240"/>
      <c r="H22" s="240"/>
      <c r="I22" s="241"/>
    </row>
    <row r="23" spans="1:11" ht="17" x14ac:dyDescent="0.15">
      <c r="A23" t="s">
        <v>3039</v>
      </c>
      <c r="C23" s="121"/>
      <c r="D23" s="121"/>
      <c r="E23" s="46"/>
      <c r="F23" s="240"/>
      <c r="G23" s="240"/>
      <c r="H23" s="240"/>
      <c r="I23" s="241"/>
    </row>
    <row r="25" spans="1:11" ht="34" x14ac:dyDescent="0.2">
      <c r="A25" s="3" t="s">
        <v>3040</v>
      </c>
      <c r="C25" s="3" t="s">
        <v>3041</v>
      </c>
    </row>
    <row r="26" spans="1:11" ht="17" x14ac:dyDescent="0.2">
      <c r="A26" t="s">
        <v>3042</v>
      </c>
      <c r="C26" t="s">
        <v>3043</v>
      </c>
    </row>
    <row r="27" spans="1:11" ht="17" x14ac:dyDescent="0.2">
      <c r="A27" t="s">
        <v>3044</v>
      </c>
      <c r="C27" t="s">
        <v>3045</v>
      </c>
    </row>
    <row r="28" spans="1:11" ht="51" x14ac:dyDescent="0.2">
      <c r="C28" t="s">
        <v>3046</v>
      </c>
    </row>
    <row r="29" spans="1:11" ht="17" x14ac:dyDescent="0.2">
      <c r="A29" s="3" t="s">
        <v>3047</v>
      </c>
      <c r="C29" t="s">
        <v>3048</v>
      </c>
    </row>
    <row r="30" spans="1:11" ht="17" x14ac:dyDescent="0.2">
      <c r="A30" t="s">
        <v>3049</v>
      </c>
    </row>
    <row r="31" spans="1:11" ht="17" x14ac:dyDescent="0.2">
      <c r="A31" t="s">
        <v>3050</v>
      </c>
    </row>
    <row r="33" spans="1:1" ht="17" x14ac:dyDescent="0.2">
      <c r="A33" s="3" t="s">
        <v>3051</v>
      </c>
    </row>
    <row r="34" spans="1:1" ht="17" x14ac:dyDescent="0.2">
      <c r="A34" t="s">
        <v>3052</v>
      </c>
    </row>
    <row r="35" spans="1:1" ht="17" x14ac:dyDescent="0.2">
      <c r="A35" t="s">
        <v>3053</v>
      </c>
    </row>
    <row r="36" spans="1:1" ht="17" x14ac:dyDescent="0.2">
      <c r="A36" t="s">
        <v>3054</v>
      </c>
    </row>
    <row r="37" spans="1:1" ht="17" x14ac:dyDescent="0.2">
      <c r="A37" t="s">
        <v>3055</v>
      </c>
    </row>
    <row r="38" spans="1:1" ht="17" x14ac:dyDescent="0.2">
      <c r="A38" t="s">
        <v>3008</v>
      </c>
    </row>
    <row r="40" spans="1:1" ht="17" x14ac:dyDescent="0.2">
      <c r="A40" t="s">
        <v>3056</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3057</v>
      </c>
    </row>
    <row r="50" spans="1:2" ht="17" x14ac:dyDescent="0.2">
      <c r="A50" t="s">
        <v>3058</v>
      </c>
    </row>
    <row r="51" spans="1:2" ht="17" x14ac:dyDescent="0.2">
      <c r="A51" t="s">
        <v>3059</v>
      </c>
    </row>
    <row r="52" spans="1:2" ht="17" x14ac:dyDescent="0.2">
      <c r="A52" t="s">
        <v>3060</v>
      </c>
    </row>
    <row r="53" spans="1:2" ht="17" x14ac:dyDescent="0.2">
      <c r="A53" t="s">
        <v>3061</v>
      </c>
    </row>
    <row r="54" spans="1:2" ht="17" x14ac:dyDescent="0.2">
      <c r="A54" t="s">
        <v>3062</v>
      </c>
    </row>
    <row r="55" spans="1:2" ht="17" x14ac:dyDescent="0.2">
      <c r="A55" t="s">
        <v>3063</v>
      </c>
    </row>
    <row r="56" spans="1:2" ht="17" x14ac:dyDescent="0.2">
      <c r="A56" t="s">
        <v>3064</v>
      </c>
    </row>
    <row r="60" spans="1:2" ht="17" x14ac:dyDescent="0.15">
      <c r="A60" s="73" t="s">
        <v>2126</v>
      </c>
      <c r="B60" s="242">
        <v>4</v>
      </c>
    </row>
    <row r="61" spans="1:2" ht="17" x14ac:dyDescent="0.15">
      <c r="A61" s="73" t="s">
        <v>2127</v>
      </c>
      <c r="B61" s="242">
        <v>5</v>
      </c>
    </row>
    <row r="62" spans="1:2" ht="17" x14ac:dyDescent="0.15">
      <c r="A62" s="73" t="s">
        <v>3065</v>
      </c>
      <c r="B62" s="242">
        <v>6</v>
      </c>
    </row>
    <row r="63" spans="1:2" ht="17" x14ac:dyDescent="0.15">
      <c r="A63" s="73" t="s">
        <v>2129</v>
      </c>
      <c r="B63" s="242">
        <v>7</v>
      </c>
    </row>
    <row r="64" spans="1:2" ht="17" x14ac:dyDescent="0.15">
      <c r="A64" s="73" t="s">
        <v>2130</v>
      </c>
      <c r="B64" s="242">
        <v>8</v>
      </c>
    </row>
    <row r="65" spans="1:2" ht="17" x14ac:dyDescent="0.15">
      <c r="A65" s="73" t="s">
        <v>2131</v>
      </c>
      <c r="B65" s="242">
        <v>9</v>
      </c>
    </row>
    <row r="66" spans="1:2" ht="17" x14ac:dyDescent="0.15">
      <c r="A66" s="59" t="s">
        <v>2132</v>
      </c>
      <c r="B66" s="242">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2.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3.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4.xml><?xml version="1.0" encoding="utf-8"?>
<ds:datastoreItem xmlns:ds="http://schemas.openxmlformats.org/officeDocument/2006/customXml" ds:itemID="{B2E70906-DA20-4668-BD41-F628989743D5}">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josh.callahan@humboldt.edu</dc:creator>
  <cp:keywords/>
  <dc:description/>
  <cp:lastModifiedBy>Gary Denne</cp:lastModifiedBy>
  <dcterms:created xsi:type="dcterms:W3CDTF">2015-03-06T14:56:12Z</dcterms:created>
  <dcterms:modified xsi:type="dcterms:W3CDTF">2023-09-11T00:09:58Z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