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E0277E3A-EF00-8444-A0CB-A2397187DB24}" xr6:coauthVersionLast="47" xr6:coauthVersionMax="47" xr10:uidLastSave="{00000000-0000-0000-0000-000000000000}"/>
  <bookViews>
    <workbookView xWindow="2000" yWindow="2040" windowWidth="33160" windowHeight="16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8" i="12" s="1"/>
  <c r="E48" i="12" s="1"/>
  <c r="B47" i="12"/>
  <c r="A47" i="12"/>
  <c r="B46" i="12"/>
  <c r="A46" i="12"/>
  <c r="D46" i="12" s="1"/>
  <c r="E46" i="12" s="1"/>
  <c r="B45" i="12"/>
  <c r="A45" i="12"/>
  <c r="D45" i="12" s="1"/>
  <c r="E45" i="12" s="1"/>
  <c r="B44" i="12"/>
  <c r="A44" i="12"/>
  <c r="B43" i="12"/>
  <c r="A43" i="12"/>
  <c r="D43" i="12" s="1"/>
  <c r="E43" i="12" s="1"/>
  <c r="B42" i="12"/>
  <c r="A42" i="12"/>
  <c r="D42" i="12" s="1"/>
  <c r="E42" i="12" s="1"/>
  <c r="B41" i="12"/>
  <c r="A41" i="12"/>
  <c r="D41" i="12" s="1"/>
  <c r="E41" i="12" s="1"/>
  <c r="B40" i="12"/>
  <c r="A40" i="12"/>
  <c r="B39" i="12"/>
  <c r="A39" i="12"/>
  <c r="B38" i="12"/>
  <c r="A38" i="12"/>
  <c r="D38" i="12" s="1"/>
  <c r="E38" i="12" s="1"/>
  <c r="B37" i="12"/>
  <c r="A37" i="12"/>
  <c r="B36" i="12"/>
  <c r="A36" i="12"/>
  <c r="B35" i="12"/>
  <c r="A35" i="12"/>
  <c r="B34" i="12"/>
  <c r="A34" i="12"/>
  <c r="D34" i="12" s="1"/>
  <c r="E34" i="12" s="1"/>
  <c r="B33" i="12"/>
  <c r="A33" i="12"/>
  <c r="D33" i="12" s="1"/>
  <c r="E33" i="12" s="1"/>
  <c r="B32" i="12"/>
  <c r="A32" i="12"/>
  <c r="B31" i="12"/>
  <c r="A31" i="12"/>
  <c r="B30" i="12"/>
  <c r="A30" i="12"/>
  <c r="D30" i="12" s="1"/>
  <c r="E30" i="12" s="1"/>
  <c r="B29" i="12"/>
  <c r="A29" i="12"/>
  <c r="B28" i="12"/>
  <c r="A28" i="12"/>
  <c r="B27" i="12"/>
  <c r="A27" i="12"/>
  <c r="B26" i="12"/>
  <c r="A26" i="12"/>
  <c r="D26" i="12" s="1"/>
  <c r="E26" i="12" s="1"/>
  <c r="B25" i="12"/>
  <c r="A25" i="12"/>
  <c r="D25" i="12" s="1"/>
  <c r="E25" i="12" s="1"/>
  <c r="C24" i="12"/>
  <c r="B24" i="12"/>
  <c r="A24" i="12"/>
  <c r="B23" i="12"/>
  <c r="A23" i="12"/>
  <c r="C23" i="12" s="1"/>
  <c r="E22" i="12"/>
  <c r="D37" i="12" s="1"/>
  <c r="E37"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B35" i="6"/>
  <c r="A35" i="6"/>
  <c r="A34" i="6"/>
  <c r="A33" i="6"/>
  <c r="B33" i="6" s="1"/>
  <c r="A32" i="6"/>
  <c r="B31" i="6"/>
  <c r="A31" i="6"/>
  <c r="A29" i="6"/>
  <c r="A28" i="6"/>
  <c r="A27" i="6"/>
  <c r="B26" i="6"/>
  <c r="A26" i="6"/>
  <c r="A25" i="6"/>
  <c r="A24" i="6"/>
  <c r="A23" i="6"/>
  <c r="D22" i="6"/>
  <c r="C22" i="6"/>
  <c r="N95" i="5"/>
  <c r="D95" i="5"/>
  <c r="N94" i="5"/>
  <c r="D94" i="5"/>
  <c r="N93" i="5"/>
  <c r="D93" i="5"/>
  <c r="N92" i="5"/>
  <c r="D92" i="5"/>
  <c r="N91" i="5"/>
  <c r="D91" i="5"/>
  <c r="N90" i="5"/>
  <c r="D90" i="5"/>
  <c r="C45" i="12" s="1"/>
  <c r="N89" i="5"/>
  <c r="D89" i="5"/>
  <c r="N88" i="5"/>
  <c r="D88" i="5"/>
  <c r="C40" i="12" s="1"/>
  <c r="N87" i="5"/>
  <c r="D87" i="5"/>
  <c r="N86" i="5"/>
  <c r="D86" i="5"/>
  <c r="N85" i="5"/>
  <c r="D85" i="5"/>
  <c r="N84" i="5"/>
  <c r="D84" i="5"/>
  <c r="N83" i="5"/>
  <c r="D83" i="5"/>
  <c r="N82" i="5"/>
  <c r="D82" i="5"/>
  <c r="N81" i="5"/>
  <c r="D81" i="5"/>
  <c r="N80" i="5"/>
  <c r="D80" i="5"/>
  <c r="N79" i="5"/>
  <c r="D79" i="5"/>
  <c r="N78" i="5"/>
  <c r="D78" i="5"/>
  <c r="N77" i="5"/>
  <c r="D77" i="5"/>
  <c r="C37" i="12" s="1"/>
  <c r="N76" i="5"/>
  <c r="Q76" i="5" s="1"/>
  <c r="H95" i="4" s="1"/>
  <c r="D76" i="5"/>
  <c r="C36" i="12" s="1"/>
  <c r="N75" i="5"/>
  <c r="D75" i="5"/>
  <c r="N74" i="5"/>
  <c r="D74" i="5"/>
  <c r="N73" i="5"/>
  <c r="D73" i="5"/>
  <c r="N72" i="5"/>
  <c r="D72" i="5"/>
  <c r="N71" i="5"/>
  <c r="D71" i="5"/>
  <c r="N70" i="5"/>
  <c r="D70" i="5"/>
  <c r="O69" i="5"/>
  <c r="N69" i="5"/>
  <c r="Q69" i="5" s="1"/>
  <c r="D69" i="5"/>
  <c r="N68" i="5"/>
  <c r="D68" i="5"/>
  <c r="N67" i="5"/>
  <c r="D67" i="5"/>
  <c r="N66" i="5"/>
  <c r="D66" i="5"/>
  <c r="N65" i="5"/>
  <c r="D65" i="5"/>
  <c r="N64" i="5"/>
  <c r="D64" i="5"/>
  <c r="N63" i="5"/>
  <c r="D63" i="5"/>
  <c r="O62" i="5"/>
  <c r="N62" i="5"/>
  <c r="D62" i="5"/>
  <c r="N61" i="5"/>
  <c r="D61" i="5"/>
  <c r="N60" i="5"/>
  <c r="D60" i="5"/>
  <c r="N59" i="5"/>
  <c r="D59" i="5"/>
  <c r="N58" i="5"/>
  <c r="D58" i="5"/>
  <c r="N57" i="5"/>
  <c r="D57" i="5"/>
  <c r="N56" i="5"/>
  <c r="D56" i="5"/>
  <c r="N55" i="5"/>
  <c r="D55" i="5"/>
  <c r="N54" i="5"/>
  <c r="D54" i="5"/>
  <c r="O53" i="5"/>
  <c r="N53" i="5"/>
  <c r="D53" i="5"/>
  <c r="N52" i="5"/>
  <c r="D52" i="5"/>
  <c r="N51" i="5"/>
  <c r="D51" i="5"/>
  <c r="N50" i="5"/>
  <c r="D50" i="5"/>
  <c r="N49" i="5"/>
  <c r="D49" i="5"/>
  <c r="N48" i="5"/>
  <c r="D48" i="5"/>
  <c r="N47" i="5"/>
  <c r="D47" i="5"/>
  <c r="O46" i="5"/>
  <c r="N46" i="5"/>
  <c r="D46" i="5"/>
  <c r="N45" i="5"/>
  <c r="D45" i="5"/>
  <c r="N44" i="5"/>
  <c r="D44" i="5"/>
  <c r="N43" i="5"/>
  <c r="D43" i="5"/>
  <c r="N42" i="5"/>
  <c r="D42" i="5"/>
  <c r="N41" i="5"/>
  <c r="D41" i="5"/>
  <c r="N40" i="5"/>
  <c r="D40" i="5"/>
  <c r="N39" i="5"/>
  <c r="D39" i="5"/>
  <c r="N38" i="5"/>
  <c r="D38" i="5"/>
  <c r="N37" i="5"/>
  <c r="D37" i="5"/>
  <c r="C28" i="12" s="1"/>
  <c r="N36" i="5"/>
  <c r="D36" i="5"/>
  <c r="O35"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D118" i="4"/>
  <c r="C118" i="4"/>
  <c r="B118" i="4"/>
  <c r="A118" i="4"/>
  <c r="F117" i="4"/>
  <c r="D117" i="4"/>
  <c r="C117" i="4"/>
  <c r="B117" i="4"/>
  <c r="A117" i="4"/>
  <c r="F116" i="4"/>
  <c r="D116" i="4"/>
  <c r="C116" i="4"/>
  <c r="A116" i="4"/>
  <c r="D115" i="4"/>
  <c r="C115" i="4"/>
  <c r="B115" i="4"/>
  <c r="A115" i="4"/>
  <c r="F115" i="4" s="1"/>
  <c r="A114" i="4"/>
  <c r="F113" i="4"/>
  <c r="D113" i="4"/>
  <c r="C113" i="4"/>
  <c r="A113" i="4"/>
  <c r="H113" i="4" s="1"/>
  <c r="D112" i="4"/>
  <c r="C112" i="4"/>
  <c r="A112" i="4"/>
  <c r="H111" i="4"/>
  <c r="F111" i="4"/>
  <c r="D111" i="4"/>
  <c r="C111" i="4"/>
  <c r="A111" i="4"/>
  <c r="A110" i="4"/>
  <c r="H109" i="4"/>
  <c r="F109" i="4"/>
  <c r="D109" i="4"/>
  <c r="C109" i="4"/>
  <c r="A109" i="4"/>
  <c r="H108" i="4"/>
  <c r="D108" i="4"/>
  <c r="C108" i="4"/>
  <c r="A108" i="4"/>
  <c r="F108" i="4" s="1"/>
  <c r="D107" i="4"/>
  <c r="C107" i="4"/>
  <c r="B107" i="4"/>
  <c r="A107" i="4"/>
  <c r="H106" i="4"/>
  <c r="F106" i="4"/>
  <c r="D106" i="4"/>
  <c r="C106" i="4"/>
  <c r="A106" i="4"/>
  <c r="H105" i="4"/>
  <c r="F105" i="4"/>
  <c r="D105" i="4"/>
  <c r="C105" i="4"/>
  <c r="A105" i="4"/>
  <c r="A104" i="4"/>
  <c r="F103" i="4"/>
  <c r="D103" i="4"/>
  <c r="C103" i="4"/>
  <c r="A103" i="4"/>
  <c r="H103" i="4" s="1"/>
  <c r="D102" i="4"/>
  <c r="C102" i="4"/>
  <c r="A102" i="4"/>
  <c r="H102" i="4" s="1"/>
  <c r="D101" i="4"/>
  <c r="C101" i="4"/>
  <c r="A101" i="4"/>
  <c r="D100" i="4"/>
  <c r="C100" i="4"/>
  <c r="A100" i="4"/>
  <c r="H100" i="4" s="1"/>
  <c r="F99" i="4"/>
  <c r="D99" i="4"/>
  <c r="C99" i="4"/>
  <c r="A99" i="4"/>
  <c r="H99" i="4" s="1"/>
  <c r="A98" i="4"/>
  <c r="H97" i="4"/>
  <c r="D97" i="4"/>
  <c r="C97" i="4"/>
  <c r="A97" i="4"/>
  <c r="F97" i="4" s="1"/>
  <c r="D96" i="4"/>
  <c r="C96" i="4"/>
  <c r="A96" i="4"/>
  <c r="F95" i="4"/>
  <c r="D95" i="4"/>
  <c r="C95" i="4"/>
  <c r="A95" i="4"/>
  <c r="H94" i="4"/>
  <c r="F94" i="4"/>
  <c r="D94" i="4"/>
  <c r="C94" i="4"/>
  <c r="A94" i="4"/>
  <c r="H93" i="4"/>
  <c r="D93" i="4"/>
  <c r="C93" i="4"/>
  <c r="B93" i="4"/>
  <c r="A93" i="4"/>
  <c r="F93" i="4" s="1"/>
  <c r="A92" i="4"/>
  <c r="F91" i="4"/>
  <c r="D91" i="4"/>
  <c r="C91" i="4"/>
  <c r="A91" i="4"/>
  <c r="H91" i="4" s="1"/>
  <c r="D90" i="4"/>
  <c r="C90" i="4"/>
  <c r="A90" i="4"/>
  <c r="H89" i="4"/>
  <c r="F89" i="4"/>
  <c r="D89" i="4"/>
  <c r="C89" i="4"/>
  <c r="A89" i="4"/>
  <c r="F88" i="4"/>
  <c r="D88" i="4"/>
  <c r="C88" i="4"/>
  <c r="A88" i="4"/>
  <c r="H88" i="4" s="1"/>
  <c r="F87" i="4"/>
  <c r="D87" i="4"/>
  <c r="C87" i="4"/>
  <c r="B87" i="4"/>
  <c r="A87" i="4"/>
  <c r="D86" i="4"/>
  <c r="C86" i="4"/>
  <c r="A86" i="4"/>
  <c r="H85" i="4"/>
  <c r="F85" i="4"/>
  <c r="D85" i="4"/>
  <c r="C85" i="4"/>
  <c r="A85" i="4"/>
  <c r="A84" i="4"/>
  <c r="H83" i="4"/>
  <c r="F83" i="4"/>
  <c r="D83" i="4"/>
  <c r="C83" i="4"/>
  <c r="A83" i="4"/>
  <c r="H82" i="4"/>
  <c r="D82" i="4"/>
  <c r="C82" i="4"/>
  <c r="A82" i="4"/>
  <c r="F82" i="4" s="1"/>
  <c r="D81" i="4"/>
  <c r="C81" i="4"/>
  <c r="A81" i="4"/>
  <c r="H80" i="4"/>
  <c r="F80" i="4"/>
  <c r="D80" i="4"/>
  <c r="C80" i="4"/>
  <c r="B80" i="4"/>
  <c r="A80" i="4"/>
  <c r="H79" i="4"/>
  <c r="F79" i="4"/>
  <c r="D79" i="4"/>
  <c r="C79" i="4"/>
  <c r="A79" i="4"/>
  <c r="A78" i="4"/>
  <c r="F77" i="4"/>
  <c r="D77" i="4"/>
  <c r="C77" i="4"/>
  <c r="A77" i="4"/>
  <c r="H77" i="4" s="1"/>
  <c r="D76" i="4"/>
  <c r="C76" i="4"/>
  <c r="A76" i="4"/>
  <c r="H76" i="4" s="1"/>
  <c r="D75" i="4"/>
  <c r="C75" i="4"/>
  <c r="A75" i="4"/>
  <c r="D74" i="4"/>
  <c r="C74" i="4"/>
  <c r="A74" i="4"/>
  <c r="O65" i="5" s="1"/>
  <c r="F73" i="4"/>
  <c r="D73" i="4"/>
  <c r="C73" i="4"/>
  <c r="A73" i="4"/>
  <c r="H73" i="4" s="1"/>
  <c r="D72" i="4"/>
  <c r="C72" i="4"/>
  <c r="A72" i="4"/>
  <c r="H72" i="4" s="1"/>
  <c r="D71" i="4"/>
  <c r="C71" i="4"/>
  <c r="A71" i="4"/>
  <c r="D70" i="4"/>
  <c r="C70" i="4"/>
  <c r="A70" i="4"/>
  <c r="H70" i="4" s="1"/>
  <c r="F69" i="4"/>
  <c r="D69" i="4"/>
  <c r="C69" i="4"/>
  <c r="A69" i="4"/>
  <c r="H69" i="4" s="1"/>
  <c r="A68" i="4"/>
  <c r="H67" i="4"/>
  <c r="D67" i="4"/>
  <c r="C67" i="4"/>
  <c r="A67" i="4"/>
  <c r="F67" i="4" s="1"/>
  <c r="D66" i="4"/>
  <c r="C66" i="4"/>
  <c r="A66" i="4"/>
  <c r="H65" i="4"/>
  <c r="F65" i="4"/>
  <c r="D65" i="4"/>
  <c r="C65" i="4"/>
  <c r="A65" i="4"/>
  <c r="H64" i="4"/>
  <c r="F64" i="4"/>
  <c r="D64" i="4"/>
  <c r="C64" i="4"/>
  <c r="A64" i="4"/>
  <c r="H63" i="4"/>
  <c r="D63" i="4"/>
  <c r="C63" i="4"/>
  <c r="A63" i="4"/>
  <c r="F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H50" i="4"/>
  <c r="F50" i="4"/>
  <c r="D50" i="4"/>
  <c r="C50" i="4"/>
  <c r="A50" i="4"/>
  <c r="H49" i="4"/>
  <c r="D49" i="4"/>
  <c r="C49" i="4"/>
  <c r="B49" i="4"/>
  <c r="A49" i="4"/>
  <c r="F49" i="4" s="1"/>
  <c r="D48" i="4"/>
  <c r="C48" i="4"/>
  <c r="A48" i="4"/>
  <c r="H47" i="4"/>
  <c r="F47" i="4"/>
  <c r="D47" i="4"/>
  <c r="C47" i="4"/>
  <c r="A47" i="4"/>
  <c r="H46" i="4"/>
  <c r="F46" i="4"/>
  <c r="D46" i="4"/>
  <c r="C46" i="4"/>
  <c r="A46" i="4"/>
  <c r="H45" i="4"/>
  <c r="D45" i="4"/>
  <c r="C45" i="4"/>
  <c r="A45" i="4"/>
  <c r="F45" i="4" s="1"/>
  <c r="D44" i="4"/>
  <c r="C44" i="4"/>
  <c r="B44" i="4"/>
  <c r="A44" i="4"/>
  <c r="H43" i="4"/>
  <c r="F43" i="4"/>
  <c r="D43" i="4"/>
  <c r="C43" i="4"/>
  <c r="A43" i="4"/>
  <c r="H42" i="4"/>
  <c r="F42" i="4"/>
  <c r="D42" i="4"/>
  <c r="C42" i="4"/>
  <c r="A42" i="4"/>
  <c r="D41" i="4"/>
  <c r="C41" i="4"/>
  <c r="B41" i="4"/>
  <c r="A41" i="4"/>
  <c r="F41" i="4" s="1"/>
  <c r="D40" i="4"/>
  <c r="C40" i="4"/>
  <c r="A40" i="4"/>
  <c r="H39" i="4"/>
  <c r="F39" i="4"/>
  <c r="D39" i="4"/>
  <c r="C39" i="4"/>
  <c r="A39" i="4"/>
  <c r="H38" i="4"/>
  <c r="F38" i="4"/>
  <c r="D38" i="4"/>
  <c r="C38" i="4"/>
  <c r="A38" i="4"/>
  <c r="A37" i="4"/>
  <c r="C36" i="4"/>
  <c r="A36" i="4"/>
  <c r="H36" i="4" s="1"/>
  <c r="D35" i="4"/>
  <c r="C35" i="4"/>
  <c r="B35" i="4"/>
  <c r="A35" i="4"/>
  <c r="H34" i="4"/>
  <c r="F34" i="4"/>
  <c r="D34" i="4"/>
  <c r="C34" i="4"/>
  <c r="A34" i="4"/>
  <c r="H33" i="4"/>
  <c r="F33" i="4"/>
  <c r="D33" i="4"/>
  <c r="C33" i="4"/>
  <c r="A33" i="4"/>
  <c r="D32" i="4"/>
  <c r="C32" i="4"/>
  <c r="A32" i="4"/>
  <c r="F32" i="4" s="1"/>
  <c r="C31" i="4"/>
  <c r="A31" i="4"/>
  <c r="H30" i="4"/>
  <c r="R18" i="5" s="1"/>
  <c r="S18" i="5" s="1"/>
  <c r="F30"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E110" i="3"/>
  <c r="B110" i="3"/>
  <c r="B116" i="4" s="1"/>
  <c r="E109" i="3"/>
  <c r="B109" i="3"/>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F97" i="3"/>
  <c r="E97" i="3"/>
  <c r="B97" i="3"/>
  <c r="B103" i="4" s="1"/>
  <c r="E96" i="3"/>
  <c r="B96" i="3"/>
  <c r="B102" i="4" s="1"/>
  <c r="E95" i="3"/>
  <c r="B95" i="3"/>
  <c r="B101" i="4" s="1"/>
  <c r="F94" i="3"/>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E83" i="3"/>
  <c r="B83" i="3"/>
  <c r="E82" i="3"/>
  <c r="B82" i="3"/>
  <c r="E81" i="3"/>
  <c r="B81" i="3"/>
  <c r="B63" i="11" s="1"/>
  <c r="E80" i="3"/>
  <c r="B80" i="3"/>
  <c r="E79" i="3"/>
  <c r="B79" i="3"/>
  <c r="B61" i="11" s="1"/>
  <c r="F78" i="3"/>
  <c r="E77" i="3"/>
  <c r="B77" i="3"/>
  <c r="B83" i="4" s="1"/>
  <c r="E76" i="3"/>
  <c r="B76" i="3"/>
  <c r="B82" i="4" s="1"/>
  <c r="E75" i="3"/>
  <c r="B75" i="3"/>
  <c r="B81" i="4" s="1"/>
  <c r="E74" i="3"/>
  <c r="B74" i="3"/>
  <c r="B94" i="11" s="1"/>
  <c r="E73" i="3"/>
  <c r="B73" i="3"/>
  <c r="F72" i="3"/>
  <c r="E71" i="3"/>
  <c r="B71" i="3"/>
  <c r="B77" i="4" s="1"/>
  <c r="E70" i="3"/>
  <c r="B70" i="3"/>
  <c r="B76" i="4" s="1"/>
  <c r="E69" i="3"/>
  <c r="B69" i="3"/>
  <c r="B75" i="4" s="1"/>
  <c r="E68" i="3"/>
  <c r="B68" i="3"/>
  <c r="B74" i="4" s="1"/>
  <c r="E67" i="3"/>
  <c r="B67" i="3"/>
  <c r="E66" i="3"/>
  <c r="B66" i="3"/>
  <c r="B48" i="11" s="1"/>
  <c r="F65" i="3"/>
  <c r="E65" i="3"/>
  <c r="B65" i="3"/>
  <c r="E64" i="3"/>
  <c r="B64" i="3"/>
  <c r="E63" i="3"/>
  <c r="B63" i="3"/>
  <c r="F62" i="3"/>
  <c r="E61" i="3"/>
  <c r="B61" i="3"/>
  <c r="B43" i="11" s="1"/>
  <c r="E60" i="3"/>
  <c r="B60" i="3"/>
  <c r="B42" i="11" s="1"/>
  <c r="F59" i="3"/>
  <c r="E59" i="3"/>
  <c r="B59" i="3"/>
  <c r="B41" i="11" s="1"/>
  <c r="E58" i="3"/>
  <c r="B58" i="3"/>
  <c r="E57" i="3"/>
  <c r="B57" i="3"/>
  <c r="B39" i="11" s="1"/>
  <c r="E56" i="3"/>
  <c r="B56" i="3"/>
  <c r="B38" i="11" s="1"/>
  <c r="F55" i="3"/>
  <c r="E54" i="3"/>
  <c r="B54" i="3"/>
  <c r="B60" i="4" s="1"/>
  <c r="F53" i="3"/>
  <c r="E53" i="3"/>
  <c r="B53" i="3"/>
  <c r="B59" i="4" s="1"/>
  <c r="E52" i="3"/>
  <c r="B52" i="3"/>
  <c r="B58" i="4" s="1"/>
  <c r="E51" i="3"/>
  <c r="B51" i="3"/>
  <c r="B57" i="4" s="1"/>
  <c r="E50" i="3"/>
  <c r="B50" i="3"/>
  <c r="B56" i="4" s="1"/>
  <c r="E49" i="3"/>
  <c r="B49" i="3"/>
  <c r="B55" i="4" s="1"/>
  <c r="E48" i="3"/>
  <c r="B48" i="3"/>
  <c r="B54" i="4" s="1"/>
  <c r="E47" i="3"/>
  <c r="B47" i="3"/>
  <c r="E46" i="3"/>
  <c r="B46" i="3"/>
  <c r="B52" i="4" s="1"/>
  <c r="F45" i="3"/>
  <c r="E44" i="3"/>
  <c r="B44" i="3"/>
  <c r="B50" i="4" s="1"/>
  <c r="E43" i="3"/>
  <c r="B43" i="3"/>
  <c r="E42" i="3"/>
  <c r="B42" i="3"/>
  <c r="B48" i="4" s="1"/>
  <c r="E41" i="3"/>
  <c r="B41" i="3"/>
  <c r="B47" i="4" s="1"/>
  <c r="E40" i="3"/>
  <c r="B40" i="3"/>
  <c r="B46" i="4" s="1"/>
  <c r="F39" i="3"/>
  <c r="E39" i="3"/>
  <c r="B39" i="3"/>
  <c r="B45" i="4" s="1"/>
  <c r="E38" i="3"/>
  <c r="B38" i="3"/>
  <c r="E37" i="3"/>
  <c r="B37" i="3"/>
  <c r="B28" i="11" s="1"/>
  <c r="E36" i="3"/>
  <c r="B36" i="3"/>
  <c r="E35" i="3"/>
  <c r="B35" i="3"/>
  <c r="B26" i="11" s="1"/>
  <c r="E34" i="3"/>
  <c r="B34" i="3"/>
  <c r="B25" i="11" s="1"/>
  <c r="E33" i="3"/>
  <c r="B33" i="3"/>
  <c r="B24" i="11" s="1"/>
  <c r="E32" i="3"/>
  <c r="B32" i="3"/>
  <c r="F31" i="3"/>
  <c r="E30" i="3"/>
  <c r="B30" i="3"/>
  <c r="B36" i="4" s="1"/>
  <c r="E29" i="3"/>
  <c r="B29" i="3"/>
  <c r="E28" i="3"/>
  <c r="B28" i="3"/>
  <c r="B34" i="4" s="1"/>
  <c r="E27" i="3"/>
  <c r="B27" i="3"/>
  <c r="B33" i="4" s="1"/>
  <c r="E26" i="3"/>
  <c r="B26" i="3"/>
  <c r="B32" i="4" s="1"/>
  <c r="F25" i="3"/>
  <c r="E25" i="3"/>
  <c r="B25" i="3"/>
  <c r="B31" i="4" s="1"/>
  <c r="F24" i="3"/>
  <c r="E24" i="3"/>
  <c r="B24" i="3"/>
  <c r="B30" i="4" s="1"/>
  <c r="C27" i="12" l="1"/>
  <c r="C31" i="12"/>
  <c r="C35" i="12"/>
  <c r="C39" i="12"/>
  <c r="C47" i="12"/>
  <c r="P35" i="5"/>
  <c r="P65" i="5"/>
  <c r="P69" i="5"/>
  <c r="P62" i="5"/>
  <c r="P53" i="5"/>
  <c r="R61" i="5"/>
  <c r="S61" i="5" s="1"/>
  <c r="J61" i="5" s="1"/>
  <c r="P46" i="5"/>
  <c r="J18" i="5"/>
  <c r="H35" i="4"/>
  <c r="R23" i="5" s="1"/>
  <c r="S23" i="5" s="1"/>
  <c r="J23" i="5" s="1"/>
  <c r="F35" i="4"/>
  <c r="O19" i="5"/>
  <c r="P19" i="5" s="1"/>
  <c r="R22" i="5"/>
  <c r="S22" i="5" s="1"/>
  <c r="J22" i="5" s="1"/>
  <c r="O27" i="5"/>
  <c r="P27" i="5" s="1"/>
  <c r="F74" i="3"/>
  <c r="F84" i="3"/>
  <c r="O44" i="5"/>
  <c r="P44" i="5" s="1"/>
  <c r="R46" i="5"/>
  <c r="S46" i="5" s="1"/>
  <c r="J46" i="5" s="1"/>
  <c r="O60" i="5"/>
  <c r="P60" i="5" s="1"/>
  <c r="F37" i="3"/>
  <c r="F51" i="3"/>
  <c r="B64" i="11"/>
  <c r="B88" i="4"/>
  <c r="F88" i="3"/>
  <c r="F91" i="3"/>
  <c r="F109" i="3"/>
  <c r="H66" i="4"/>
  <c r="R51" i="5" s="1"/>
  <c r="S51" i="5" s="1"/>
  <c r="J51" i="5" s="1"/>
  <c r="F66" i="4"/>
  <c r="H86" i="4"/>
  <c r="R68" i="5" s="1"/>
  <c r="S68" i="5" s="1"/>
  <c r="J68" i="5" s="1"/>
  <c r="F86" i="4"/>
  <c r="O21" i="5"/>
  <c r="P21" i="5" s="1"/>
  <c r="R24" i="5"/>
  <c r="S24" i="5" s="1"/>
  <c r="J24" i="5" s="1"/>
  <c r="O29" i="5"/>
  <c r="P29" i="5" s="1"/>
  <c r="R32" i="5"/>
  <c r="S32" i="5" s="1"/>
  <c r="J32" i="5" s="1"/>
  <c r="O37" i="5"/>
  <c r="P37" i="5" s="1"/>
  <c r="R40" i="5"/>
  <c r="S40" i="5" s="1"/>
  <c r="J40" i="5" s="1"/>
  <c r="O42" i="5"/>
  <c r="P42" i="5" s="1"/>
  <c r="O49" i="5"/>
  <c r="P49" i="5" s="1"/>
  <c r="O58" i="5"/>
  <c r="P58" i="5" s="1"/>
  <c r="C29" i="12"/>
  <c r="C32" i="12"/>
  <c r="C33" i="12"/>
  <c r="R67" i="5"/>
  <c r="S67" i="5" s="1"/>
  <c r="B45" i="11"/>
  <c r="B69" i="4"/>
  <c r="Q95" i="5"/>
  <c r="Q94" i="5"/>
  <c r="H117" i="4" s="1"/>
  <c r="R94" i="5" s="1"/>
  <c r="S94" i="5" s="1"/>
  <c r="J94" i="5" s="1"/>
  <c r="Q92" i="5"/>
  <c r="H115" i="4" s="1"/>
  <c r="R92" i="5" s="1"/>
  <c r="S92" i="5" s="1"/>
  <c r="Q93" i="5"/>
  <c r="H116" i="4" s="1"/>
  <c r="R93" i="5" s="1"/>
  <c r="S93" i="5" s="1"/>
  <c r="J93" i="5" s="1"/>
  <c r="O94" i="5"/>
  <c r="P94" i="5" s="1"/>
  <c r="O93" i="5"/>
  <c r="P93" i="5" s="1"/>
  <c r="O76" i="5"/>
  <c r="P76" i="5" s="1"/>
  <c r="O72" i="5"/>
  <c r="P72" i="5" s="1"/>
  <c r="O95" i="5"/>
  <c r="P95" i="5" s="1"/>
  <c r="O67" i="5"/>
  <c r="P67" i="5" s="1"/>
  <c r="O63" i="5"/>
  <c r="P63" i="5" s="1"/>
  <c r="O59" i="5"/>
  <c r="P59" i="5" s="1"/>
  <c r="O55" i="5"/>
  <c r="P55" i="5" s="1"/>
  <c r="O51" i="5"/>
  <c r="P51" i="5" s="1"/>
  <c r="O47" i="5"/>
  <c r="P47" i="5" s="1"/>
  <c r="O43" i="5"/>
  <c r="P43" i="5" s="1"/>
  <c r="O91" i="5"/>
  <c r="P91" i="5" s="1"/>
  <c r="O89" i="5"/>
  <c r="P89" i="5" s="1"/>
  <c r="O87" i="5"/>
  <c r="P87" i="5" s="1"/>
  <c r="O85" i="5"/>
  <c r="P85" i="5" s="1"/>
  <c r="O83" i="5"/>
  <c r="P83" i="5" s="1"/>
  <c r="O81" i="5"/>
  <c r="P81" i="5" s="1"/>
  <c r="O79" i="5"/>
  <c r="P79" i="5" s="1"/>
  <c r="O77" i="5"/>
  <c r="P77" i="5" s="1"/>
  <c r="O73" i="5"/>
  <c r="P73" i="5" s="1"/>
  <c r="O74" i="5"/>
  <c r="P74" i="5" s="1"/>
  <c r="O92" i="5"/>
  <c r="P92" i="5" s="1"/>
  <c r="O90" i="5"/>
  <c r="P90" i="5" s="1"/>
  <c r="O88" i="5"/>
  <c r="P88" i="5" s="1"/>
  <c r="O86" i="5"/>
  <c r="P86" i="5" s="1"/>
  <c r="O84" i="5"/>
  <c r="P84" i="5" s="1"/>
  <c r="O82" i="5"/>
  <c r="P82" i="5" s="1"/>
  <c r="O80" i="5"/>
  <c r="P80" i="5" s="1"/>
  <c r="O78" i="5"/>
  <c r="P78" i="5" s="1"/>
  <c r="O75" i="5"/>
  <c r="P75" i="5" s="1"/>
  <c r="O71" i="5"/>
  <c r="P71" i="5" s="1"/>
  <c r="O24" i="5"/>
  <c r="P24" i="5" s="1"/>
  <c r="O32" i="5"/>
  <c r="P32" i="5" s="1"/>
  <c r="O40" i="5"/>
  <c r="P40" i="5" s="1"/>
  <c r="R62" i="5"/>
  <c r="S62" i="5" s="1"/>
  <c r="T62" i="5" s="1"/>
  <c r="F57" i="3"/>
  <c r="F63" i="3"/>
  <c r="F71" i="3"/>
  <c r="F26" i="3"/>
  <c r="F32" i="3"/>
  <c r="F40" i="3"/>
  <c r="F46" i="3"/>
  <c r="F54" i="3"/>
  <c r="B40" i="11"/>
  <c r="B64" i="4"/>
  <c r="F60" i="3"/>
  <c r="B46" i="11"/>
  <c r="B70" i="4"/>
  <c r="F66" i="3"/>
  <c r="F102" i="3"/>
  <c r="B43" i="4"/>
  <c r="B63" i="4"/>
  <c r="B66" i="4"/>
  <c r="F70" i="4"/>
  <c r="H90" i="4"/>
  <c r="R72" i="5" s="1"/>
  <c r="S72" i="5" s="1"/>
  <c r="J72" i="5" s="1"/>
  <c r="F90" i="4"/>
  <c r="H112" i="4"/>
  <c r="R90" i="5" s="1"/>
  <c r="S90" i="5" s="1"/>
  <c r="J90" i="5" s="1"/>
  <c r="F112" i="4"/>
  <c r="O18" i="5"/>
  <c r="P18" i="5" s="1"/>
  <c r="T18" i="5" s="1"/>
  <c r="R21" i="5"/>
  <c r="S21" i="5" s="1"/>
  <c r="J21" i="5" s="1"/>
  <c r="O26" i="5"/>
  <c r="P26" i="5" s="1"/>
  <c r="R29" i="5"/>
  <c r="S29" i="5" s="1"/>
  <c r="J29" i="5" s="1"/>
  <c r="O34" i="5"/>
  <c r="P34" i="5" s="1"/>
  <c r="R37" i="5"/>
  <c r="S37" i="5" s="1"/>
  <c r="J37" i="5" s="1"/>
  <c r="R42" i="5"/>
  <c r="S42" i="5" s="1"/>
  <c r="J42" i="5" s="1"/>
  <c r="R49" i="5"/>
  <c r="S49" i="5" s="1"/>
  <c r="J49" i="5" s="1"/>
  <c r="O56" i="5"/>
  <c r="P56" i="5" s="1"/>
  <c r="R65" i="5"/>
  <c r="S65" i="5" s="1"/>
  <c r="J65" i="5" s="1"/>
  <c r="D28" i="6"/>
  <c r="C28" i="6"/>
  <c r="B28" i="6"/>
  <c r="F68" i="3"/>
  <c r="R53" i="5"/>
  <c r="S53" i="5" s="1"/>
  <c r="T53" i="5" s="1"/>
  <c r="D34" i="6"/>
  <c r="C34" i="6"/>
  <c r="B34" i="6"/>
  <c r="F29" i="3"/>
  <c r="F35" i="3"/>
  <c r="F43" i="3"/>
  <c r="F49" i="3"/>
  <c r="B49" i="11"/>
  <c r="B73" i="4"/>
  <c r="F69" i="3"/>
  <c r="B93" i="11"/>
  <c r="B79" i="4"/>
  <c r="F79" i="3"/>
  <c r="F82" i="3"/>
  <c r="F85" i="3"/>
  <c r="F106" i="3"/>
  <c r="H32" i="4"/>
  <c r="R20" i="5" s="1"/>
  <c r="S20" i="5" s="1"/>
  <c r="J20" i="5" s="1"/>
  <c r="H40" i="4"/>
  <c r="R27" i="5" s="1"/>
  <c r="S27" i="5" s="1"/>
  <c r="J27" i="5" s="1"/>
  <c r="F40" i="4"/>
  <c r="H41" i="4"/>
  <c r="R28" i="5" s="1"/>
  <c r="S28" i="5" s="1"/>
  <c r="J28" i="5" s="1"/>
  <c r="H48" i="4"/>
  <c r="R35" i="5" s="1"/>
  <c r="S35" i="5" s="1"/>
  <c r="J35" i="5" s="1"/>
  <c r="F48" i="4"/>
  <c r="F72" i="4"/>
  <c r="F74" i="4"/>
  <c r="H96" i="4"/>
  <c r="R77" i="5" s="1"/>
  <c r="S77" i="5" s="1"/>
  <c r="J77" i="5" s="1"/>
  <c r="F96" i="4"/>
  <c r="H118" i="4"/>
  <c r="F118" i="4"/>
  <c r="O23" i="5"/>
  <c r="P23" i="5" s="1"/>
  <c r="R26" i="5"/>
  <c r="S26" i="5" s="1"/>
  <c r="J26" i="5" s="1"/>
  <c r="O31" i="5"/>
  <c r="P31" i="5" s="1"/>
  <c r="R34" i="5"/>
  <c r="S34" i="5" s="1"/>
  <c r="J34" i="5" s="1"/>
  <c r="O39" i="5"/>
  <c r="P39" i="5" s="1"/>
  <c r="O45" i="5"/>
  <c r="P45" i="5" s="1"/>
  <c r="R47" i="5"/>
  <c r="S47" i="5" s="1"/>
  <c r="O54" i="5"/>
  <c r="P54" i="5" s="1"/>
  <c r="O61" i="5"/>
  <c r="P61" i="5" s="1"/>
  <c r="T61" i="5" s="1"/>
  <c r="R63" i="5"/>
  <c r="S63" i="5" s="1"/>
  <c r="J63" i="5" s="1"/>
  <c r="B23" i="11"/>
  <c r="B38" i="4"/>
  <c r="F42" i="3"/>
  <c r="B27" i="11"/>
  <c r="B42" i="4"/>
  <c r="F52" i="3"/>
  <c r="F58" i="3"/>
  <c r="F64" i="3"/>
  <c r="B62" i="11"/>
  <c r="B86" i="4"/>
  <c r="B65" i="11"/>
  <c r="B89" i="4"/>
  <c r="F96" i="3"/>
  <c r="F110" i="3"/>
  <c r="B40" i="4"/>
  <c r="B62" i="4"/>
  <c r="B65" i="4"/>
  <c r="H71" i="4"/>
  <c r="R55" i="5" s="1"/>
  <c r="S55" i="5" s="1"/>
  <c r="J55" i="5" s="1"/>
  <c r="F71" i="4"/>
  <c r="H74" i="4"/>
  <c r="R58" i="5" s="1"/>
  <c r="S58" i="5" s="1"/>
  <c r="J58" i="5" s="1"/>
  <c r="F76" i="4"/>
  <c r="H87" i="4"/>
  <c r="R69" i="5" s="1"/>
  <c r="S69" i="5" s="1"/>
  <c r="J69" i="5" s="1"/>
  <c r="B96" i="4"/>
  <c r="F100" i="4"/>
  <c r="O20" i="5"/>
  <c r="P20" i="5" s="1"/>
  <c r="O28" i="5"/>
  <c r="P28" i="5" s="1"/>
  <c r="O36" i="5"/>
  <c r="P36" i="5" s="1"/>
  <c r="R39" i="5"/>
  <c r="S39" i="5" s="1"/>
  <c r="J39" i="5" s="1"/>
  <c r="R45" i="5"/>
  <c r="S45" i="5" s="1"/>
  <c r="J45" i="5" s="1"/>
  <c r="O52" i="5"/>
  <c r="P52" i="5" s="1"/>
  <c r="R54" i="5"/>
  <c r="S54" i="5" s="1"/>
  <c r="J54" i="5" s="1"/>
  <c r="O68" i="5"/>
  <c r="P68" i="5" s="1"/>
  <c r="O70" i="5"/>
  <c r="P70" i="5" s="1"/>
  <c r="H44" i="4"/>
  <c r="R31" i="5" s="1"/>
  <c r="S31" i="5" s="1"/>
  <c r="J31" i="5" s="1"/>
  <c r="F44" i="4"/>
  <c r="R30" i="5"/>
  <c r="S30" i="5" s="1"/>
  <c r="J30" i="5" s="1"/>
  <c r="R38" i="5"/>
  <c r="S38" i="5" s="1"/>
  <c r="B72" i="4"/>
  <c r="F38" i="3"/>
  <c r="F27" i="3"/>
  <c r="F33" i="3"/>
  <c r="F41" i="3"/>
  <c r="F47" i="3"/>
  <c r="F61" i="3"/>
  <c r="B47" i="11"/>
  <c r="B71" i="4"/>
  <c r="F67" i="3"/>
  <c r="F73" i="3"/>
  <c r="F76" i="3"/>
  <c r="F100" i="3"/>
  <c r="F103" i="3"/>
  <c r="H31" i="4"/>
  <c r="R19" i="5" s="1"/>
  <c r="S19" i="5" s="1"/>
  <c r="J19" i="5" s="1"/>
  <c r="F31" i="4"/>
  <c r="F111" i="3"/>
  <c r="F105" i="3"/>
  <c r="F99" i="3"/>
  <c r="F93" i="3"/>
  <c r="F87" i="3"/>
  <c r="F81" i="3"/>
  <c r="F75" i="3"/>
  <c r="F107" i="3"/>
  <c r="F101" i="3"/>
  <c r="F95" i="3"/>
  <c r="F89" i="3"/>
  <c r="F83" i="3"/>
  <c r="F77" i="3"/>
  <c r="H75" i="4"/>
  <c r="R59" i="5" s="1"/>
  <c r="S59" i="5" s="1"/>
  <c r="J59" i="5" s="1"/>
  <c r="F75" i="4"/>
  <c r="H81" i="4"/>
  <c r="R64" i="5" s="1"/>
  <c r="S64" i="5" s="1"/>
  <c r="J64" i="5" s="1"/>
  <c r="F81" i="4"/>
  <c r="F102" i="4"/>
  <c r="O25" i="5"/>
  <c r="P25" i="5" s="1"/>
  <c r="O33" i="5"/>
  <c r="P33" i="5" s="1"/>
  <c r="R36" i="5"/>
  <c r="S36" i="5" s="1"/>
  <c r="J36" i="5" s="1"/>
  <c r="O41" i="5"/>
  <c r="P41" i="5" s="1"/>
  <c r="R43" i="5"/>
  <c r="S43" i="5" s="1"/>
  <c r="J43" i="5" s="1"/>
  <c r="O50" i="5"/>
  <c r="P50" i="5" s="1"/>
  <c r="O57" i="5"/>
  <c r="P57" i="5" s="1"/>
  <c r="O66" i="5"/>
  <c r="P66" i="5" s="1"/>
  <c r="B72" i="11"/>
  <c r="B94" i="4"/>
  <c r="F28" i="3"/>
  <c r="F34" i="3"/>
  <c r="F48" i="3"/>
  <c r="F30" i="3"/>
  <c r="F36" i="3"/>
  <c r="F44" i="3"/>
  <c r="F50" i="3"/>
  <c r="F56" i="3"/>
  <c r="F70" i="3"/>
  <c r="F80" i="3"/>
  <c r="B66" i="11"/>
  <c r="B90" i="4"/>
  <c r="F90" i="3"/>
  <c r="F36" i="4"/>
  <c r="B39" i="4"/>
  <c r="B67" i="4"/>
  <c r="B95" i="4"/>
  <c r="H101" i="4"/>
  <c r="R81" i="5" s="1"/>
  <c r="S81" i="5" s="1"/>
  <c r="J81" i="5" s="1"/>
  <c r="F101" i="4"/>
  <c r="H107" i="4"/>
  <c r="R86" i="5" s="1"/>
  <c r="S86" i="5" s="1"/>
  <c r="J86" i="5" s="1"/>
  <c r="F107" i="4"/>
  <c r="B113" i="4"/>
  <c r="O22" i="5"/>
  <c r="P22" i="5" s="1"/>
  <c r="R25" i="5"/>
  <c r="S25" i="5" s="1"/>
  <c r="O30" i="5"/>
  <c r="P30" i="5" s="1"/>
  <c r="R33" i="5"/>
  <c r="S33" i="5" s="1"/>
  <c r="J33" i="5" s="1"/>
  <c r="O38" i="5"/>
  <c r="P38" i="5" s="1"/>
  <c r="R41" i="5"/>
  <c r="S41" i="5" s="1"/>
  <c r="J41" i="5" s="1"/>
  <c r="O48" i="5"/>
  <c r="P48" i="5" s="1"/>
  <c r="R50" i="5"/>
  <c r="S50" i="5" s="1"/>
  <c r="J50" i="5" s="1"/>
  <c r="R57" i="5"/>
  <c r="S57" i="5" s="1"/>
  <c r="J57" i="5" s="1"/>
  <c r="O64" i="5"/>
  <c r="P64" i="5" s="1"/>
  <c r="R66" i="5"/>
  <c r="S66" i="5" s="1"/>
  <c r="J66" i="5" s="1"/>
  <c r="D27" i="6"/>
  <c r="C27" i="6"/>
  <c r="B27" i="6"/>
  <c r="B112" i="4"/>
  <c r="D23" i="6"/>
  <c r="C23" i="6"/>
  <c r="B23" i="6"/>
  <c r="D35" i="6"/>
  <c r="C35" i="6"/>
  <c r="D24" i="6"/>
  <c r="C24" i="6"/>
  <c r="D29" i="6"/>
  <c r="C29" i="6"/>
  <c r="B29" i="6"/>
  <c r="F112" i="3"/>
  <c r="R95" i="5"/>
  <c r="S95" i="5" s="1"/>
  <c r="J95" i="5" s="1"/>
  <c r="R91" i="5"/>
  <c r="S91" i="5" s="1"/>
  <c r="J91" i="5" s="1"/>
  <c r="R89" i="5"/>
  <c r="S89" i="5" s="1"/>
  <c r="R88" i="5"/>
  <c r="S88" i="5" s="1"/>
  <c r="J88" i="5" s="1"/>
  <c r="R87" i="5"/>
  <c r="S87" i="5" s="1"/>
  <c r="J87" i="5" s="1"/>
  <c r="R85" i="5"/>
  <c r="S85" i="5" s="1"/>
  <c r="J85" i="5" s="1"/>
  <c r="R84" i="5"/>
  <c r="S84" i="5" s="1"/>
  <c r="R83" i="5"/>
  <c r="S83" i="5" s="1"/>
  <c r="J83" i="5" s="1"/>
  <c r="R82" i="5"/>
  <c r="S82" i="5" s="1"/>
  <c r="J82" i="5" s="1"/>
  <c r="R80" i="5"/>
  <c r="S80" i="5" s="1"/>
  <c r="J80" i="5" s="1"/>
  <c r="R79" i="5"/>
  <c r="S79" i="5" s="1"/>
  <c r="R78" i="5"/>
  <c r="S78" i="5" s="1"/>
  <c r="J78" i="5" s="1"/>
  <c r="R76" i="5"/>
  <c r="S76" i="5" s="1"/>
  <c r="J76" i="5" s="1"/>
  <c r="R75" i="5"/>
  <c r="S75" i="5" s="1"/>
  <c r="J75" i="5" s="1"/>
  <c r="R74" i="5"/>
  <c r="S74" i="5" s="1"/>
  <c r="R73" i="5"/>
  <c r="S73" i="5" s="1"/>
  <c r="J73" i="5" s="1"/>
  <c r="R71" i="5"/>
  <c r="S71" i="5" s="1"/>
  <c r="J71" i="5" s="1"/>
  <c r="R70" i="5"/>
  <c r="S70" i="5" s="1"/>
  <c r="J70" i="5" s="1"/>
  <c r="B85" i="4"/>
  <c r="B111" i="4"/>
  <c r="B24" i="6"/>
  <c r="D31" i="6"/>
  <c r="C31" i="6"/>
  <c r="D36" i="6"/>
  <c r="C36" i="6"/>
  <c r="B36" i="6"/>
  <c r="R44" i="5"/>
  <c r="S44" i="5" s="1"/>
  <c r="J44" i="5" s="1"/>
  <c r="R48" i="5"/>
  <c r="S48" i="5" s="1"/>
  <c r="J48" i="5" s="1"/>
  <c r="R52" i="5"/>
  <c r="S52" i="5" s="1"/>
  <c r="J52" i="5" s="1"/>
  <c r="R56" i="5"/>
  <c r="S56" i="5" s="1"/>
  <c r="J56" i="5" s="1"/>
  <c r="R60" i="5"/>
  <c r="S60" i="5" s="1"/>
  <c r="J60" i="5" s="1"/>
  <c r="D25" i="6"/>
  <c r="C25" i="6"/>
  <c r="B25" i="6"/>
  <c r="D26" i="6"/>
  <c r="C26" i="6"/>
  <c r="D32" i="6"/>
  <c r="C32" i="6"/>
  <c r="B32" i="6"/>
  <c r="D33" i="6"/>
  <c r="C33" i="6"/>
  <c r="D23" i="12"/>
  <c r="E23" i="12" s="1"/>
  <c r="D31" i="12"/>
  <c r="E31" i="12" s="1"/>
  <c r="D39" i="12"/>
  <c r="E39" i="12" s="1"/>
  <c r="C44" i="12"/>
  <c r="D47" i="12"/>
  <c r="E47" i="12" s="1"/>
  <c r="D28" i="12"/>
  <c r="E28" i="12" s="1"/>
  <c r="D36" i="12"/>
  <c r="E36" i="12" s="1"/>
  <c r="C41" i="12"/>
  <c r="D44" i="12"/>
  <c r="E44" i="12" s="1"/>
  <c r="C49" i="12"/>
  <c r="C30" i="12"/>
  <c r="C38" i="12"/>
  <c r="C46" i="12"/>
  <c r="C43" i="12"/>
  <c r="C51" i="12"/>
  <c r="D27" i="12"/>
  <c r="E27" i="12" s="1"/>
  <c r="D35" i="12"/>
  <c r="E35" i="12" s="1"/>
  <c r="C48" i="12"/>
  <c r="D24" i="12"/>
  <c r="E24" i="12" s="1"/>
  <c r="D32" i="12"/>
  <c r="E32" i="12" s="1"/>
  <c r="D40" i="12"/>
  <c r="E40" i="12" s="1"/>
  <c r="C53" i="12"/>
  <c r="C26" i="12"/>
  <c r="D29" i="12"/>
  <c r="E29" i="12" s="1"/>
  <c r="C34" i="12"/>
  <c r="C42" i="12"/>
  <c r="C50" i="12"/>
  <c r="T38" i="5" l="1"/>
  <c r="T46" i="5"/>
  <c r="T50" i="5"/>
  <c r="T30" i="5"/>
  <c r="T24" i="5"/>
  <c r="T40" i="5"/>
  <c r="T22" i="5"/>
  <c r="J92" i="5"/>
  <c r="H13" i="15"/>
  <c r="D24" i="4" s="1"/>
  <c r="T25" i="5"/>
  <c r="T70" i="5"/>
  <c r="T28" i="5"/>
  <c r="J47" i="5"/>
  <c r="H5" i="15"/>
  <c r="D16" i="4" s="1"/>
  <c r="T34" i="5"/>
  <c r="T71" i="5"/>
  <c r="T90" i="5"/>
  <c r="T85" i="5"/>
  <c r="T59" i="5"/>
  <c r="T37" i="5"/>
  <c r="T60" i="5"/>
  <c r="T19" i="5"/>
  <c r="J84" i="5"/>
  <c r="H11" i="15"/>
  <c r="D22" i="4" s="1"/>
  <c r="T57" i="5"/>
  <c r="T68" i="5"/>
  <c r="T45" i="5"/>
  <c r="T75" i="5"/>
  <c r="T92" i="5"/>
  <c r="T87" i="5"/>
  <c r="T63" i="5"/>
  <c r="T20" i="5"/>
  <c r="T39" i="5"/>
  <c r="T26" i="5"/>
  <c r="T78" i="5"/>
  <c r="T74" i="5"/>
  <c r="T89" i="5"/>
  <c r="T67" i="5"/>
  <c r="T29" i="5"/>
  <c r="T44" i="5"/>
  <c r="T52" i="5"/>
  <c r="H6" i="15"/>
  <c r="D17" i="4" s="1"/>
  <c r="J53" i="5"/>
  <c r="T80" i="5"/>
  <c r="T73" i="5"/>
  <c r="T91" i="5"/>
  <c r="T95" i="5"/>
  <c r="T58" i="5"/>
  <c r="J79" i="5"/>
  <c r="H10" i="15"/>
  <c r="D21" i="4" s="1"/>
  <c r="T64" i="5"/>
  <c r="H3" i="15"/>
  <c r="D14" i="4" s="1"/>
  <c r="J25" i="5"/>
  <c r="T69" i="5"/>
  <c r="T41" i="5"/>
  <c r="H4" i="15"/>
  <c r="D15" i="4" s="1"/>
  <c r="J38" i="5"/>
  <c r="T31" i="5"/>
  <c r="T56" i="5"/>
  <c r="J62" i="5"/>
  <c r="K2" i="15" s="1"/>
  <c r="H7" i="15"/>
  <c r="D18" i="4" s="1"/>
  <c r="T82" i="5"/>
  <c r="T77" i="5"/>
  <c r="T43" i="5"/>
  <c r="T72" i="5"/>
  <c r="T35" i="5"/>
  <c r="T21" i="5"/>
  <c r="T84" i="5"/>
  <c r="T79" i="5"/>
  <c r="T47" i="5"/>
  <c r="T76" i="5"/>
  <c r="T49" i="5"/>
  <c r="T65" i="5"/>
  <c r="J89" i="5"/>
  <c r="H12" i="15"/>
  <c r="D23" i="4" s="1"/>
  <c r="T33" i="5"/>
  <c r="T36" i="5"/>
  <c r="T23" i="5"/>
  <c r="T32" i="5"/>
  <c r="T86" i="5"/>
  <c r="T81" i="5"/>
  <c r="T51" i="5"/>
  <c r="T93" i="5"/>
  <c r="T42" i="5"/>
  <c r="T27" i="5"/>
  <c r="H9" i="15"/>
  <c r="D20" i="4" s="1"/>
  <c r="J74" i="5"/>
  <c r="T48" i="5"/>
  <c r="T66" i="5"/>
  <c r="T54" i="5"/>
  <c r="T88" i="5"/>
  <c r="T83" i="5"/>
  <c r="T55" i="5"/>
  <c r="T94" i="5"/>
  <c r="J67" i="5"/>
  <c r="H8" i="15"/>
  <c r="D19" i="4" s="1"/>
  <c r="H2" i="15"/>
  <c r="E7" i="15" l="1"/>
  <c r="E2" i="15"/>
  <c r="K3" i="15"/>
  <c r="K5" i="15"/>
  <c r="M2" i="15" s="1"/>
  <c r="G2" i="15"/>
  <c r="F13" i="4" s="1"/>
  <c r="K6" i="15"/>
  <c r="G6" i="15"/>
  <c r="F17" i="4" s="1"/>
  <c r="G4" i="15"/>
  <c r="F15" i="4" s="1"/>
  <c r="G7" i="15"/>
  <c r="F18" i="4" s="1"/>
  <c r="K10" i="15"/>
  <c r="D25" i="4" s="1"/>
  <c r="D13" i="4"/>
  <c r="E4" i="15"/>
  <c r="G3" i="15"/>
  <c r="E3" i="15"/>
  <c r="G5" i="15"/>
  <c r="E5" i="15"/>
  <c r="G10" i="15"/>
  <c r="E10" i="15"/>
  <c r="E11" i="15"/>
  <c r="G11" i="15"/>
  <c r="E8" i="15"/>
  <c r="G8" i="15"/>
  <c r="G12" i="15"/>
  <c r="E12" i="15"/>
  <c r="G13" i="15"/>
  <c r="E13" i="15"/>
  <c r="E6" i="15"/>
  <c r="G9" i="15"/>
  <c r="E9" i="15"/>
  <c r="I2" i="15" l="1"/>
  <c r="G13" i="4" s="1"/>
  <c r="M3" i="15"/>
  <c r="I7" i="15"/>
  <c r="G18" i="4" s="1"/>
  <c r="I6" i="15"/>
  <c r="B11" i="12" s="1"/>
  <c r="I8" i="15"/>
  <c r="F19" i="4"/>
  <c r="I3" i="15"/>
  <c r="F14" i="4"/>
  <c r="I5" i="15"/>
  <c r="F16" i="4"/>
  <c r="K11" i="15"/>
  <c r="F25" i="4" s="1"/>
  <c r="G25" i="4" s="1"/>
  <c r="I9" i="15"/>
  <c r="F20" i="4"/>
  <c r="I12" i="15"/>
  <c r="F23" i="4"/>
  <c r="J8" i="15"/>
  <c r="D6" i="12" s="1"/>
  <c r="E6" i="12" s="1"/>
  <c r="I11" i="15"/>
  <c r="F22" i="4"/>
  <c r="I13" i="15"/>
  <c r="F24" i="4"/>
  <c r="I10" i="15"/>
  <c r="F21" i="4"/>
  <c r="B7" i="12" l="1"/>
  <c r="B12" i="12"/>
  <c r="E12" i="12" s="1"/>
  <c r="G17" i="4"/>
  <c r="C11" i="12"/>
  <c r="G11" i="12"/>
  <c r="F11" i="12"/>
  <c r="E11" i="12"/>
  <c r="D11" i="12"/>
  <c r="B15" i="12"/>
  <c r="G21" i="4"/>
  <c r="B10" i="12"/>
  <c r="G16" i="4"/>
  <c r="B17" i="12"/>
  <c r="G23" i="4"/>
  <c r="B8" i="12"/>
  <c r="G14" i="4"/>
  <c r="B18" i="12"/>
  <c r="G24" i="4"/>
  <c r="B14" i="12"/>
  <c r="G20" i="4"/>
  <c r="B16" i="12"/>
  <c r="G22" i="4"/>
  <c r="B13" i="12"/>
  <c r="G19" i="4"/>
  <c r="G12" i="12" l="1"/>
  <c r="C12" i="12"/>
  <c r="D12" i="12"/>
  <c r="F12" i="12"/>
  <c r="G17" i="12"/>
  <c r="F17" i="12"/>
  <c r="E17" i="12"/>
  <c r="D17" i="12"/>
  <c r="C17" i="12"/>
  <c r="E13" i="12"/>
  <c r="D13" i="12"/>
  <c r="C13" i="12"/>
  <c r="G13" i="12"/>
  <c r="F13" i="12"/>
  <c r="G16" i="12"/>
  <c r="F16" i="12"/>
  <c r="E16" i="12"/>
  <c r="D16" i="12"/>
  <c r="C16" i="12"/>
  <c r="G15" i="12"/>
  <c r="F15" i="12"/>
  <c r="E15" i="12"/>
  <c r="D15" i="12"/>
  <c r="C15" i="12"/>
  <c r="F14" i="12"/>
  <c r="E14" i="12"/>
  <c r="D14" i="12"/>
  <c r="C14" i="12"/>
  <c r="G14" i="12"/>
</calcChain>
</file>

<file path=xl/sharedStrings.xml><?xml version="1.0" encoding="utf-8"?>
<sst xmlns="http://schemas.openxmlformats.org/spreadsheetml/2006/main" count="4069" uniqueCount="2342">
  <si>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</si>
  <si>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</si>
  <si>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</si>
  <si>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</si>
  <si>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</si>
  <si>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</si>
  <si>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</si>
  <si>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</si>
  <si>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</si>
  <si>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</si>
  <si>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</si>
  <si>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</si>
  <si>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</si>
  <si>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</si>
  <si>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</si>
  <si>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</si>
  <si>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</si>
  <si>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</si>
  <si>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</si>
  <si>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</si>
  <si>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</si>
  <si>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</si>
  <si>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</si>
  <si>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</si>
  <si>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</si>
  <si>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</si>
  <si>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</si>
  <si>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</si>
  <si>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</si>
  <si>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</si>
  <si>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</si>
  <si>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</si>
  <si>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</si>
  <si>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</si>
  <si>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</si>
  <si>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</si>
  <si>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</si>
  <si>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</si>
  <si>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</si>
  <si>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</si>
  <si>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</si>
  <si>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</si>
  <si>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</si>
  <si>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</si>
  <si>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</si>
  <si>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</si>
  <si>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</si>
  <si>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</si>
  <si>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</si>
  <si>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</si>
  <si>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</si>
  <si>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</si>
  <si>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</si>
  <si>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</si>
  <si>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</si>
  <si>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</si>
  <si>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</si>
  <si>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</si>
  <si>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</si>
  <si>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</si>
  <si>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</si>
  <si>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</si>
  <si>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</si>
  <si>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</si>
  <si>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</si>
  <si>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</si>
  <si>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</si>
  <si>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</si>
  <si>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</si>
  <si>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</si>
  <si>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</si>
  <si>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</si>
  <si>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</si>
  <si>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</si>
  <si>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</si>
  <si>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</si>
  <si>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</si>
  <si>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</si>
  <si>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</si>
  <si>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</si>
  <si>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</si>
  <si>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</si>
  <si>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</si>
  <si>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</si>
  <si>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</si>
  <si>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</si>
  <si>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</si>
  <si>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</si>
  <si>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</si>
  <si>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</si>
  <si>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</si>
  <si>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</si>
  <si>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</si>
  <si>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</si>
  <si>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</si>
  <si>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</si>
  <si>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</si>
  <si>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</si>
  <si>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</si>
  <si>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</si>
  <si>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</si>
  <si>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</si>
  <si>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</si>
  <si>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</si>
  <si>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</si>
  <si>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</si>
  <si>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</si>
  <si>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</si>
  <si>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</si>
  <si>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</si>
  <si>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</si>
  <si>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</si>
  <si>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</si>
  <si>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</si>
  <si>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</si>
  <si>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</si>
  <si>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</si>
  <si>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</si>
  <si>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</si>
  <si>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</si>
  <si>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</si>
  <si>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</si>
  <si>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</si>
  <si>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</si>
  <si>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</si>
  <si>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</si>
  <si>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</si>
  <si>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</si>
  <si>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</si>
  <si>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</si>
  <si>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</si>
  <si>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</si>
  <si>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</si>
  <si>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</si>
  <si>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</si>
  <si>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</si>
  <si>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</si>
  <si>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</si>
  <si>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</si>
  <si>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</si>
  <si>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</si>
  <si>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</si>
  <si>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</si>
  <si>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</si>
  <si>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</si>
  <si>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</si>
  <si>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</si>
  <si>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</si>
  <si>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</si>
  <si>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</si>
  <si>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</si>
  <si>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</si>
  <si>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</si>
  <si>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</si>
  <si>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</si>
  <si>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</si>
  <si>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</si>
  <si>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</si>
  <si>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</si>
  <si>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</si>
  <si>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</si>
  <si>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</si>
  <si>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</si>
  <si>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</si>
  <si>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</si>
  <si>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</si>
  <si>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</si>
  <si>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</si>
  <si>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</si>
  <si>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</si>
  <si>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</si>
  <si>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</si>
  <si>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</si>
  <si>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</si>
  <si>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</si>
  <si>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</si>
  <si>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</si>
  <si>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</si>
  <si>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</si>
  <si>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</si>
  <si>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</si>
  <si>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</si>
  <si>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</si>
  <si>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</si>
  <si>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</si>
  <si>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</si>
  <si>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</si>
  <si>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</si>
  <si>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</si>
  <si>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</si>
  <si>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</si>
  <si>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</si>
  <si>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</si>
  <si>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</si>
  <si>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</si>
  <si>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</si>
  <si>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</si>
  <si>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</si>
  <si>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</si>
  <si>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</si>
  <si>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</si>
  <si>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</si>
  <si>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</si>
  <si>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</si>
  <si>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</si>
  <si>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</si>
  <si>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</si>
  <si>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</si>
  <si>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</si>
  <si>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</si>
  <si>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</si>
  <si>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</si>
  <si>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</si>
  <si>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</si>
  <si>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</si>
  <si>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</si>
  <si>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</si>
  <si>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</si>
  <si>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</si>
  <si>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</si>
  <si>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</si>
  <si>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</si>
  <si>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</si>
  <si>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</si>
  <si>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</si>
  <si>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</si>
  <si>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</si>
  <si>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</si>
  <si>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</si>
  <si>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</si>
  <si>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</si>
  <si>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</si>
  <si>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</si>
  <si>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</si>
  <si>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</si>
  <si>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</si>
  <si>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</si>
  <si>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</si>
  <si>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</si>
  <si>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</si>
  <si>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</si>
  <si>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</si>
  <si>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</si>
  <si>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</si>
  <si>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</si>
  <si>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</si>
  <si>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</si>
  <si>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</si>
  <si>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</si>
  <si>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</si>
  <si>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</si>
  <si>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</si>
  <si>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</si>
  <si>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</si>
  <si>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</si>
  <si>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</si>
  <si>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</si>
  <si>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</si>
  <si>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</si>
  <si>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</si>
  <si>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</si>
  <si>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</si>
  <si>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</si>
  <si>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</si>
  <si>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</si>
  <si>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</si>
  <si>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</si>
  <si>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</si>
  <si>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</si>
  <si>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</si>
  <si>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</si>
  <si>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</si>
  <si>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</si>
  <si>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</si>
  <si>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</si>
  <si>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</si>
  <si>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</si>
  <si>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</si>
  <si>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</si>
  <si>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</si>
  <si>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</si>
  <si>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</si>
  <si>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</si>
  <si>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</si>
  <si>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</si>
  <si>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</si>
  <si>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</si>
  <si>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</si>
  <si>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</si>
  <si>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</si>
  <si>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</si>
  <si>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</si>
  <si>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</si>
  <si>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</si>
  <si>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</si>
  <si>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</si>
  <si>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</si>
  <si>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</si>
  <si>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</si>
  <si>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</si>
  <si>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</si>
  <si>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</si>
  <si>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</si>
  <si>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</si>
  <si>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</si>
  <si>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</si>
  <si>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</si>
  <si>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</si>
  <si>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</si>
  <si>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</si>
  <si>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</si>
  <si>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</si>
  <si>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</si>
  <si>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</si>
  <si>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</si>
  <si>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</si>
  <si>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</si>
  <si>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</si>
  <si>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</si>
  <si>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</si>
  <si>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</si>
  <si>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</si>
  <si>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</si>
  <si>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</si>
  <si>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</si>
  <si>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</si>
  <si>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</si>
  <si>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</si>
  <si>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</si>
  <si>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</si>
  <si>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</si>
  <si>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</si>
  <si>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</si>
  <si>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</si>
  <si>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</si>
  <si>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</si>
  <si>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</si>
  <si>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</si>
  <si>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</si>
  <si>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</si>
  <si>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</si>
  <si>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</si>
  <si>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</si>
  <si>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</si>
  <si>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</si>
  <si>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</si>
  <si>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</si>
  <si>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</si>
  <si>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</si>
  <si>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</si>
  <si>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</si>
  <si>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</si>
  <si>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</si>
  <si>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</si>
  <si>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</si>
  <si>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</si>
  <si>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</si>
  <si>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</si>
  <si>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</si>
  <si>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</si>
  <si>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</si>
  <si>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</si>
  <si>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</si>
  <si>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</si>
  <si>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</si>
  <si>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</si>
  <si>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</si>
  <si>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</si>
  <si>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</si>
  <si>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</si>
  <si>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</si>
  <si>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</si>
  <si>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</si>
  <si>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</si>
  <si>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</si>
  <si>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</si>
  <si>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</si>
  <si>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</si>
  <si>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</si>
  <si>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</si>
  <si>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</si>
  <si>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</si>
  <si>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</si>
  <si>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</si>
  <si>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</si>
  <si>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</si>
  <si>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</si>
  <si>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</si>
  <si>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</si>
  <si>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</si>
  <si>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</si>
  <si>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</si>
  <si>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</si>
  <si>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</si>
  <si>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</si>
  <si>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</si>
  <si>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</si>
  <si>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</si>
  <si>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</si>
  <si>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</si>
  <si>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</si>
  <si>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</si>
  <si>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</si>
  <si>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</si>
  <si>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</si>
  <si>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</si>
  <si>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</si>
  <si>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</si>
  <si>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</si>
  <si>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</si>
  <si>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</si>
  <si>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</si>
  <si>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</si>
  <si>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</si>
  <si>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</si>
  <si>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</si>
  <si>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</si>
  <si>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</si>
  <si>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</si>
  <si>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</si>
  <si>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</si>
  <si>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</si>
  <si>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</si>
  <si>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</si>
  <si>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</si>
  <si>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</si>
  <si>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</si>
  <si>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</si>
  <si>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</si>
  <si>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</si>
  <si>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</si>
  <si>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</si>
  <si>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</si>
  <si>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</si>
  <si>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</si>
  <si>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</si>
  <si>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</si>
  <si>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</si>
  <si>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</si>
  <si>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</si>
  <si>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</si>
  <si>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</si>
  <si>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</si>
  <si>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</si>
  <si>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</si>
  <si>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</si>
  <si>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</si>
  <si>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</si>
  <si>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</si>
  <si>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</si>
  <si>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</si>
  <si>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</si>
  <si>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</si>
  <si>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</si>
  <si>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</si>
  <si>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</si>
  <si>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</si>
  <si>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</si>
  <si>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</si>
  <si>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</si>
  <si>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</si>
  <si>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</si>
  <si>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</si>
  <si>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</si>
  <si>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</si>
  <si>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</si>
  <si>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</si>
  <si>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</si>
  <si>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</si>
  <si>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</si>
  <si>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</si>
  <si>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</si>
  <si>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</si>
  <si>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</si>
  <si>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</si>
  <si>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</si>
  <si>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</si>
  <si>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</si>
  <si>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</si>
  <si>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</si>
  <si>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</si>
  <si>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</si>
  <si>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</si>
  <si>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</si>
  <si>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</si>
  <si>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</si>
  <si>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</si>
  <si>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</si>
  <si>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</si>
  <si>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</si>
  <si>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</si>
  <si>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</si>
  <si>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</si>
  <si>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</si>
  <si>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</si>
  <si>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</si>
  <si>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</si>
  <si>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</si>
  <si>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</si>
  <si>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</si>
  <si>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</si>
  <si>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</si>
  <si>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</si>
  <si>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</si>
  <si>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</si>
  <si>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</si>
  <si>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</si>
  <si>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</si>
  <si>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</si>
  <si>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</si>
  <si>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</si>
  <si>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</si>
  <si>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</si>
  <si>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</si>
  <si>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</si>
  <si>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</si>
  <si>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</si>
  <si>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</si>
  <si>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</si>
  <si>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</si>
  <si>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</si>
  <si>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</si>
  <si>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</si>
  <si>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</si>
  <si>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</si>
  <si>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</si>
  <si>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</si>
  <si>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</si>
  <si>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</si>
  <si>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</si>
  <si>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</si>
  <si>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</si>
  <si>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</si>
  <si>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</si>
  <si>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</si>
  <si>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</si>
  <si>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</si>
  <si>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</si>
  <si>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</si>
  <si>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</si>
  <si>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</si>
  <si>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</si>
  <si>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</si>
  <si>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</si>
  <si>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</si>
  <si>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</si>
  <si>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</si>
  <si>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</si>
  <si>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</si>
  <si>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</si>
  <si>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</si>
  <si>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</si>
  <si>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</si>
  <si>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</si>
  <si>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</si>
  <si>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</si>
  <si>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</si>
  <si>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</si>
  <si>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</si>
  <si>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</si>
  <si>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</si>
  <si>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</si>
  <si>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</si>
  <si>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</si>
  <si>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</si>
  <si>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</si>
  <si>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</si>
  <si>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</si>
  <si>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</si>
  <si>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</si>
  <si>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</si>
  <si>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</si>
  <si>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</si>
  <si>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</si>
  <si>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</si>
  <si>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</si>
  <si>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</si>
  <si>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</si>
  <si>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</si>
  <si>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</si>
  <si>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</si>
  <si>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</si>
  <si>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</si>
  <si>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</si>
  <si>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</si>
  <si>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</si>
  <si>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</si>
  <si>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</si>
  <si>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</si>
  <si>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</si>
  <si>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</si>
  <si>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</si>
  <si>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</si>
  <si>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</si>
  <si>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</si>
  <si>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</si>
  <si>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</si>
  <si>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</si>
  <si>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</si>
  <si>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</si>
  <si>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</si>
  <si>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</si>
  <si>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</si>
  <si>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</si>
  <si>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</si>
  <si>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</si>
  <si>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</si>
  <si>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</si>
  <si>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</si>
  <si>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</si>
  <si>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</si>
  <si>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</si>
  <si>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</si>
  <si>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</si>
  <si>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</si>
  <si>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</si>
  <si>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</si>
  <si>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</si>
  <si>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</si>
  <si>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</si>
  <si>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</si>
  <si>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</si>
  <si>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</si>
  <si>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</si>
  <si>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</si>
  <si>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</si>
  <si>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</si>
  <si>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</si>
  <si>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</si>
  <si>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</si>
  <si>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</si>
  <si>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</si>
  <si>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</si>
  <si>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</si>
  <si>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</si>
  <si>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</si>
  <si>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</si>
  <si>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</si>
  <si>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</si>
  <si>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</si>
  <si>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</si>
  <si>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</si>
  <si>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</si>
  <si>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</si>
  <si>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</si>
  <si>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</si>
  <si>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</si>
  <si>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</si>
  <si>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</si>
  <si>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</si>
  <si>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</si>
  <si>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</si>
  <si>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</si>
  <si>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</si>
  <si>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</si>
  <si>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</si>
  <si>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</si>
  <si>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</si>
  <si>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</si>
  <si>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</si>
  <si>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</si>
  <si>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</si>
  <si>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</si>
  <si>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</si>
  <si>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</si>
  <si>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</si>
  <si>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</si>
  <si>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</si>
  <si>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</si>
  <si>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</si>
  <si>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</si>
  <si>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</si>
  <si>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</si>
  <si>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</si>
  <si>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</si>
  <si>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</si>
  <si>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</si>
  <si>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</si>
  <si>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</si>
  <si>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</si>
  <si>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</si>
  <si>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</si>
  <si>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</si>
  <si>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</si>
  <si>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</si>
  <si>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</si>
  <si>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</si>
  <si>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</si>
  <si>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</si>
  <si>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</si>
  <si>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</si>
  <si>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</si>
  <si>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</si>
  <si>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</si>
  <si>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</si>
  <si>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</si>
  <si>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</si>
  <si>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</si>
  <si>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</si>
  <si>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</si>
  <si>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</si>
  <si>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</si>
  <si>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</si>
  <si>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</si>
  <si>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</si>
  <si>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</si>
  <si>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</si>
  <si>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</si>
  <si>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</si>
  <si>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</si>
  <si>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</si>
  <si>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</si>
  <si>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</si>
  <si>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</si>
  <si>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</si>
  <si>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</si>
  <si>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</si>
  <si>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</si>
  <si>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</si>
  <si>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</si>
  <si>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</si>
  <si>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</si>
  <si>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</si>
  <si>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</si>
  <si>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</si>
  <si>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</si>
  <si>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</si>
  <si>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</si>
  <si>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</si>
  <si>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</si>
  <si>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</si>
  <si>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</si>
  <si>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</si>
  <si>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</si>
  <si>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</si>
  <si>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</si>
  <si>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</si>
  <si>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</si>
  <si>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</si>
  <si>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</si>
  <si>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</si>
  <si>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</si>
  <si>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</si>
  <si>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</si>
  <si>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</si>
  <si>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</si>
  <si>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</si>
  <si>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</si>
  <si>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</si>
  <si>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</si>
  <si>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</si>
  <si>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</si>
  <si>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</si>
  <si>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</si>
  <si>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</si>
  <si>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</si>
  <si>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</si>
  <si>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</si>
  <si>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</si>
  <si>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</si>
  <si>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</si>
  <si>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</si>
  <si>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</si>
  <si>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</si>
  <si>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</si>
  <si>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</si>
  <si>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</si>
  <si>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</si>
  <si>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</si>
  <si>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</si>
  <si>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</si>
  <si>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</si>
  <si>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</si>
  <si>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</si>
  <si>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</si>
  <si>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</si>
  <si>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</si>
  <si>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</si>
  <si>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</si>
  <si>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</si>
  <si>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</si>
  <si>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</si>
  <si>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</si>
  <si>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</si>
  <si>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</si>
  <si>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</si>
  <si>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</si>
  <si>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</si>
  <si>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</si>
  <si>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</si>
  <si>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</si>
  <si>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</si>
  <si>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</si>
  <si>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</si>
  <si>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</si>
  <si>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</si>
  <si>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</si>
  <si>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</si>
  <si>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</si>
  <si>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</si>
  <si>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</si>
  <si>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</si>
  <si>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</si>
  <si>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</si>
  <si>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</si>
  <si>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</si>
  <si>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</si>
  <si>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</si>
  <si>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</si>
  <si>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</si>
  <si>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</si>
  <si>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</si>
  <si>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</si>
  <si>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</si>
  <si>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</si>
  <si>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</si>
  <si>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</si>
  <si>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</si>
  <si>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</si>
  <si>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</si>
  <si>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</si>
  <si>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</si>
  <si>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</si>
  <si>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</si>
  <si>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</si>
  <si>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</si>
  <si>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</si>
  <si>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</si>
  <si>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</si>
  <si>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</si>
  <si>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</si>
  <si>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</si>
  <si>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</si>
  <si>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</si>
  <si>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</si>
  <si>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</si>
  <si>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</si>
  <si>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</si>
  <si>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</si>
  <si>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</si>
  <si>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</si>
  <si>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</si>
  <si>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</si>
  <si>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</si>
  <si>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</si>
  <si>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</si>
  <si>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</si>
  <si>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</si>
  <si>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</si>
  <si>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</si>
  <si>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</si>
  <si>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</si>
  <si>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</si>
  <si>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</si>
  <si>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</si>
  <si>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</si>
  <si>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</si>
  <si>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</si>
  <si>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</si>
  <si>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</si>
  <si>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</si>
  <si>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</si>
  <si>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</si>
  <si>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</si>
  <si>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</si>
  <si>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</si>
  <si>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</si>
  <si>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</si>
  <si>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</si>
  <si>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</si>
  <si>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</si>
  <si>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</si>
  <si>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</si>
  <si>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</si>
  <si>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</si>
  <si>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</si>
  <si>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</si>
  <si>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</si>
  <si>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</si>
  <si>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</si>
  <si>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</si>
  <si>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</si>
  <si>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</si>
  <si>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</si>
  <si>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</si>
  <si>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</si>
  <si>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</si>
  <si>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</si>
  <si>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</si>
  <si>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</si>
  <si>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</si>
  <si>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</si>
  <si>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</si>
  <si>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</si>
  <si>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</si>
  <si>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</si>
  <si>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</si>
  <si>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</si>
  <si>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</si>
  <si>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</si>
  <si>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</si>
  <si>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</si>
  <si>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</si>
  <si>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</si>
  <si>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</si>
  <si>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</si>
  <si>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</si>
  <si>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</si>
  <si>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</si>
  <si>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</si>
  <si>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</si>
  <si>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</si>
  <si>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</si>
  <si>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</si>
  <si>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</si>
  <si>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</si>
  <si>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</si>
  <si>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</si>
  <si>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</si>
  <si>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</si>
  <si>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</si>
  <si>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</si>
  <si>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</si>
  <si>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</si>
  <si>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</si>
  <si>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</si>
  <si>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</si>
  <si>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</si>
  <si>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</si>
  <si>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</si>
  <si>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</si>
  <si>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</si>
  <si>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</si>
  <si>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</si>
  <si>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</si>
  <si>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</si>
  <si>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</si>
  <si>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</si>
  <si>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</si>
  <si>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</si>
  <si>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</si>
  <si>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</si>
  <si>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</si>
  <si>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</si>
  <si>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</si>
  <si>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</si>
  <si>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</si>
  <si>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</si>
  <si>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</si>
  <si>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</si>
  <si>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</si>
  <si>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</si>
  <si>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</si>
  <si>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</si>
  <si>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</si>
  <si>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</si>
  <si>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</si>
  <si>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</si>
  <si>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</si>
  <si>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</si>
  <si>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</si>
  <si>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</si>
  <si>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</si>
  <si>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</si>
  <si>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</si>
  <si>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</si>
  <si>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</si>
  <si>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</si>
  <si>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</si>
  <si>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</si>
  <si>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</si>
  <si>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</si>
  <si>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</si>
  <si>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</si>
  <si>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</si>
  <si>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</si>
  <si>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</si>
  <si>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</si>
  <si>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</si>
  <si>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</si>
  <si>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</si>
  <si>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</si>
  <si>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</si>
  <si>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</si>
  <si>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</si>
  <si>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</si>
  <si>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</si>
  <si>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</si>
  <si>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</si>
  <si>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</si>
  <si>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</si>
  <si>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</si>
  <si>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</si>
  <si>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</si>
  <si>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</si>
  <si>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</si>
  <si>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</si>
  <si>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</si>
  <si>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</si>
  <si>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</si>
  <si>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</si>
  <si>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</si>
  <si>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</si>
  <si>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</si>
  <si>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</si>
  <si>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</si>
  <si>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</si>
  <si>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</si>
  <si>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</si>
  <si>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</si>
  <si>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</si>
  <si>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</si>
  <si>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</si>
  <si>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</si>
  <si>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</si>
  <si>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</si>
  <si>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</si>
  <si>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</si>
  <si>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</si>
  <si>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</si>
  <si>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</si>
  <si>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</si>
  <si>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</si>
  <si>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</si>
  <si>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</si>
  <si>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</si>
  <si>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</si>
  <si>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</si>
  <si>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</si>
  <si>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</si>
  <si>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</si>
  <si>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</si>
  <si>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</si>
  <si>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</si>
  <si>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</si>
  <si>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</si>
  <si>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</si>
  <si>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</si>
  <si>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</si>
  <si>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</si>
  <si>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</si>
  <si>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</si>
  <si>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</si>
  <si>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</si>
  <si>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</si>
  <si>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</si>
  <si>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</si>
  <si>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</si>
  <si>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</si>
  <si>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</si>
  <si>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</si>
  <si>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</si>
  <si>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</si>
  <si>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</si>
  <si>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</si>
  <si>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</si>
  <si>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</si>
  <si>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</si>
  <si>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</si>
  <si>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</si>
  <si>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</si>
  <si>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</si>
  <si>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</si>
  <si>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</si>
  <si>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</si>
  <si>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</si>
  <si>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</si>
  <si>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</si>
  <si>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</si>
  <si>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</si>
  <si>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</si>
  <si>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</si>
  <si>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</si>
  <si>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</si>
  <si>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</si>
  <si>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</si>
  <si>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</si>
  <si>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</si>
  <si>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</si>
  <si>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</si>
  <si>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</si>
  <si>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</si>
  <si>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</si>
  <si>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</si>
  <si>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</si>
  <si>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</si>
  <si>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</si>
  <si>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</si>
  <si>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</si>
  <si>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</si>
  <si>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</si>
  <si>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</si>
  <si>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</si>
  <si>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</si>
  <si>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</si>
  <si>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</si>
  <si>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</si>
  <si>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</si>
  <si>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</si>
  <si>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</si>
  <si>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</si>
  <si>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</si>
  <si>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</si>
  <si>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</si>
  <si>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</si>
  <si>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</si>
  <si>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</si>
  <si>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</si>
  <si>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</si>
  <si>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</si>
  <si>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</si>
  <si>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</si>
  <si>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</si>
  <si>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</si>
  <si>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</si>
  <si>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</si>
  <si>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</si>
  <si>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</si>
  <si>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</si>
  <si>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</si>
  <si>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</si>
  <si>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</si>
  <si>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</si>
  <si>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</si>
  <si>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</si>
  <si>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</si>
  <si>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</si>
  <si>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</si>
  <si>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</si>
  <si>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</si>
  <si>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</si>
  <si>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</si>
  <si>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</si>
  <si>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</si>
  <si>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</si>
  <si>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</si>
  <si>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</si>
  <si>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</si>
  <si>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</si>
  <si>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</si>
  <si>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</si>
  <si>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</si>
  <si>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</si>
  <si>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</si>
  <si>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</si>
  <si>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</si>
  <si>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</si>
  <si>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</si>
  <si>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</si>
  <si>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</si>
  <si>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</si>
  <si>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</si>
  <si>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</si>
  <si>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</si>
  <si>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</si>
  <si>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</si>
  <si>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</si>
  <si>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</si>
  <si>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</si>
  <si>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</si>
  <si>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</si>
  <si>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</si>
  <si>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</si>
  <si>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</si>
  <si>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</si>
  <si>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</si>
  <si>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</si>
  <si>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</si>
  <si>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</si>
  <si>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</si>
  <si>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</si>
  <si>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</si>
  <si>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</si>
  <si>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</si>
  <si>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</si>
  <si>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</si>
  <si>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</si>
  <si>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</si>
  <si>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</si>
  <si>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</si>
  <si>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</si>
  <si>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</si>
  <si>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</si>
  <si>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</si>
  <si>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</si>
  <si>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</si>
  <si>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</si>
  <si>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</si>
  <si>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</si>
  <si>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</si>
  <si>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</si>
  <si>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</si>
  <si>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</si>
  <si>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</si>
  <si>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</si>
  <si>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</si>
  <si>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</si>
  <si>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</si>
  <si>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</si>
  <si>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</si>
  <si>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</si>
  <si>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</si>
  <si>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</si>
  <si>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</si>
  <si>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</si>
  <si>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</si>
  <si>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</si>
  <si>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</si>
  <si>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</si>
  <si>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</si>
  <si>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</si>
  <si>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</si>
  <si>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</si>
  <si>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</si>
  <si>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</si>
  <si>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</si>
  <si>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</si>
  <si>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</si>
  <si>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</si>
  <si>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</si>
  <si>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</si>
  <si>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</si>
  <si>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</si>
  <si>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</si>
  <si>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</si>
  <si>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</si>
  <si>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</si>
  <si>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</si>
  <si>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</si>
  <si>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</si>
  <si>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</si>
  <si>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</si>
  <si>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</si>
  <si>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</si>
  <si>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</si>
  <si>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</si>
  <si>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</si>
  <si>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</si>
  <si>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</si>
  <si>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</si>
  <si>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</si>
  <si>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</si>
  <si>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</si>
  <si>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</si>
  <si>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</si>
  <si>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</si>
  <si>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</si>
  <si>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</si>
  <si>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</si>
  <si>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</si>
  <si>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</si>
  <si>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</si>
  <si>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</si>
  <si>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</si>
  <si>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</si>
  <si>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</si>
  <si>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</si>
  <si>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</si>
  <si>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</si>
  <si>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</si>
  <si>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</si>
  <si>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</si>
  <si>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</si>
  <si>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</si>
  <si>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</si>
  <si>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</si>
  <si>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</si>
  <si>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</si>
  <si>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</si>
  <si>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</si>
  <si>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</si>
  <si>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</si>
  <si>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</si>
  <si>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</si>
  <si>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</si>
  <si>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</si>
  <si>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</si>
  <si>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</si>
  <si>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</si>
  <si>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</si>
  <si>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</si>
  <si>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</si>
  <si>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</si>
  <si>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</si>
  <si>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</si>
  <si>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</si>
  <si>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</si>
  <si>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</si>
  <si>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</si>
  <si>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</si>
  <si>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</si>
  <si>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</si>
  <si>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</si>
  <si>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</si>
  <si>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</si>
  <si>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</si>
  <si>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</si>
  <si>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</si>
  <si>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</si>
  <si>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</si>
  <si>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</si>
  <si>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</si>
  <si>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</si>
  <si>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</si>
  <si>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</si>
  <si>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</si>
  <si>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</si>
  <si>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</si>
  <si>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</si>
  <si>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</si>
  <si>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</si>
  <si>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</si>
  <si>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</si>
  <si>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</si>
  <si>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</si>
  <si>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</si>
  <si>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</si>
  <si>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</si>
  <si>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</si>
  <si>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</si>
  <si>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</si>
  <si>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</si>
  <si>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</si>
  <si>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</si>
  <si>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</si>
  <si>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</si>
  <si>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</si>
  <si>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</si>
  <si>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</si>
  <si>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</si>
  <si>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</si>
  <si>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</si>
  <si>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</si>
  <si>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</si>
  <si>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</si>
  <si>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</si>
  <si>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</si>
  <si>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</si>
  <si>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</si>
  <si>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</si>
  <si>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</si>
  <si>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</si>
  <si>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</si>
  <si>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</si>
  <si>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</si>
  <si>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</si>
  <si>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</si>
  <si>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</si>
  <si>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</si>
  <si>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</si>
  <si>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</si>
  <si>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</si>
  <si>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</si>
  <si>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</si>
  <si>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</si>
  <si>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</si>
  <si>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</si>
  <si>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</si>
  <si>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</si>
  <si>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</si>
  <si>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</si>
  <si>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</si>
  <si>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</si>
  <si>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</si>
  <si>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</si>
  <si>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</si>
  <si>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</si>
  <si>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</si>
  <si>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</si>
  <si>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</si>
  <si>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</si>
  <si>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</si>
  <si>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</si>
  <si>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</si>
  <si>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</si>
  <si>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</si>
  <si>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</si>
  <si>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</si>
  <si>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</si>
  <si>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</si>
  <si>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</si>
  <si>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</si>
  <si>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</si>
  <si>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</si>
  <si>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</si>
  <si>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</si>
  <si>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</si>
  <si>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</si>
  <si>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</si>
  <si>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</si>
  <si>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</si>
  <si>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</si>
  <si>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</si>
  <si>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</si>
  <si>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</si>
  <si>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</si>
  <si>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</si>
  <si>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</si>
  <si>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</si>
  <si>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</si>
  <si>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</si>
  <si>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</si>
  <si>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</si>
  <si>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</si>
  <si>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</si>
  <si>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</si>
  <si>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</si>
  <si>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</si>
  <si>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</si>
  <si>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</si>
  <si>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</si>
  <si>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</si>
  <si>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</si>
  <si>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</si>
  <si>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</si>
  <si>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</si>
  <si>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</si>
  <si>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</si>
  <si>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</si>
  <si>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</si>
  <si>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</si>
  <si>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</si>
  <si>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</si>
  <si>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</si>
  <si>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</si>
  <si>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</si>
  <si>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</si>
  <si>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</si>
  <si>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</si>
  <si>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</si>
  <si>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</si>
  <si>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</si>
  <si>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</si>
  <si>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</si>
  <si>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</si>
  <si>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</si>
  <si>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</si>
  <si>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</si>
  <si>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</si>
  <si>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</si>
  <si>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</si>
  <si>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</si>
  <si>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</si>
  <si>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</si>
  <si>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</si>
  <si>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</si>
  <si>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</si>
  <si>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</si>
  <si>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</si>
  <si>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</si>
  <si>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</si>
  <si>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</si>
  <si>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</si>
  <si>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</si>
  <si>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</si>
  <si>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</si>
  <si>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</si>
  <si>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</si>
  <si>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</si>
  <si>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</si>
  <si>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</si>
  <si>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</si>
  <si>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</si>
  <si>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</si>
  <si>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</si>
  <si>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</si>
  <si>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</si>
  <si>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</si>
  <si>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</si>
  <si>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</si>
  <si>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</si>
  <si>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</si>
  <si>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</si>
  <si>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</si>
  <si>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</si>
  <si>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</si>
  <si>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</si>
  <si>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</si>
  <si>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</si>
  <si>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</si>
  <si>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</si>
  <si>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</si>
  <si>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</si>
  <si>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</si>
  <si>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</si>
  <si>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</si>
  <si>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</si>
  <si>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</si>
  <si>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</si>
  <si>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</si>
  <si>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</si>
  <si>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</si>
  <si>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</si>
  <si>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</si>
  <si>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</si>
  <si>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</si>
  <si>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</si>
  <si>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</si>
  <si>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</si>
  <si>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</si>
  <si>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</si>
  <si>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</si>
  <si>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</si>
  <si>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</si>
  <si>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</si>
  <si>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</si>
  <si>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</si>
  <si>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</si>
  <si>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</si>
  <si>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</si>
  <si>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</si>
  <si>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</si>
  <si>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</si>
  <si>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</si>
  <si>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</si>
  <si>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</si>
  <si>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</si>
  <si>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</si>
  <si>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</si>
  <si>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</si>
  <si>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</si>
  <si>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</si>
  <si>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</si>
  <si>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</si>
  <si>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</si>
  <si>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</si>
  <si>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</si>
  <si>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</si>
  <si>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</si>
  <si>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</si>
  <si>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</si>
  <si>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</si>
  <si>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</si>
  <si>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</si>
  <si>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</si>
  <si>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</si>
  <si>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</si>
  <si>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</si>
  <si>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</si>
  <si>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</si>
  <si>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</si>
  <si>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</si>
  <si>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</si>
  <si>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</si>
  <si>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</si>
  <si>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</si>
  <si>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</si>
  <si>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</si>
  <si>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</si>
  <si>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</si>
  <si>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</si>
  <si>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</si>
  <si>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</si>
  <si>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</si>
  <si>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</si>
  <si>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</si>
  <si>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</si>
  <si>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</si>
  <si>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</si>
  <si>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</si>
  <si>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</si>
  <si>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</si>
  <si>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</si>
  <si>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</si>
  <si>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</si>
  <si>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</si>
  <si>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</si>
  <si>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</si>
  <si>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</si>
  <si>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</si>
  <si>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</si>
  <si>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</si>
  <si>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</si>
  <si>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</si>
  <si>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</si>
  <si>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</si>
  <si>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</si>
  <si>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</si>
  <si>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</si>
  <si>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</si>
  <si>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</si>
  <si>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</si>
  <si>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</si>
  <si>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</si>
  <si>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</si>
  <si>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</si>
  <si>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</si>
  <si>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</si>
  <si>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</si>
  <si>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</si>
  <si>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</si>
  <si>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</si>
  <si>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</si>
  <si>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</si>
  <si>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</si>
  <si>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</si>
  <si>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</si>
  <si>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</si>
  <si>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</si>
  <si>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</si>
  <si>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</si>
  <si>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</si>
  <si>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</si>
  <si>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</si>
  <si>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</si>
  <si>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</si>
  <si>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</si>
  <si>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</si>
  <si>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</si>
  <si>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</si>
  <si>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</si>
  <si>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</si>
  <si>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</si>
  <si>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</si>
  <si>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</si>
  <si>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</si>
  <si>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</si>
  <si>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</si>
  <si>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</si>
  <si>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</si>
  <si>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</si>
  <si>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</si>
  <si>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</si>
  <si>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</si>
  <si>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</si>
  <si>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</si>
  <si>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</si>
  <si>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</si>
  <si>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</si>
  <si>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</si>
  <si>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</si>
  <si>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</si>
  <si>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</si>
  <si>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</si>
  <si>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</si>
  <si>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</si>
  <si>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</si>
  <si>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</si>
  <si>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</si>
  <si>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</si>
  <si>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</si>
  <si>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</si>
  <si>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</si>
  <si>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</si>
  <si>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</si>
  <si>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</si>
  <si>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</si>
  <si>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</si>
  <si>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</si>
  <si>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</si>
  <si>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</si>
  <si>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</si>
  <si>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</si>
  <si>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</si>
  <si>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</si>
  <si>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</si>
  <si>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</si>
  <si>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</si>
  <si>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</si>
  <si>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</si>
  <si>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</si>
  <si>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</si>
  <si>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</si>
  <si>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</si>
  <si>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</si>
  <si>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</si>
  <si>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</si>
  <si>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</si>
  <si>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</si>
  <si>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</si>
  <si>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</si>
  <si>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</si>
  <si>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</si>
  <si>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</si>
  <si>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</si>
  <si>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</si>
  <si>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</si>
  <si>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</si>
  <si>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</si>
  <si>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</si>
  <si>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</si>
  <si>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</si>
  <si>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</si>
  <si>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</si>
  <si>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</si>
  <si>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</si>
  <si>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</si>
  <si>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</si>
  <si>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</si>
  <si>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</si>
  <si>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</si>
  <si>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</si>
  <si>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</si>
  <si>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</si>
  <si>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</si>
  <si>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</si>
  <si>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</si>
  <si>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</si>
  <si>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</si>
  <si>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</si>
  <si>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</si>
  <si>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</si>
  <si>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</si>
  <si>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</si>
  <si>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</si>
  <si>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</si>
  <si>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</si>
  <si>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</si>
  <si>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</si>
  <si>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</si>
  <si>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</si>
  <si>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</si>
  <si>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</si>
  <si>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</si>
  <si>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</si>
  <si>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</si>
  <si>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</si>
  <si>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</si>
  <si>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</si>
  <si>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</si>
  <si>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</si>
  <si>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</si>
  <si>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</si>
  <si>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</si>
  <si>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</si>
  <si>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</si>
  <si>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</si>
  <si>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</si>
  <si>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</si>
  <si>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</si>
  <si>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</si>
  <si>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</si>
  <si>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</si>
  <si>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</si>
  <si>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</si>
  <si>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</si>
  <si>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</si>
  <si>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</si>
  <si>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</si>
  <si>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</si>
  <si>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</si>
  <si>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</si>
  <si>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</si>
  <si>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</si>
  <si>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</si>
  <si>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</si>
  <si>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</si>
  <si>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</si>
  <si>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</si>
  <si>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</si>
  <si>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</si>
  <si>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</si>
  <si>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</si>
  <si>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</si>
  <si>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</si>
  <si>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</si>
  <si>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</si>
  <si>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</si>
  <si>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</si>
  <si>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</si>
  <si>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</si>
  <si>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</si>
  <si>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</si>
  <si>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</si>
  <si>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</si>
  <si>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</si>
  <si>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</si>
  <si>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</si>
  <si>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</si>
  <si>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</si>
  <si>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</si>
  <si>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</si>
  <si>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</si>
  <si>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</si>
  <si>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</si>
  <si>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</si>
  <si>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</si>
  <si>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</si>
  <si>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</si>
  <si>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</si>
  <si>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</si>
  <si>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</si>
  <si>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</si>
  <si>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</si>
  <si>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</si>
  <si>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</si>
  <si>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</si>
  <si>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</si>
  <si>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</si>
  <si>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</si>
  <si>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</si>
  <si>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</si>
  <si>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</si>
  <si>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</si>
  <si>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</si>
  <si>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</si>
  <si>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</si>
  <si>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</si>
  <si>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</si>
  <si>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</si>
  <si>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</si>
  <si>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</si>
  <si>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</si>
  <si>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</si>
  <si>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</si>
  <si>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</si>
  <si>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</si>
  <si>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</si>
  <si>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</si>
  <si>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</si>
  <si>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</si>
  <si>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</si>
  <si>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</si>
  <si>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</si>
  <si>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</si>
  <si>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</si>
  <si>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</si>
  <si>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</si>
  <si>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</si>
  <si>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</si>
  <si>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</si>
  <si>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</si>
  <si>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</si>
  <si>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</si>
  <si>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</si>
  <si>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</si>
  <si>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</si>
  <si>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</si>
  <si>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</si>
  <si>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</si>
  <si>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</si>
  <si>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</si>
  <si>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</si>
  <si>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</si>
  <si>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</si>
  <si>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</si>
  <si>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</si>
  <si>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</si>
  <si>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</si>
  <si>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</si>
  <si>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</si>
  <si>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</si>
  <si>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</si>
  <si>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</si>
  <si>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</si>
  <si>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</si>
  <si>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</si>
  <si>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</si>
  <si>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</si>
  <si>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</si>
  <si>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</si>
  <si>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</si>
  <si>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</si>
  <si>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</si>
  <si>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</si>
  <si>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</si>
  <si>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</si>
  <si>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</si>
  <si>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</si>
  <si>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</si>
  <si>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</si>
  <si>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</si>
  <si>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</si>
  <si>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</si>
  <si>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</si>
  <si>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</si>
  <si>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</si>
  <si>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</si>
  <si>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</si>
  <si>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</si>
  <si>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</si>
  <si>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</si>
  <si>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</si>
  <si>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</si>
  <si>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</si>
  <si>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</si>
  <si>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</si>
  <si>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</si>
  <si>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</si>
  <si>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</si>
  <si>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</si>
  <si>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</si>
  <si>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</si>
  <si>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</si>
  <si>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</si>
  <si>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</si>
  <si>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</si>
  <si>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</si>
  <si>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</si>
  <si>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</si>
  <si>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</si>
  <si>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</si>
  <si>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</si>
  <si>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</si>
  <si>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</si>
  <si>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</si>
  <si>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</si>
  <si>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</si>
  <si>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</si>
  <si>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</si>
  <si>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</si>
  <si>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</si>
  <si>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</si>
  <si>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</si>
  <si>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</si>
  <si>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</si>
  <si>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</si>
  <si>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</si>
  <si>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</si>
  <si>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</si>
  <si>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</si>
  <si>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</si>
  <si>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</si>
  <si>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</si>
  <si>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</si>
  <si>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</si>
  <si>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</si>
  <si>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</si>
  <si>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</si>
  <si>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</si>
  <si>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</si>
  <si>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</si>
  <si>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</si>
  <si>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</si>
  <si>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</si>
  <si>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</si>
  <si>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</si>
  <si>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</si>
  <si>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</si>
  <si>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</si>
  <si>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</si>
  <si>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</si>
  <si>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</si>
  <si>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</si>
  <si>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</si>
  <si>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</si>
  <si>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</si>
  <si>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</si>
  <si>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</si>
  <si>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</si>
  <si>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</si>
  <si>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</si>
  <si>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</si>
  <si>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</si>
  <si>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</si>
  <si>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</si>
  <si>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</si>
  <si>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</si>
  <si>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</si>
  <si>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</si>
  <si>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</si>
  <si>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</si>
  <si>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</si>
  <si>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</si>
  <si>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</si>
  <si>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</si>
  <si>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</si>
  <si>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</si>
  <si>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</si>
  <si>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</si>
  <si>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</si>
  <si>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</si>
  <si>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</si>
  <si>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</si>
  <si>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</si>
  <si>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</si>
  <si>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</si>
  <si>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</si>
  <si>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</si>
  <si>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</si>
  <si>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</si>
  <si>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</si>
  <si>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</si>
  <si>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</si>
  <si>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</si>
  <si>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</si>
  <si>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</si>
  <si>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</si>
  <si>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</si>
  <si>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</si>
  <si>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</si>
  <si>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</si>
  <si>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</si>
  <si>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</si>
  <si>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</si>
  <si>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</si>
  <si>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</si>
  <si>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</si>
  <si>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</si>
  <si>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</si>
  <si>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</si>
  <si>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</si>
  <si>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</si>
  <si>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</si>
  <si>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</si>
  <si>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</si>
  <si>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</si>
  <si>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</si>
  <si>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</si>
  <si>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</si>
  <si>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</si>
  <si>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</si>
  <si>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</si>
  <si>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</si>
  <si>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</si>
  <si>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</si>
  <si>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</si>
  <si>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</si>
  <si>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</si>
  <si>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</si>
  <si>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</si>
  <si>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</si>
  <si>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</si>
  <si>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</si>
  <si>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</si>
  <si>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</si>
  <si>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</si>
  <si>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</si>
  <si>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</si>
  <si>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</si>
  <si>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</si>
  <si>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</si>
  <si>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</si>
  <si>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</si>
  <si>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</si>
  <si>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</si>
  <si>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</si>
  <si>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</si>
  <si>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</si>
  <si>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</si>
  <si>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</si>
  <si>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</si>
  <si>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</si>
  <si>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</si>
  <si>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</si>
  <si>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</si>
  <si>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</si>
  <si>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</si>
  <si>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</si>
  <si>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</si>
  <si>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</si>
  <si>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</si>
  <si>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</si>
  <si>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</si>
  <si>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</si>
  <si>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</si>
  <si>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</si>
  <si>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</si>
  <si>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</si>
  <si>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</si>
  <si>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</si>
  <si>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</si>
  <si>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</si>
  <si>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</si>
  <si>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</si>
  <si>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</si>
  <si>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</si>
  <si>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</si>
  <si>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</si>
  <si>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</si>
  <si>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</si>
  <si>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</si>
  <si>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</si>
  <si>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</si>
  <si>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</si>
  <si>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</si>
  <si>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</si>
  <si>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</si>
  <si>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</si>
  <si>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</si>
  <si>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</si>
  <si>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</si>
  <si>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</si>
  <si>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</si>
  <si>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</si>
  <si>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</si>
  <si>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</si>
  <si>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</si>
  <si>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</si>
  <si>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</si>
  <si>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</si>
  <si>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</si>
  <si>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</si>
  <si>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</si>
  <si>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</si>
  <si>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</si>
  <si>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</si>
  <si>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</si>
  <si>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</si>
  <si>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</si>
  <si>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</si>
  <si>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</si>
  <si>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</si>
  <si>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</si>
  <si>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</si>
  <si>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</si>
  <si>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</si>
  <si>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</si>
  <si>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</si>
  <si>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</si>
  <si>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</si>
  <si>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</si>
  <si>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</si>
  <si>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</si>
  <si>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</si>
  <si>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</si>
  <si>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</si>
  <si>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</si>
  <si>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</si>
  <si>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</si>
  <si>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</si>
  <si>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</si>
  <si>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</si>
  <si>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</si>
  <si>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</si>
  <si>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</si>
  <si>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</si>
  <si>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</si>
  <si>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</si>
  <si>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</si>
  <si>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</si>
  <si>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</si>
  <si>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</si>
  <si>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</si>
  <si>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</si>
  <si>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</si>
  <si>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</si>
  <si>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</si>
  <si>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</si>
  <si>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</si>
  <si>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</si>
  <si>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</si>
  <si>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</si>
  <si>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</si>
  <si>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</si>
  <si>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</si>
  <si>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</si>
  <si>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</si>
  <si>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</si>
  <si>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</si>
  <si>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</si>
  <si>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</si>
  <si>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</si>
  <si>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</si>
  <si>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</si>
  <si>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</si>
  <si>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</si>
  <si>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</si>
  <si>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</si>
  <si>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</si>
  <si>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</si>
  <si>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</si>
  <si>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</si>
  <si>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</si>
  <si>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</si>
  <si>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</si>
  <si>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</si>
  <si>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</si>
  <si>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</si>
  <si>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</si>
  <si>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</si>
  <si>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</si>
  <si>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</si>
  <si>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</si>
  <si>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</si>
  <si>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</si>
  <si>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</si>
  <si>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</si>
  <si>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</si>
  <si>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</si>
  <si>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</si>
  <si>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</si>
  <si>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</si>
  <si>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</si>
  <si>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</si>
  <si>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</si>
  <si>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</si>
  <si>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</si>
  <si>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</si>
  <si>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</si>
  <si>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</si>
  <si>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</si>
  <si>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</si>
  <si>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</si>
  <si>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</si>
  <si>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</si>
  <si>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</si>
  <si>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</si>
  <si>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</si>
  <si>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</si>
  <si>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</si>
  <si>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</si>
  <si>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</si>
  <si>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</si>
  <si>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</si>
  <si>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</si>
  <si>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</si>
  <si>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</si>
  <si>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</si>
  <si>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</si>
  <si>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</si>
  <si>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</si>
  <si>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</si>
  <si>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</si>
  <si>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</si>
  <si>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</si>
  <si>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</si>
  <si>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</si>
  <si>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</si>
  <si>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</si>
  <si>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</si>
  <si>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</si>
  <si>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</si>
  <si>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</si>
  <si>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</si>
  <si>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</si>
  <si>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</si>
  <si>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</si>
  <si>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</si>
  <si>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</si>
  <si>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</si>
  <si>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</si>
  <si>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</si>
  <si>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</si>
  <si>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</si>
  <si>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</si>
  <si>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</si>
  <si>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</si>
  <si>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</si>
  <si>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</si>
  <si>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</si>
  <si>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</si>
  <si>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</si>
  <si>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</si>
  <si>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</si>
  <si>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</si>
  <si>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</si>
  <si>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</si>
  <si>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</si>
  <si>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</si>
  <si>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</si>
  <si>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</si>
  <si>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</si>
  <si>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</si>
  <si>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</si>
  <si>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</si>
  <si>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</si>
  <si>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</si>
  <si>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</si>
  <si>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</si>
  <si>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</si>
  <si>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</si>
  <si>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</si>
  <si>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</si>
  <si>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</si>
  <si>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Canvas Credentials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</si>
  <si>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</si>
  <si>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</si>
  <si>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</si>
  <si>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</si>
  <si>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</si>
  <si>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</si>
  <si>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</si>
  <si>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t>
  </si>
  <si>
    <t>Our processes and procedures cover regions in which we operate.</t>
  </si>
  <si>
    <t>info@instructure.com</t>
  </si>
  <si>
    <t>accessibility@instructure.com</t>
  </si>
  <si>
    <t xml:space="preserve">See GNRL-09 for Instructure's contact information.  </t>
  </si>
  <si>
    <t>With offices in the United States, United Kingdom, Hungary, Australia, Hong Kong, and Brazil, Instructure serves a broad range of customers globally.</t>
  </si>
  <si>
    <r>
      <rPr>
        <sz val="12"/>
        <color rgb="FF000000"/>
        <rFont val="Verdana"/>
        <family val="2"/>
      </rP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2"/>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2"/>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2"/>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2"/>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 xml:space="preserve">
</t>
    </r>
    <r>
      <rPr>
        <sz val="12"/>
        <color rgb="FF000000"/>
        <rFont val="Verdana"/>
        <family val="2"/>
      </rPr>
      <t>Instructure went public on July 22, 2021 and was listed on the NYSE as INST.</t>
    </r>
    <r>
      <rPr>
        <sz val="12"/>
        <color rgb="FF000000"/>
        <rFont val="Verdana"/>
        <family val="2"/>
      </rPr>
      <t xml:space="preserve">
</t>
    </r>
    <r>
      <rPr>
        <sz val="12"/>
        <color rgb="FF000000"/>
        <rFont val="Verdana"/>
        <family val="2"/>
      </rPr>
      <t xml:space="preserve">Instructure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 Inc. is the parent company of all global subsidiaries, including:</t>
    </r>
    <r>
      <rPr>
        <sz val="12"/>
        <color rgb="FF000000"/>
        <rFont val="Verdana"/>
        <family val="2"/>
      </rPr>
      <t xml:space="preserve">
</t>
    </r>
    <r>
      <rPr>
        <sz val="12"/>
        <color rgb="FF000000"/>
        <rFont val="Verdana"/>
        <family val="2"/>
      </rPr>
      <t>• Instructure Global Ltd.</t>
    </r>
    <r>
      <rPr>
        <sz val="12"/>
        <color rgb="FF000000"/>
        <rFont val="Verdana"/>
        <family val="2"/>
      </rPr>
      <t xml:space="preserve">
</t>
    </r>
    <r>
      <rPr>
        <sz val="12"/>
        <color rgb="FF000000"/>
        <rFont val="Verdana"/>
        <family val="2"/>
      </rPr>
      <t>• Instructure Australia Pty Ltd.</t>
    </r>
    <r>
      <rPr>
        <sz val="12"/>
        <color rgb="FF000000"/>
        <rFont val="Verdana"/>
        <family val="2"/>
      </rPr>
      <t xml:space="preserve">
</t>
    </r>
    <r>
      <rPr>
        <sz val="12"/>
        <color rgb="FF000000"/>
        <rFont val="Verdana"/>
        <family val="2"/>
      </rPr>
      <t>• Instructure Hong Kong Ltd.</t>
    </r>
    <r>
      <rPr>
        <sz val="12"/>
        <color rgb="FF000000"/>
        <rFont val="Verdana"/>
        <family val="2"/>
      </rPr>
      <t xml:space="preserve">
</t>
    </r>
    <r>
      <rPr>
        <sz val="12"/>
        <color rgb="FF000000"/>
        <rFont val="Verdana"/>
        <family val="2"/>
      </rPr>
      <t>• Instructure Sweden AB</t>
    </r>
    <r>
      <rPr>
        <sz val="12"/>
        <color rgb="FF000000"/>
        <rFont val="Verdana"/>
        <family val="2"/>
      </rPr>
      <t xml:space="preserve">
</t>
    </r>
    <r>
      <rPr>
        <sz val="12"/>
        <color rgb="FF000000"/>
        <rFont val="Verdana"/>
        <family val="2"/>
      </rPr>
      <t>• Instructure Licenciamento de Software Ltda. - "Instructure Brasil"</t>
    </r>
  </si>
  <si>
    <t>For the period February 2021 to February 2022, Canvas Credentials had a total of 6h2m50s unplanned disruption which equates to an uptime of 99.93%.</t>
  </si>
  <si>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</si>
  <si>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</si>
  <si>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</si>
  <si>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</si>
  <si>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t>
  </si>
  <si>
    <t>Instructure currently has no requirement to conform to NIST SP 800-171 and is not CMMC certified, however, based on our ISO 27001 certification, we believe CMMC Level 3 could be achieved.</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</si>
  <si>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</si>
  <si>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</si>
  <si>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Canvas Credentials Security Package.</t>
  </si>
  <si>
    <t>The current VPAT (formerly assessed as Badgr) is dated August 2021.</t>
  </si>
  <si>
    <r>
      <rPr>
        <sz val="11"/>
        <color rgb="FF000000"/>
        <rFont val="Verdana"/>
        <family val="2"/>
      </rPr>
      <t>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t>
    </r>
    <r>
      <rPr>
        <sz val="11"/>
        <color rgb="FF000000"/>
        <rFont val="Verdana"/>
        <family val="2"/>
      </rPr>
      <t xml:space="preserve">
</t>
    </r>
    <r>
      <rPr>
        <b/>
        <sz val="11"/>
        <color rgb="FF000000"/>
        <rFont val="Verdana"/>
        <family val="2"/>
      </rPr>
      <t>Accessibility Statement:</t>
    </r>
    <r>
      <rPr>
        <sz val="11"/>
        <color rgb="FF000000"/>
        <rFont val="Verdana"/>
        <family val="2"/>
      </rPr>
      <t xml:space="preserve">
</t>
    </r>
    <r>
      <rPr>
        <sz val="11"/>
        <color rgb="FF000000"/>
        <rFont val="Verdana"/>
        <family val="2"/>
      </rPr>
      <t>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</si>
  <si>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</si>
  <si>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</si>
  <si>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</si>
  <si>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</si>
  <si>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Canvas Credentials supports standard keyboard navigation and ensures that keyboard users cannot be trapped in a subset of content.</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</si>
  <si>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</si>
  <si>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</si>
  <si>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</si>
  <si>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Canvas Credentials is continually being improved to better serve users in user experience and understanding.</t>
  </si>
  <si>
    <t>Instructure</t>
  </si>
  <si>
    <t>Canvas Credentials uses the AWS WAF with a customized ruleset on every external endpoint.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</si>
  <si>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t>
  </si>
  <si>
    <t>Canvas Credentials single sign-on (SSO) allows users to sign in with credentials of another service provider. Canvas Credentials supports SAML2-based (e.g. Shibboleth, Okta) and Oauth2 based-SSO communication (e.g. OpenID)</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</si>
  <si>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</si>
  <si>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Canvas Credentials supports SAML2-based (e.g. Shibboleth, Okta) and Oauth2 based-SSO communication (e.g. OpenID)</t>
  </si>
  <si>
    <t>Instructure manages logs on behalf of customers. Canvas Credentials can provide User Login, Logout, and IP Address.</t>
  </si>
  <si>
    <t>Canvas Credentials</t>
  </si>
  <si>
    <t>SSO integration is available with IDPs that may be configured to use various MFA techniques.</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</si>
  <si>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</si>
  <si>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Partial: Application dependencies are checked against known vulnerabilities in an automated process upon every update prior to new releases.</t>
  </si>
  <si>
    <t>Penetration tests are performed annually and a report of them is available upon request.</t>
  </si>
  <si>
    <t>Clients are logically separated via horizontal and vertical partitioning within a multi-tenant, single instance web application.</t>
  </si>
  <si>
    <t>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t>
  </si>
  <si>
    <t>All data transferred in and out of the Canvas Credentials platform is done via TLS over port 443.  Port 80 is open on load balancers and only serves to redirect to port 443.</t>
  </si>
  <si>
    <t>All data is encrypted at rest within Canvas Credentials using AES-256.</t>
  </si>
  <si>
    <t>Hot and cold backups are stored in multiple AWS Availability Zones (data centers) and cold backups are encrypted at rest in an involatile state.</t>
  </si>
  <si>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</si>
  <si>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</si>
  <si>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Various personnel may have access to FERPA directory data within the scope of their roles, and as defined in the agreement between Instructure and the client.  Access is only used in the scope of the role and in support of execution of the contract and services.</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</si>
  <si>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</si>
  <si>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 xml:space="preserve">Canvas Credentials support storage in four regions across the globe (Australia - AU, Canada - CA, Europe - EU-Ireland, and the United States - US). </t>
  </si>
  <si>
    <t>Instructure's NDA with AWS does not allow us to distribute their NDA to our clients. Amazon have a SOC 3 report available at https://aws.amazon.com/compliance/</t>
  </si>
  <si>
    <t>https://www.instructure.com/policies/privacy</t>
  </si>
  <si>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Further, Instructure's physical security controls are evidenced in our SOC 2 report, a copy of which is available upon execution of an MNDA.</t>
    </r>
  </si>
  <si>
    <t>All load balancers have a security group attached that only allows TCP/80,443.</t>
  </si>
  <si>
    <t>Only if optional SSO integration is required.</t>
  </si>
  <si>
    <t>Instructure maintains a formal Incident Response Policy and Plan which is reviewed at least annually.</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</si>
  <si>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</si>
  <si>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</si>
  <si>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</si>
  <si>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</si>
  <si>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</si>
  <si>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</si>
  <si>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</si>
  <si>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</si>
  <si>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</si>
  <si>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North America and Latin America - 1.800.203.6755
Europe, Middle East, and Africa - 0800 358 4330
Australia and Asia Pacific - 1300 956 763 (+61 2 8038 5069 for callers outside Australia)
Hong Kong - 800 906 129</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</si>
  <si>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</si>
  <si>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t>
    </r>
  </si>
  <si>
    <r>
      <rPr>
        <sz val="11"/>
        <color rgb="FF000000"/>
        <rFont val="Verdana"/>
        <family val="2"/>
      </rPr>
      <t>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t>
    </r>
  </si>
  <si>
    <r>
      <rPr>
        <sz val="11"/>
        <color rgb="FF000000"/>
        <rFont val="Verdana"/>
        <family val="2"/>
      </rPr>
      <t>Instructure is committed to ensuring its products are inclusive and meet the diverse accessibility needs of our users and Canvas Credentials is tested for conformance with a target of the AA level of the WCAG 2.1 accessibility standards.</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</si>
  <si>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</si>
  <si>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</si>
  <si>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</si>
  <si>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An updated architecture diagram is on our roadmap for end of 2022.</t>
  </si>
  <si>
    <t>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</si>
  <si>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t>
  </si>
  <si>
    <t>Instructure serves a broad range of data zones globally including the United States (West &amp; East), Canada, Australia, Singapore, Ireland, and Frankfurt.</t>
  </si>
  <si>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si>
  <si>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</sst>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373737"/>
      <name val="Verdana"/>
      <family val="2"/>
    </font>
    <font>
      <sz val="14"/>
      <color rgb="FF091E42"/>
      <name val="Verdana"/>
      <family val="2"/>
    </font>
    <font>
      <i/>
      <sz val="11"/>
      <color theme="1"/>
      <name val="Verdana"/>
      <family val="2"/>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8">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wrapText="1"/>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0" fillId="0" borderId="5" xfId="0" applyBorder="1" applyAlignment="1" applyProtection="1">
      <alignment vertical="top" wrapText="1"/>
      <protection locked="0"/>
    </xf>
    <xf numFmtId="0" fontId="57" fillId="0" borderId="56" xfId="0" applyFont="1" applyBorder="1" applyAlignment="1">
      <alignment horizontal="left" vertical="center" wrapText="1"/>
    </xf>
    <xf numFmtId="0" fontId="57"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55" fillId="0" borderId="27" xfId="0" applyFont="1"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8" fillId="7" borderId="36" xfId="0" applyNumberFormat="1" applyFont="1" applyFill="1" applyBorder="1" applyAlignment="1">
      <alignment horizontal="left" vertical="center" wrapText="1"/>
    </xf>
    <xf numFmtId="0" fontId="58" fillId="0" borderId="27" xfId="0" applyFont="1" applyBorder="1" applyAlignment="1">
      <alignment vertical="top" wrapText="1"/>
    </xf>
    <xf numFmtId="0" fontId="58" fillId="0" borderId="5" xfId="0" applyFont="1" applyBorder="1" applyAlignment="1">
      <alignment vertical="top"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0.88372093023255816</c:v>
                </c:pt>
                <c:pt idx="2">
                  <c:v>0</c:v>
                </c:pt>
                <c:pt idx="3">
                  <c:v>1</c:v>
                </c:pt>
                <c:pt idx="4">
                  <c:v>0.70270270270270274</c:v>
                </c:pt>
                <c:pt idx="5">
                  <c:v>0.8571428571428571</c:v>
                </c:pt>
                <c:pt idx="6">
                  <c:v>0.69696969696969702</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370898738"/>
        <c:axId val="1653887407"/>
      </c:barChart>
      <c:catAx>
        <c:axId val="37089873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653887407"/>
        <c:crosses val="autoZero"/>
        <c:auto val="1"/>
        <c:lblAlgn val="ctr"/>
        <c:lblOffset val="100"/>
        <c:noMultiLvlLbl val="1"/>
      </c:catAx>
      <c:valAx>
        <c:axId val="1653887407"/>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37089873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3"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4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4" t="s">
        <v>945</v>
      </c>
      <c r="B1" s="275"/>
      <c r="C1" s="275"/>
      <c r="D1" s="275"/>
      <c r="E1" s="275"/>
      <c r="F1" s="276"/>
      <c r="G1" s="277" t="str">
        <f>'HECVAT - Lite'!E1</f>
        <v>Version 3.01</v>
      </c>
      <c r="H1" s="278"/>
      <c r="I1" s="7"/>
      <c r="J1" s="7"/>
      <c r="K1" s="7"/>
      <c r="L1" s="7"/>
      <c r="M1" s="7"/>
      <c r="N1" s="7"/>
      <c r="O1" s="7"/>
      <c r="P1" s="7"/>
      <c r="Q1" s="7"/>
      <c r="R1" s="7"/>
      <c r="S1" s="7"/>
      <c r="T1" s="7"/>
      <c r="U1" s="7"/>
      <c r="V1" s="7"/>
      <c r="W1" s="7"/>
      <c r="X1" s="7"/>
      <c r="Y1" s="7"/>
      <c r="Z1" s="7"/>
    </row>
    <row r="2" spans="1:26" ht="25.5" customHeight="1" x14ac:dyDescent="0.2">
      <c r="A2" s="279"/>
      <c r="B2" s="221"/>
      <c r="C2" s="221"/>
      <c r="D2" s="221"/>
      <c r="E2" s="221"/>
      <c r="F2" s="221"/>
      <c r="G2" s="221"/>
      <c r="H2" s="280"/>
      <c r="I2" s="7"/>
      <c r="J2" s="7"/>
      <c r="K2" s="7"/>
      <c r="L2" s="7"/>
      <c r="M2" s="7"/>
      <c r="N2" s="7"/>
      <c r="O2" s="7"/>
      <c r="P2" s="7"/>
      <c r="Q2" s="7"/>
      <c r="R2" s="7"/>
      <c r="S2" s="7"/>
      <c r="T2" s="7"/>
      <c r="U2" s="7"/>
      <c r="V2" s="7"/>
      <c r="W2" s="7"/>
      <c r="X2" s="7"/>
      <c r="Y2" s="7"/>
      <c r="Z2" s="7"/>
    </row>
    <row r="3" spans="1:26" ht="32.25" customHeight="1" x14ac:dyDescent="0.2">
      <c r="A3" s="123" t="s">
        <v>946</v>
      </c>
      <c r="B3" s="223" t="str">
        <f>'HECVAT - Lite'!C6</f>
        <v>Instructure</v>
      </c>
      <c r="C3" s="219"/>
      <c r="D3" s="8" t="s">
        <v>947</v>
      </c>
      <c r="E3" s="223" t="str">
        <f>'HECVAT - Lite'!C7</f>
        <v>Canvas Credentials</v>
      </c>
      <c r="F3" s="221"/>
      <c r="G3" s="221"/>
      <c r="H3" s="280"/>
    </row>
    <row r="4" spans="1:26" ht="32.25" customHeight="1" x14ac:dyDescent="0.2">
      <c r="A4" s="124" t="s">
        <v>948</v>
      </c>
      <c r="B4" s="284"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C4" s="221"/>
      <c r="D4" s="221"/>
      <c r="E4" s="221"/>
      <c r="F4" s="221"/>
      <c r="G4" s="221"/>
      <c r="H4" s="280"/>
    </row>
    <row r="5" spans="1:26" ht="36" customHeight="1" x14ac:dyDescent="0.2">
      <c r="A5" s="285"/>
      <c r="B5" s="249"/>
      <c r="C5" s="217"/>
      <c r="D5" s="289" t="s">
        <v>949</v>
      </c>
      <c r="E5" s="219"/>
      <c r="F5" s="290"/>
      <c r="G5" s="249"/>
      <c r="H5" s="291"/>
    </row>
    <row r="6" spans="1:26" ht="35.25" customHeight="1" thickBot="1" x14ac:dyDescent="0.25">
      <c r="A6" s="286"/>
      <c r="B6" s="287"/>
      <c r="C6" s="288"/>
      <c r="D6" s="125">
        <f>Values!J8</f>
        <v>0.85754985754985757</v>
      </c>
      <c r="E6" s="126" t="str">
        <f>IF(D6&gt;=0.9,"A",IF(D6&gt;=0.8,"B",IF(D6&gt;=0.7,"C",IF(D6&gt;=0.6,"D","F"))))</f>
        <v>B</v>
      </c>
      <c r="F6" s="292"/>
      <c r="G6" s="287"/>
      <c r="H6" s="293"/>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0.88372093023255816</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0.70270270270270274</v>
      </c>
      <c r="C11" s="135" t="str">
        <f t="shared" ref="C11:G11" si="0">IF(AND(C$8&lt;$B11,$B11&lt;=C$9),$B11,"")</f>
        <v/>
      </c>
      <c r="D11" s="135" t="str">
        <f t="shared" si="0"/>
        <v/>
      </c>
      <c r="E11" s="135">
        <f t="shared" si="0"/>
        <v>0.70270270270270274</v>
      </c>
      <c r="F11" s="135" t="str">
        <f t="shared" si="0"/>
        <v/>
      </c>
      <c r="G11" s="135" t="str">
        <f t="shared" si="0"/>
        <v/>
      </c>
      <c r="H11" s="131"/>
    </row>
    <row r="12" spans="1:26" ht="15.75" customHeight="1" thickBot="1" x14ac:dyDescent="0.25">
      <c r="A12" s="127" t="str">
        <f>Values!C7</f>
        <v>Systems Manangement</v>
      </c>
      <c r="B12" s="128">
        <f>Values!I7</f>
        <v>0.8571428571428571</v>
      </c>
      <c r="C12" s="135" t="str">
        <f t="shared" ref="C12:G12" si="1">IF(AND(C$8&lt;$B12,$B12&lt;=C$9),$B12,"")</f>
        <v/>
      </c>
      <c r="D12" s="135" t="str">
        <f t="shared" si="1"/>
        <v/>
      </c>
      <c r="E12" s="135" t="str">
        <f t="shared" si="1"/>
        <v/>
      </c>
      <c r="F12" s="135">
        <f t="shared" si="1"/>
        <v>0.8571428571428571</v>
      </c>
      <c r="G12" s="135" t="str">
        <f t="shared" si="1"/>
        <v/>
      </c>
      <c r="H12" s="131"/>
    </row>
    <row r="13" spans="1:26" ht="15.75" customHeight="1" thickBot="1" x14ac:dyDescent="0.25">
      <c r="A13" s="127" t="str">
        <f>Values!C8</f>
        <v>Data</v>
      </c>
      <c r="B13" s="128">
        <f>Values!I8</f>
        <v>0.69696969696969702</v>
      </c>
      <c r="C13" s="135" t="str">
        <f t="shared" ref="C13:G13" si="2">IF(AND(C$8&lt;$B13,$B13&lt;=C$9),$B13,"")</f>
        <v/>
      </c>
      <c r="D13" s="135">
        <f t="shared" si="2"/>
        <v>0.69696969696969702</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1</v>
      </c>
      <c r="C15" s="135" t="str">
        <f t="shared" ref="C15:G15" si="4">IF(AND(C$8&lt;$B15,$B15&lt;=C$9),$B15,"")</f>
        <v/>
      </c>
      <c r="D15" s="135" t="str">
        <f t="shared" si="4"/>
        <v/>
      </c>
      <c r="E15" s="135" t="str">
        <f t="shared" si="4"/>
        <v/>
      </c>
      <c r="F15" s="135" t="str">
        <f t="shared" si="4"/>
        <v/>
      </c>
      <c r="G15" s="135">
        <f t="shared" si="4"/>
        <v>1</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81" t="s">
        <v>955</v>
      </c>
      <c r="B20" s="259"/>
      <c r="C20" s="259"/>
      <c r="D20" s="259"/>
      <c r="E20" s="259"/>
      <c r="F20" s="259"/>
      <c r="G20" s="259"/>
      <c r="H20" s="260"/>
    </row>
    <row r="21" spans="1:26" ht="36" customHeight="1" thickBot="1" x14ac:dyDescent="0.25">
      <c r="A21" s="282"/>
      <c r="B21" s="259"/>
      <c r="C21" s="260"/>
      <c r="D21" s="283" t="s">
        <v>162</v>
      </c>
      <c r="E21" s="259"/>
      <c r="F21" s="259"/>
      <c r="G21" s="259"/>
      <c r="H21" s="260"/>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
      </c>
      <c r="E22" s="188" t="e">
        <f>VLOOKUP('Analyst Report'!B10,Values!A60:B67,2)</f>
        <v>#N/A</v>
      </c>
      <c r="F22" s="201"/>
      <c r="G22" s="201"/>
      <c r="H22" s="138"/>
      <c r="I22" s="7"/>
      <c r="J22" s="7"/>
      <c r="K22" s="7"/>
      <c r="L22" s="7"/>
      <c r="M22" s="7"/>
      <c r="N22" s="7"/>
      <c r="O22" s="7"/>
      <c r="P22" s="7"/>
      <c r="Q22" s="7"/>
      <c r="R22" s="7"/>
      <c r="S22" s="7"/>
      <c r="T22" s="7"/>
      <c r="U22" s="7"/>
      <c r="V22" s="7"/>
      <c r="W22" s="7"/>
      <c r="X22" s="7"/>
      <c r="Y22" s="7"/>
      <c r="Z22" s="7"/>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
      </c>
      <c r="E23" s="294" t="str">
        <f>IFERROR(IF(D23="N/A","N/A",VLOOKUP(D23,'Crosswalk Detail'!A:B,2,FALSE)),"")</f>
        <v/>
      </c>
      <c r="F23" s="295"/>
      <c r="G23" s="295"/>
      <c r="H23" s="296"/>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
      </c>
      <c r="E24" s="294" t="str">
        <f>IFERROR(IF(D24="N/A","N/A",VLOOKUP(D24,'Crosswalk Detail'!A:B,2,FALSE)),"")</f>
        <v/>
      </c>
      <c r="F24" s="295"/>
      <c r="G24" s="295"/>
      <c r="H24" s="296"/>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D25" s="142" t="str">
        <f>IFERROR(IF(VLOOKUP(A25,'High Risk Non-Compliant'!B:K,$E$22,FALSE)=0,"N/A",VLOOKUP(A25,'High Risk Non-Compliant'!B:K,$E$22,FALSE)),"")</f>
        <v/>
      </c>
      <c r="E25" s="294" t="str">
        <f>IFERROR(IF(D25="N/A","N/A",VLOOKUP(D25,'Crosswalk Detail'!A:B,2,FALSE)),"")</f>
        <v/>
      </c>
      <c r="F25" s="295"/>
      <c r="G25" s="295"/>
      <c r="H25" s="296"/>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An updated architecture diagram is on our roadmap for end of 2022.</v>
      </c>
      <c r="D26" s="142" t="str">
        <f>IFERROR(IF(VLOOKUP(A26,'High Risk Non-Compliant'!B:K,$E$22,FALSE)=0,"N/A",VLOOKUP(A26,'High Risk Non-Compliant'!B:K,$E$22,FALSE)),"")</f>
        <v/>
      </c>
      <c r="E26" s="294" t="str">
        <f>IFERROR(IF(D26="N/A","N/A",VLOOKUP(D26,'Crosswalk Detail'!A:B,2,FALSE)),"")</f>
        <v/>
      </c>
      <c r="F26" s="295"/>
      <c r="G26" s="295"/>
      <c r="H26" s="296"/>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Canvas Credentials Security Package.</v>
      </c>
      <c r="D27" s="142" t="str">
        <f>IFERROR(IF(VLOOKUP(A27,'High Risk Non-Compliant'!B:K,$E$22,FALSE)=0,"N/A",VLOOKUP(A27,'High Risk Non-Compliant'!B:K,$E$22,FALSE)),"")</f>
        <v/>
      </c>
      <c r="E27" s="294" t="str">
        <f>IFERROR(IF(D27="N/A","N/A",VLOOKUP(D27,'Crosswalk Detail'!A:B,2,FALSE)),"")</f>
        <v/>
      </c>
      <c r="F27" s="295"/>
      <c r="G27" s="295"/>
      <c r="H27" s="296"/>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28" s="142" t="str">
        <f>IFERROR(IF(VLOOKUP(A28,'High Risk Non-Compliant'!B:K,$E$22,FALSE)=0,"N/A",VLOOKUP(A28,'High Risk Non-Compliant'!B:K,$E$22,FALSE)),"")</f>
        <v/>
      </c>
      <c r="E28" s="294" t="str">
        <f>IFERROR(IF(D28="N/A","N/A",VLOOKUP(D28,'Crosswalk Detail'!A:B,2,FALSE)),"")</f>
        <v/>
      </c>
      <c r="F28" s="295"/>
      <c r="G28" s="295"/>
      <c r="H28" s="296"/>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f>_xlfn.IFNA(VLOOKUP(A29,Questions!B$3:D$95,3,TRUE),"")</f>
        <v>0</v>
      </c>
      <c r="D29" s="142" t="str">
        <f>IFERROR(IF(VLOOKUP(A29,'High Risk Non-Compliant'!B:K,$E$22,FALSE)=0,"N/A",VLOOKUP(A29,'High Risk Non-Compliant'!B:K,$E$22,FALSE)),"")</f>
        <v/>
      </c>
      <c r="E29" s="294" t="str">
        <f>IFERROR(IF(D29="N/A","N/A",VLOOKUP(D29,'Crosswalk Detail'!A:B,2,FALSE)),"")</f>
        <v/>
      </c>
      <c r="F29" s="295"/>
      <c r="G29" s="295"/>
      <c r="H29" s="296"/>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f>_xlfn.IFNA(VLOOKUP(A30,Questions!B$3:D$95,3,TRUE),"")</f>
        <v>0</v>
      </c>
      <c r="D30" s="142" t="str">
        <f>IFERROR(IF(VLOOKUP(A30,'High Risk Non-Compliant'!B:K,$E$22,FALSE)=0,"N/A",VLOOKUP(A30,'High Risk Non-Compliant'!B:K,$E$22,FALSE)),"")</f>
        <v/>
      </c>
      <c r="E30" s="294" t="str">
        <f>IFERROR(IF(D30="N/A","N/A",VLOOKUP(D30,'Crosswalk Detail'!A:B,2,FALSE)),"")</f>
        <v/>
      </c>
      <c r="F30" s="295"/>
      <c r="G30" s="295"/>
      <c r="H30" s="296"/>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31" s="142" t="str">
        <f>IFERROR(IF(VLOOKUP(A31,'High Risk Non-Compliant'!B:K,$E$22,FALSE)=0,"N/A",VLOOKUP(A31,'High Risk Non-Compliant'!B:K,$E$22,FALSE)),"")</f>
        <v/>
      </c>
      <c r="E31" s="294" t="str">
        <f>IFERROR(IF(D31="N/A","N/A",VLOOKUP(D31,'Crosswalk Detail'!A:B,2,FALSE)),"")</f>
        <v/>
      </c>
      <c r="F31" s="295"/>
      <c r="G31" s="295"/>
      <c r="H31" s="296"/>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f>_xlfn.IFNA(VLOOKUP(A32,Questions!B$3:D$95,3,TRUE),"")</f>
        <v>0</v>
      </c>
      <c r="D32" s="142" t="str">
        <f>IFERROR(IF(VLOOKUP(A32,'High Risk Non-Compliant'!B:K,$E$22,FALSE)=0,"N/A",VLOOKUP(A32,'High Risk Non-Compliant'!B:K,$E$22,FALSE)),"")</f>
        <v/>
      </c>
      <c r="E32" s="294" t="str">
        <f>IFERROR(IF(D32="N/A","N/A",VLOOKUP(D32,'Crosswalk Detail'!A:B,2,FALSE)),"")</f>
        <v/>
      </c>
      <c r="F32" s="295"/>
      <c r="G32" s="295"/>
      <c r="H32" s="296"/>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f>_xlfn.IFNA(VLOOKUP(A33,Questions!B$3:D$95,3,TRUE),"")</f>
        <v>0</v>
      </c>
      <c r="D33" s="142" t="str">
        <f>IFERROR(IF(VLOOKUP(A33,'High Risk Non-Compliant'!B:K,$E$22,FALSE)=0,"N/A",VLOOKUP(A33,'High Risk Non-Compliant'!B:K,$E$22,FALSE)),"")</f>
        <v/>
      </c>
      <c r="E33" s="294" t="str">
        <f>IFERROR(IF(D33="N/A","N/A",VLOOKUP(D33,'Crosswalk Detail'!A:B,2,FALSE)),"")</f>
        <v/>
      </c>
      <c r="F33" s="295"/>
      <c r="G33" s="295"/>
      <c r="H33" s="296"/>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
      </c>
      <c r="E34" s="294" t="str">
        <f>IFERROR(IF(D34="N/A","N/A",VLOOKUP(D34,'Crosswalk Detail'!A:B,2,FALSE)),"")</f>
        <v/>
      </c>
      <c r="F34" s="295"/>
      <c r="G34" s="295"/>
      <c r="H34" s="296"/>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 xml:space="preserve">Canvas Credentials support storage in four regions across the globe (Australia - AU, Canada - CA, Europe - EU-Ireland, and the United States - US). </v>
      </c>
      <c r="D35" s="142" t="str">
        <f>IFERROR(IF(VLOOKUP(A35,'High Risk Non-Compliant'!B:K,$E$22,FALSE)=0,"N/A",VLOOKUP(A35,'High Risk Non-Compliant'!B:K,$E$22,FALSE)),"")</f>
        <v/>
      </c>
      <c r="E35" s="294" t="str">
        <f>IFERROR(IF(D35="N/A","N/A",VLOOKUP(D35,'Crosswalk Detail'!A:B,2,FALSE)),"")</f>
        <v/>
      </c>
      <c r="F35" s="295"/>
      <c r="G35" s="295"/>
      <c r="H35" s="296"/>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
      </c>
      <c r="E36" s="294" t="str">
        <f>IFERROR(IF(D36="N/A","N/A",VLOOKUP(D36,'Crosswalk Detail'!A:B,2,FALSE)),"")</f>
        <v/>
      </c>
      <c r="F36" s="295"/>
      <c r="G36" s="295"/>
      <c r="H36" s="296"/>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D37" s="142" t="str">
        <f>IFERROR(IF(VLOOKUP(A37,'High Risk Non-Compliant'!B:K,$E$22,FALSE)=0,"N/A",VLOOKUP(A37,'High Risk Non-Compliant'!B:K,$E$22,FALSE)),"")</f>
        <v/>
      </c>
      <c r="E37" s="294" t="str">
        <f>IFERROR(IF(D37="N/A","N/A",VLOOKUP(D37,'Crosswalk Detail'!A:B,2,FALSE)),"")</f>
        <v/>
      </c>
      <c r="F37" s="295"/>
      <c r="G37" s="295"/>
      <c r="H37" s="296"/>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
      </c>
      <c r="E38" s="294" t="str">
        <f>IFERROR(IF(D38="N/A","N/A",VLOOKUP(D38,'Crosswalk Detail'!A:B,2,FALSE)),"")</f>
        <v/>
      </c>
      <c r="F38" s="295"/>
      <c r="G38" s="295"/>
      <c r="H38" s="296"/>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
      </c>
      <c r="E39" s="294" t="str">
        <f>IFERROR(IF(D39="N/A","N/A",VLOOKUP(D39,'Crosswalk Detail'!A:B,2,FALSE)),"")</f>
        <v/>
      </c>
      <c r="F39" s="295"/>
      <c r="G39" s="295"/>
      <c r="H39" s="296"/>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
      </c>
      <c r="E40" s="294" t="str">
        <f>IFERROR(IF(D40="N/A","N/A",VLOOKUP(D40,'Crosswalk Detail'!A:B,2,FALSE)),"")</f>
        <v/>
      </c>
      <c r="F40" s="295"/>
      <c r="G40" s="295"/>
      <c r="H40" s="296"/>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
      </c>
      <c r="E41" s="294" t="str">
        <f>IFERROR(IF(D41="N/A","N/A",VLOOKUP(D41,'Crosswalk Detail'!A:B,2,FALSE)),"")</f>
        <v/>
      </c>
      <c r="F41" s="295"/>
      <c r="G41" s="295"/>
      <c r="H41" s="296"/>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
      </c>
      <c r="E42" s="294" t="str">
        <f>IFERROR(IF(D42="N/A","N/A",VLOOKUP(D42,'Crosswalk Detail'!A:B,2,FALSE)),"")</f>
        <v/>
      </c>
      <c r="F42" s="295"/>
      <c r="G42" s="295"/>
      <c r="H42" s="296"/>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
      </c>
      <c r="E43" s="294" t="str">
        <f>IFERROR(IF(D43="N/A","N/A",VLOOKUP(D43,'Crosswalk Detail'!A:B,2,FALSE)),"")</f>
        <v/>
      </c>
      <c r="F43" s="295"/>
      <c r="G43" s="295"/>
      <c r="H43" s="296"/>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
      </c>
      <c r="E44" s="294" t="str">
        <f>IFERROR(IF(D44="N/A","N/A",VLOOKUP(D44,'Crosswalk Detail'!A:B,2,FALSE)),"")</f>
        <v/>
      </c>
      <c r="F44" s="295"/>
      <c r="G44" s="295"/>
      <c r="H44" s="296"/>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
      </c>
      <c r="E45" s="294" t="str">
        <f>IFERROR(IF(D45="N/A","N/A",VLOOKUP(D45,'Crosswalk Detail'!A:B,2,FALSE)),"")</f>
        <v/>
      </c>
      <c r="F45" s="295"/>
      <c r="G45" s="295"/>
      <c r="H45" s="296"/>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2" t="str">
        <f>IFERROR(IF(VLOOKUP(A46,'High Risk Non-Compliant'!B:K,$E$22,FALSE)=0,"N/A",VLOOKUP(A46,'High Risk Non-Compliant'!B:K,$E$22,FALSE)),"")</f>
        <v/>
      </c>
      <c r="E46" s="294" t="str">
        <f>IFERROR(IF(D46="N/A","N/A",VLOOKUP(D46,'Crosswalk Detail'!A:B,2,FALSE)),"")</f>
        <v/>
      </c>
      <c r="F46" s="295"/>
      <c r="G46" s="295"/>
      <c r="H46" s="296"/>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
      </c>
      <c r="E47" s="294" t="str">
        <f>IFERROR(IF(D47="N/A","N/A",VLOOKUP(D47,'Crosswalk Detail'!A:B,2,FALSE)),"")</f>
        <v/>
      </c>
      <c r="F47" s="295"/>
      <c r="G47" s="295"/>
      <c r="H47" s="296"/>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D48" s="142" t="str">
        <f>IFERROR(IF(VLOOKUP(A48,'High Risk Non-Compliant'!B:K,$E$22,FALSE)=0,"N/A",VLOOKUP(A48,'High Risk Non-Compliant'!B:K,$E$22,FALSE)),"")</f>
        <v/>
      </c>
      <c r="E48" s="294" t="str">
        <f>IFERROR(IF(D48="N/A","N/A",VLOOKUP(D48,'Crosswalk Detail'!A:B,2,FALSE)),"")</f>
        <v/>
      </c>
      <c r="F48" s="295"/>
      <c r="G48" s="295"/>
      <c r="H48" s="296"/>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
      </c>
      <c r="E49" s="294" t="str">
        <f>IFERROR(IF(D49="N/A","N/A",VLOOKUP(D49,'Crosswalk Detail'!A:B,2,FALSE)),"")</f>
        <v/>
      </c>
      <c r="F49" s="295"/>
      <c r="G49" s="295"/>
      <c r="H49" s="296"/>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4" t="str">
        <f>IFERROR(IF(D50="N/A","N/A",VLOOKUP(D50,'Crosswalk Detail'!A:B,2,FALSE)),"")</f>
        <v/>
      </c>
      <c r="F50" s="295"/>
      <c r="G50" s="295"/>
      <c r="H50" s="296"/>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4" t="str">
        <f>IFERROR(IF(D51="N/A","N/A",VLOOKUP(D51,'Crosswalk Detail'!A:B,2,FALSE)),"")</f>
        <v/>
      </c>
      <c r="F51" s="295"/>
      <c r="G51" s="295"/>
      <c r="H51" s="296"/>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4" t="str">
        <f>IFERROR(IF(D52="N/A","N/A",VLOOKUP(D52,'Crosswalk Detail'!A:B,2,FALSE)),"")</f>
        <v/>
      </c>
      <c r="F52" s="295"/>
      <c r="G52" s="295"/>
      <c r="H52" s="296"/>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4" t="str">
        <f>IFERROR(IF(D53="N/A","N/A",VLOOKUP(D53,'Crosswalk Detail'!A:B,2,FALSE)),"")</f>
        <v/>
      </c>
      <c r="F53" s="295"/>
      <c r="G53" s="295"/>
      <c r="H53" s="296"/>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4" t="str">
        <f>IFERROR(IF(D54="N/A","N/A",VLOOKUP(D54,'Crosswalk Detail'!A:B,2,FALSE)),"")</f>
        <v/>
      </c>
      <c r="F54" s="295"/>
      <c r="G54" s="295"/>
      <c r="H54" s="296"/>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5" operator="equal">
      <formula>"C"</formula>
    </cfRule>
    <cfRule type="cellIs" dxfId="16" priority="6" operator="equal">
      <formula>"B"</formula>
    </cfRule>
    <cfRule type="cellIs" dxfId="15" priority="4" operator="equal">
      <formula>"D"</formula>
    </cfRule>
    <cfRule type="cellIs" dxfId="14" priority="8" operator="equal">
      <formula>"F"</formula>
    </cfRule>
    <cfRule type="cellIs" dxfId="13" priority="7" operator="equal">
      <formula>"A"</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190</v>
      </c>
      <c r="H3" s="159">
        <f>SUMIFS(Questions!S:S,Questions!B:B,D3)</f>
        <v>215</v>
      </c>
      <c r="I3" s="162">
        <f t="shared" si="0"/>
        <v>0.88372093023255816</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130</v>
      </c>
      <c r="H6" s="159">
        <f>SUMIFS(Questions!S:S,Questions!B:B,D6)</f>
        <v>185</v>
      </c>
      <c r="I6" s="162">
        <f t="shared" si="2"/>
        <v>0.70270270270270274</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60</v>
      </c>
      <c r="H7" s="159">
        <f>SUMIFS(Questions!S:S,Questions!B:B,D7)</f>
        <v>70</v>
      </c>
      <c r="I7" s="162">
        <f t="shared" si="2"/>
        <v>0.8571428571428571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115</v>
      </c>
      <c r="H8" s="159">
        <f>SUMIFS(Questions!S:S,Questions!B:B,D8)</f>
        <v>165</v>
      </c>
      <c r="I8" s="162">
        <f t="shared" si="2"/>
        <v>0.69696969696969702</v>
      </c>
      <c r="J8" s="159">
        <f>(SUM(G2:G13)/SUM(H2:H13))</f>
        <v>0.85754985754985757</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155</v>
      </c>
      <c r="H10" s="159">
        <f>SUMIFS(Questions!S:S,Questions!B:B,D10)</f>
        <v>155</v>
      </c>
      <c r="I10" s="162">
        <f t="shared" si="2"/>
        <v>1</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1505</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6">
        <v>4</v>
      </c>
      <c r="C60" s="119"/>
      <c r="D60" s="119"/>
    </row>
    <row r="61" spans="1:4" ht="15.75" customHeight="1" x14ac:dyDescent="0.15">
      <c r="A61" t="s">
        <v>205</v>
      </c>
      <c r="B61" s="6">
        <v>5</v>
      </c>
      <c r="C61" s="119"/>
      <c r="D61" s="119"/>
    </row>
    <row r="62" spans="1:4" ht="15.75" customHeight="1" x14ac:dyDescent="0.15">
      <c r="A62" t="s">
        <v>835</v>
      </c>
      <c r="B62" s="6">
        <v>6</v>
      </c>
      <c r="C62" s="119"/>
      <c r="D62" s="119"/>
    </row>
    <row r="63" spans="1:4" ht="15.75" customHeight="1" x14ac:dyDescent="0.15">
      <c r="A63" t="s">
        <v>207</v>
      </c>
      <c r="B63" s="6">
        <v>7</v>
      </c>
      <c r="C63" s="119"/>
      <c r="D63" s="119"/>
    </row>
    <row r="64" spans="1:4" ht="15.75" customHeight="1" x14ac:dyDescent="0.15">
      <c r="A64" t="s">
        <v>836</v>
      </c>
      <c r="B64" s="6">
        <v>8</v>
      </c>
      <c r="C64" s="119"/>
      <c r="D64" s="119"/>
    </row>
    <row r="65" spans="1:4" ht="15.75" customHeight="1" x14ac:dyDescent="0.15">
      <c r="A65" t="s">
        <v>2251</v>
      </c>
      <c r="B65" s="6">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7" t="s">
        <v>2194</v>
      </c>
      <c r="B1" s="221"/>
      <c r="C1" s="219"/>
      <c r="D1" s="169"/>
      <c r="E1" s="169"/>
      <c r="F1" s="169"/>
      <c r="G1" s="169"/>
      <c r="H1" s="169"/>
      <c r="I1" s="14"/>
      <c r="J1" s="6"/>
      <c r="K1" s="6"/>
      <c r="L1" s="6"/>
      <c r="M1" s="6"/>
      <c r="N1" s="6"/>
      <c r="O1" s="6"/>
      <c r="P1" s="6"/>
      <c r="Q1" s="6"/>
      <c r="R1" s="6"/>
      <c r="S1" s="6"/>
      <c r="T1" s="6"/>
      <c r="U1" s="6"/>
      <c r="V1" s="6"/>
      <c r="W1" s="6"/>
    </row>
    <row r="2" spans="1:23" ht="25.5" customHeight="1" x14ac:dyDescent="0.15">
      <c r="A2" s="242" t="s">
        <v>29</v>
      </c>
      <c r="B2" s="221"/>
      <c r="C2" s="219"/>
      <c r="D2" s="170"/>
      <c r="E2" s="170"/>
      <c r="F2" s="170"/>
      <c r="G2" s="170"/>
      <c r="H2" s="170"/>
      <c r="I2" s="14"/>
      <c r="J2" s="6"/>
      <c r="K2" s="6"/>
      <c r="L2" s="6"/>
      <c r="M2" s="6"/>
      <c r="N2" s="6"/>
      <c r="O2" s="6"/>
      <c r="P2" s="6"/>
      <c r="Q2" s="6"/>
      <c r="R2" s="6"/>
      <c r="S2" s="6"/>
      <c r="T2" s="6"/>
      <c r="U2" s="6"/>
      <c r="V2" s="6"/>
      <c r="W2" s="6"/>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11"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0" workbookViewId="0">
      <selection activeCell="D95" sqref="D9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1"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42"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43">
        <v>44567</v>
      </c>
      <c r="D3" s="244"/>
      <c r="E3" s="245"/>
      <c r="F3" s="14"/>
      <c r="G3" s="6"/>
      <c r="H3" s="6"/>
      <c r="I3" s="6"/>
      <c r="J3" s="6"/>
      <c r="K3" s="6"/>
      <c r="L3" s="6"/>
      <c r="M3" s="6"/>
      <c r="N3" s="6"/>
      <c r="O3" s="6"/>
      <c r="P3" s="6"/>
      <c r="Q3" s="6"/>
      <c r="R3" s="6"/>
      <c r="S3" s="6"/>
      <c r="T3" s="6"/>
      <c r="U3" s="6"/>
      <c r="V3" s="6"/>
      <c r="W3" s="6"/>
      <c r="X3" s="6"/>
      <c r="Y3" s="6"/>
      <c r="Z3" s="6"/>
    </row>
    <row r="4" spans="1:26" ht="36" customHeight="1" x14ac:dyDescent="0.15">
      <c r="A4" s="231"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2"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8" t="s">
        <v>2291</v>
      </c>
      <c r="D6" s="239" t="s">
        <v>2291</v>
      </c>
      <c r="E6" s="219"/>
      <c r="F6" s="14"/>
      <c r="G6" s="6"/>
      <c r="H6" s="6"/>
      <c r="I6" s="6"/>
      <c r="J6" s="6"/>
      <c r="K6" s="6"/>
      <c r="L6" s="6"/>
      <c r="M6" s="6"/>
      <c r="N6" s="6"/>
      <c r="O6" s="6"/>
      <c r="P6" s="6"/>
      <c r="Q6" s="6"/>
      <c r="R6" s="6"/>
      <c r="S6" s="6"/>
      <c r="T6" s="6"/>
      <c r="U6" s="6"/>
      <c r="V6" s="6"/>
      <c r="W6" s="6"/>
      <c r="X6" s="6"/>
      <c r="Y6" s="6"/>
      <c r="Z6" s="6"/>
    </row>
    <row r="7" spans="1:26" ht="16" x14ac:dyDescent="0.15">
      <c r="A7" s="16" t="s">
        <v>35</v>
      </c>
      <c r="B7" s="17" t="s">
        <v>36</v>
      </c>
      <c r="C7" s="238" t="s">
        <v>2298</v>
      </c>
      <c r="D7" s="239" t="s">
        <v>2298</v>
      </c>
      <c r="E7" s="219"/>
      <c r="F7" s="14"/>
      <c r="G7" s="6"/>
      <c r="H7" s="6"/>
      <c r="I7" s="6"/>
      <c r="J7" s="6"/>
      <c r="K7" s="6"/>
      <c r="L7" s="6"/>
      <c r="M7" s="6"/>
      <c r="N7" s="6"/>
      <c r="O7" s="6"/>
      <c r="P7" s="6"/>
      <c r="Q7" s="6"/>
      <c r="R7" s="6"/>
      <c r="S7" s="6"/>
      <c r="T7" s="6"/>
      <c r="U7" s="6"/>
      <c r="V7" s="6"/>
      <c r="W7" s="6"/>
      <c r="X7" s="6"/>
      <c r="Y7" s="6"/>
      <c r="Z7" s="6"/>
    </row>
    <row r="8" spans="1:26" ht="44" customHeight="1" x14ac:dyDescent="0.15">
      <c r="A8" s="16" t="s">
        <v>37</v>
      </c>
      <c r="B8" s="17" t="s">
        <v>38</v>
      </c>
      <c r="C8" s="238" t="s">
        <v>2304</v>
      </c>
      <c r="D8" s="240" t="s">
        <v>2304</v>
      </c>
      <c r="E8" s="219"/>
      <c r="F8" s="14"/>
      <c r="G8" s="6"/>
      <c r="H8" s="6"/>
      <c r="I8" s="6"/>
      <c r="J8" s="6"/>
      <c r="K8" s="6"/>
      <c r="L8" s="6"/>
      <c r="M8" s="6"/>
      <c r="N8" s="6"/>
      <c r="O8" s="6"/>
      <c r="P8" s="6"/>
      <c r="Q8" s="6"/>
      <c r="R8" s="6"/>
      <c r="S8" s="6"/>
      <c r="T8" s="6"/>
      <c r="U8" s="6"/>
      <c r="V8" s="6"/>
      <c r="W8" s="6"/>
      <c r="X8" s="6"/>
      <c r="Y8" s="6"/>
      <c r="Z8" s="6"/>
    </row>
    <row r="9" spans="1:26" ht="16" x14ac:dyDescent="0.15">
      <c r="A9" s="16" t="s">
        <v>39</v>
      </c>
      <c r="B9" s="17" t="s">
        <v>40</v>
      </c>
      <c r="C9" s="236" t="s">
        <v>2314</v>
      </c>
      <c r="D9" s="237" t="s">
        <v>2314</v>
      </c>
      <c r="E9" s="234"/>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6" t="s">
        <v>2319</v>
      </c>
      <c r="D10" s="237" t="s">
        <v>2319</v>
      </c>
      <c r="E10" s="234"/>
      <c r="F10" s="14"/>
      <c r="G10" s="6"/>
      <c r="H10" s="6"/>
      <c r="I10" s="6"/>
      <c r="J10" s="6"/>
      <c r="K10" s="6"/>
      <c r="L10" s="6"/>
      <c r="M10" s="6"/>
      <c r="N10" s="6"/>
      <c r="O10" s="6"/>
      <c r="P10" s="6"/>
      <c r="Q10" s="6"/>
      <c r="R10" s="6"/>
      <c r="S10" s="6"/>
      <c r="T10" s="6"/>
      <c r="U10" s="6"/>
      <c r="V10" s="6"/>
      <c r="W10" s="6"/>
      <c r="X10" s="6"/>
      <c r="Y10" s="6"/>
      <c r="Z10" s="6"/>
    </row>
    <row r="11" spans="1:26" ht="42" customHeight="1" x14ac:dyDescent="0.15">
      <c r="A11" s="16" t="s">
        <v>43</v>
      </c>
      <c r="B11" s="17" t="s">
        <v>44</v>
      </c>
      <c r="C11" s="234" t="s">
        <v>2320</v>
      </c>
      <c r="D11" s="237" t="s">
        <v>2321</v>
      </c>
      <c r="E11" s="234"/>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4" t="s">
        <v>2322</v>
      </c>
      <c r="D12" s="235"/>
      <c r="E12" s="234"/>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6" t="s">
        <v>2265</v>
      </c>
      <c r="D13" s="237" t="s">
        <v>2321</v>
      </c>
      <c r="E13" s="234"/>
      <c r="F13" s="14"/>
      <c r="G13" s="6"/>
      <c r="H13" s="6"/>
      <c r="I13" s="6"/>
      <c r="J13" s="6"/>
      <c r="K13" s="6"/>
      <c r="L13" s="6"/>
      <c r="M13" s="6"/>
      <c r="N13" s="6"/>
      <c r="O13" s="6"/>
      <c r="P13" s="6"/>
      <c r="Q13" s="6"/>
      <c r="R13" s="6"/>
      <c r="S13" s="6"/>
      <c r="T13" s="6"/>
      <c r="U13" s="6"/>
      <c r="V13" s="6"/>
      <c r="W13" s="6"/>
      <c r="X13" s="6"/>
      <c r="Y13" s="6"/>
      <c r="Z13" s="6"/>
    </row>
    <row r="14" spans="1:26" ht="33" customHeight="1" x14ac:dyDescent="0.15">
      <c r="A14" s="16" t="s">
        <v>49</v>
      </c>
      <c r="B14" s="17" t="s">
        <v>50</v>
      </c>
      <c r="C14" s="234" t="s">
        <v>2323</v>
      </c>
      <c r="D14" s="235" t="s">
        <v>2324</v>
      </c>
      <c r="E14" s="234"/>
      <c r="F14" s="14"/>
      <c r="G14" s="6"/>
      <c r="H14" s="6"/>
      <c r="I14" s="6"/>
      <c r="J14" s="6"/>
      <c r="K14" s="6"/>
      <c r="L14" s="6"/>
      <c r="M14" s="6"/>
      <c r="N14" s="6"/>
      <c r="O14" s="6"/>
      <c r="P14" s="6"/>
      <c r="Q14" s="6"/>
      <c r="R14" s="6"/>
      <c r="S14" s="6"/>
      <c r="T14" s="6"/>
      <c r="U14" s="6"/>
      <c r="V14" s="6"/>
      <c r="W14" s="6"/>
      <c r="X14" s="6"/>
      <c r="Y14" s="6"/>
      <c r="Z14" s="6"/>
    </row>
    <row r="15" spans="1:26" ht="32" customHeight="1" x14ac:dyDescent="0.15">
      <c r="A15" s="16" t="s">
        <v>51</v>
      </c>
      <c r="B15" s="16" t="s">
        <v>52</v>
      </c>
      <c r="C15" s="234" t="s">
        <v>2325</v>
      </c>
      <c r="D15" s="237" t="s">
        <v>2326</v>
      </c>
      <c r="E15" s="234"/>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4" t="s">
        <v>2327</v>
      </c>
      <c r="D16" s="235"/>
      <c r="E16" s="234"/>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6" t="s">
        <v>2266</v>
      </c>
      <c r="D17" s="237"/>
      <c r="E17" s="234"/>
      <c r="F17" s="14"/>
      <c r="G17" s="6"/>
      <c r="H17" s="6"/>
      <c r="I17" s="6"/>
      <c r="J17" s="6"/>
      <c r="K17" s="6"/>
      <c r="L17" s="6"/>
      <c r="M17" s="6"/>
      <c r="N17" s="6"/>
      <c r="O17" s="6"/>
      <c r="P17" s="6"/>
      <c r="Q17" s="6"/>
      <c r="R17" s="6"/>
      <c r="S17" s="6"/>
      <c r="T17" s="6"/>
      <c r="U17" s="6"/>
      <c r="V17" s="6"/>
      <c r="W17" s="6"/>
      <c r="X17" s="6"/>
      <c r="Y17" s="6"/>
      <c r="Z17" s="6"/>
    </row>
    <row r="18" spans="1:26" ht="29" customHeight="1" x14ac:dyDescent="0.15">
      <c r="A18" s="16" t="s">
        <v>57</v>
      </c>
      <c r="B18" s="16" t="s">
        <v>58</v>
      </c>
      <c r="C18" s="238" t="s">
        <v>2328</v>
      </c>
      <c r="D18" s="239" t="s">
        <v>2267</v>
      </c>
      <c r="E18" s="219"/>
      <c r="F18" s="14"/>
      <c r="G18" s="6"/>
      <c r="H18" s="6"/>
      <c r="I18" s="6"/>
      <c r="J18" s="6"/>
      <c r="K18" s="6"/>
      <c r="L18" s="6"/>
      <c r="M18" s="6"/>
      <c r="N18" s="6"/>
      <c r="O18" s="6"/>
      <c r="P18" s="6"/>
      <c r="Q18" s="6"/>
      <c r="R18" s="6"/>
      <c r="S18" s="6"/>
      <c r="T18" s="6"/>
      <c r="U18" s="6"/>
      <c r="V18" s="6"/>
      <c r="W18" s="6"/>
      <c r="X18" s="6"/>
      <c r="Y18" s="6"/>
      <c r="Z18" s="6"/>
    </row>
    <row r="19" spans="1:26" ht="37" customHeight="1" x14ac:dyDescent="0.15">
      <c r="A19" s="16" t="s">
        <v>59</v>
      </c>
      <c r="B19" s="16" t="s">
        <v>19</v>
      </c>
      <c r="C19" s="238" t="s">
        <v>2339</v>
      </c>
      <c r="D19" s="239"/>
      <c r="E19" s="219"/>
      <c r="F19" s="14"/>
      <c r="G19" s="6"/>
      <c r="H19" s="6"/>
      <c r="I19" s="6"/>
      <c r="J19" s="6"/>
      <c r="K19" s="6"/>
      <c r="L19" s="6"/>
      <c r="M19" s="6"/>
      <c r="N19" s="6"/>
      <c r="O19" s="6"/>
      <c r="P19" s="6"/>
      <c r="Q19" s="6"/>
      <c r="R19" s="6"/>
      <c r="S19" s="6"/>
      <c r="T19" s="6"/>
      <c r="U19" s="6"/>
      <c r="V19" s="6"/>
      <c r="W19" s="6"/>
      <c r="X19" s="6"/>
      <c r="Y19" s="6"/>
      <c r="Z19" s="6"/>
    </row>
    <row r="20" spans="1:26" ht="39" customHeight="1" x14ac:dyDescent="0.15">
      <c r="A20" s="16" t="s">
        <v>60</v>
      </c>
      <c r="B20" s="16" t="s">
        <v>21</v>
      </c>
      <c r="C20" s="238" t="s">
        <v>2268</v>
      </c>
      <c r="D20" s="239" t="s">
        <v>2268</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1"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2"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1"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29" t="s">
        <v>2329</v>
      </c>
      <c r="D24" s="230" t="s">
        <v>2269</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29" t="s">
        <v>2270</v>
      </c>
      <c r="D25" s="233" t="s">
        <v>2270</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09" t="s">
        <v>234</v>
      </c>
      <c r="D26" s="211" t="s">
        <v>2271</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09" t="s">
        <v>234</v>
      </c>
      <c r="D27" s="213" t="s">
        <v>2330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09"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09"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29" t="s">
        <v>2333</v>
      </c>
      <c r="D30" s="230" t="s">
        <v>2272</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1"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09" t="s">
        <v>234</v>
      </c>
      <c r="D32" s="211" t="s">
        <v>2337</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09" t="s">
        <v>234</v>
      </c>
      <c r="D33" s="211" t="s">
        <v>2273</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09" t="s">
        <v>234</v>
      </c>
      <c r="D34" s="212" t="s">
        <v>2274</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09" t="s">
        <v>234</v>
      </c>
      <c r="D35" s="212" t="s">
        <v>2275</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09" t="s">
        <v>234</v>
      </c>
      <c r="D36" s="212" t="s">
        <v>2276</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09" t="s">
        <v>258</v>
      </c>
      <c r="D37" s="211" t="s">
        <v>2336</v>
      </c>
      <c r="E37" s="21" t="str">
        <f>IF((C37=""),VLOOKUP(A37,Questions!$B$18:$G$109,4,FALSE),IF(C37="Yes",VLOOKUP(A37,Questions!$B$18:$G$109,6,FALSE),IF(C37="No",VLOOKUP(A37,Questions!$B$18:$G$109,5,FALSE),"N/A")))</f>
        <v>Provide a detailed summary of overall system and/or application architecture.</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09" t="s">
        <v>234</v>
      </c>
      <c r="D38" s="211" t="s">
        <v>2277</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09" t="s">
        <v>234</v>
      </c>
      <c r="D39" s="211"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09"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09"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09" t="s">
        <v>234</v>
      </c>
      <c r="D42" s="211" t="s">
        <v>2279</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09" t="s">
        <v>234</v>
      </c>
      <c r="D43" s="211" t="s">
        <v>2280</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09" t="s">
        <v>234</v>
      </c>
      <c r="D44" s="211" t="s">
        <v>2281</v>
      </c>
      <c r="E44" s="21" t="str">
        <f>IF((C44=""),VLOOKUP(A44,Questions!$B$18:$G$109,4,FALSE),IF(C44="Yes",VLOOKUP(A44,Questions!$B$18:$G$109,6,FALSE),IF(C44="No",VLOOKUP(A44,Questions!$B$18:$G$109,5,FALSE),"N/A")))</f>
        <v>Provide examples with links where possible.</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1"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09" t="s">
        <v>258</v>
      </c>
      <c r="D46" s="213" t="s">
        <v>2331</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09" t="s">
        <v>234</v>
      </c>
      <c r="D47" s="211" t="s">
        <v>2282</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09" t="s">
        <v>234</v>
      </c>
      <c r="D48" s="213" t="s">
        <v>2332</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09" t="s">
        <v>258</v>
      </c>
      <c r="D49" s="211" t="s">
        <v>2283</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09" t="s">
        <v>234</v>
      </c>
      <c r="D50" s="211" t="s">
        <v>2284</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09" t="s">
        <v>234</v>
      </c>
      <c r="D51" s="211" t="s">
        <v>2335</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09" t="s">
        <v>234</v>
      </c>
      <c r="D52" s="211" t="s">
        <v>2285</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09" t="s">
        <v>234</v>
      </c>
      <c r="D53" s="211" t="s">
        <v>2286</v>
      </c>
      <c r="E53" s="21" t="str">
        <f>IF((C53=""),VLOOKUP(A53,Questions!$B$18:$G$109,4,FALSE),IF(C53="Yes",VLOOKUP(A53,Questions!$B$18:$G$109,6,FALSE),IF(C53="No",VLOOKUP(A53,Questions!$B$18:$G$109,5,FALSE),"N/A")))</f>
        <v>State when and on which platform this was verified.</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09"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1"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09" t="s">
        <v>234</v>
      </c>
      <c r="D56" s="211" t="s">
        <v>2287</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09" t="s">
        <v>234</v>
      </c>
      <c r="D57" s="211" t="s">
        <v>2288</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09" t="s">
        <v>234</v>
      </c>
      <c r="D58" s="211" t="s">
        <v>2289</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09" t="s">
        <v>234</v>
      </c>
      <c r="D59" s="211" t="s">
        <v>2290</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09" t="s">
        <v>234</v>
      </c>
      <c r="D60" s="211" t="s">
        <v>2292</v>
      </c>
      <c r="E60" s="21" t="str">
        <f>IF((C60=""),VLOOKUP(A60,Questions!$B$18:$G$109,4,FALSE),IF(C60="Yes",VLOOKUP(A60,Questions!$B$18:$G$109,6,FALSE),IF(C60="No",VLOOKUP(A60,Questions!$B$18:$G$109,5,FALSE),"N/A")))</f>
        <v>Describe the currently implemented WAF.</v>
      </c>
      <c r="F60" s="22"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6" t="s">
        <v>103</v>
      </c>
      <c r="B61" s="16" t="str">
        <f>VLOOKUP(A61,Questions!B$18:C$109,2,FALSE)</f>
        <v>Do you have a process and implemented procedures for managing your software supply chain (e.g. libraries, repositories, frameworks, etc)</v>
      </c>
      <c r="C61" s="209" t="s">
        <v>234</v>
      </c>
      <c r="D61" s="211" t="s">
        <v>2293</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1" t="s">
        <v>104</v>
      </c>
      <c r="B62" s="219"/>
      <c r="C62" s="18" t="s">
        <v>63</v>
      </c>
      <c r="D62" s="18" t="s">
        <v>64</v>
      </c>
      <c r="E62" s="19" t="s">
        <v>65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09" t="s">
        <v>234</v>
      </c>
      <c r="D63" s="212" t="s">
        <v>2294</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106</v>
      </c>
      <c r="B64" s="16" t="str">
        <f>VLOOKUP(A64,Questions!B$18:C$109,2,FALSE)</f>
        <v>Does your organization participate in InCommon or another eduGAIN affiliated trust federation?</v>
      </c>
      <c r="C64" s="209" t="s">
        <v>234</v>
      </c>
      <c r="D64" s="210" t="s">
        <v>2295</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09" t="s">
        <v>234</v>
      </c>
      <c r="D65" s="211" t="s">
        <v>2296</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09" t="s">
        <v>234</v>
      </c>
      <c r="D66" s="212" t="s">
        <v>2296</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15">
      <c r="A67" s="16" t="s">
        <v>109</v>
      </c>
      <c r="B67" s="16" t="str">
        <f>VLOOKUP(A67,Questions!B$18:C$109,2,FALSE)</f>
        <v>Do you support differentiation between email address and user identifier?</v>
      </c>
      <c r="C67" s="209" t="s">
        <v>234</v>
      </c>
      <c r="D67" s="214"/>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15">
      <c r="A68" s="29" t="s">
        <v>110</v>
      </c>
      <c r="B68" s="16" t="str">
        <f>VLOOKUP(A68,Questions!B$18:C$109,2,FALSE)</f>
        <v xml:space="preserve">Do you allow the customer to specify attribute mappings for any needed information beyond a user identifier? [e.g., Reference eduPerson, ePPA/ePPN/ePE ] </v>
      </c>
      <c r="C68" s="209" t="s">
        <v>234</v>
      </c>
      <c r="D68" s="214"/>
      <c r="E68" s="21" t="str">
        <f>IF((C68=""),VLOOKUP(A68,Questions!$B$18:$G$109,4,FALSE),IF(C68="Yes",VLOOKUP(A68,Questions!$B$18:$G$109,6,FALSE),IF(C68="No",VLOOKUP(A68,Questions!$B$18:$G$109,5,FALSE),"N/A")))</f>
        <v xml:space="preserve"> </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29" t="s">
        <v>111</v>
      </c>
      <c r="B69" s="16" t="str">
        <f>VLOOKUP(A69,Questions!B$18:C$109,2,FALSE)</f>
        <v>Are audit logs available to the institution that include AT LEAST all of the following; login, logout, actions performed, timestamp, and source IP address?</v>
      </c>
      <c r="C69" s="209" t="s">
        <v>258</v>
      </c>
      <c r="D69" s="215" t="s">
        <v>2297</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09" t="s">
        <v>258</v>
      </c>
      <c r="D70" s="215" t="s">
        <v>2299</v>
      </c>
      <c r="E70" s="21" t="str">
        <f>IF((C70=""),VLOOKUP(A70,Questions!$B$18:$G$109,4,FALSE),IF(C70="Yes",VLOOKUP(A70,Questions!$B$18:$G$109,6,FALSE),IF(C70="No",VLOOKUP(A70,Questions!$B$18:$G$109,5,FALSE),"N/A")))</f>
        <v>Describe any plans to support multi-factor authentication in your application.</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29" t="s">
        <v>113</v>
      </c>
      <c r="B71" s="16" t="str">
        <f>VLOOKUP(A71,Questions!B$18:C$109,2,FALSE)</f>
        <v>Does your application automatically lock the session or log-out an account after a period of inactivity?</v>
      </c>
      <c r="C71" s="209" t="s">
        <v>234</v>
      </c>
      <c r="D71" s="31"/>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1"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09" t="s">
        <v>234</v>
      </c>
      <c r="D73" s="210" t="s">
        <v>2300</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09" t="s">
        <v>234</v>
      </c>
      <c r="D74" s="210" t="s">
        <v>2338</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09" t="s">
        <v>258</v>
      </c>
      <c r="D75" s="210" t="s">
        <v>2301</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09" t="s">
        <v>234</v>
      </c>
      <c r="D76" s="210" t="s">
        <v>2302</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09" t="s">
        <v>234</v>
      </c>
      <c r="D77" s="210" t="s">
        <v>2334</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1"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29"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2303</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09" t="s">
        <v>234</v>
      </c>
      <c r="D80" s="210" t="s">
        <v>2305</v>
      </c>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09" t="s">
        <v>234</v>
      </c>
      <c r="D81" s="210" t="s">
        <v>2306</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09" t="s">
        <v>234</v>
      </c>
      <c r="D82" s="210" t="s">
        <v>2307</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09" t="s">
        <v>258</v>
      </c>
      <c r="D83" s="210" t="s">
        <v>2308</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2309</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09" t="s">
        <v>234</v>
      </c>
      <c r="D85" s="210" t="s">
        <v>2310</v>
      </c>
      <c r="E85" s="21" t="str">
        <f>IF((C85=""),VLOOKUP(A85,Questions!$B$18:$G$109,4,FALSE),IF(C85="Yes",VLOOKUP(A85,Questions!$B$18:$G$109,6,FALSE),IF(C85="No",VLOOKUP(A85,Questions!$B$18:$G$109,5,FALSE),"N/A")))</f>
        <v>Summarize what access staff (or third parties) have to institutional data.</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1"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09" t="s">
        <v>258</v>
      </c>
      <c r="D87" s="210" t="s">
        <v>2311</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09" t="s">
        <v>234</v>
      </c>
      <c r="D88" s="210" t="s">
        <v>2312</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09" t="s">
        <v>234</v>
      </c>
      <c r="D89" s="210" t="s">
        <v>2313</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09" t="s">
        <v>234</v>
      </c>
      <c r="D90" s="210" t="s">
        <v>2315</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09" t="s">
        <v>234</v>
      </c>
      <c r="D91" s="210" t="s">
        <v>2311</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1"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09" t="s">
        <v>234</v>
      </c>
      <c r="D93" s="30"/>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2" t="s">
        <v>136</v>
      </c>
      <c r="H93" s="6"/>
      <c r="I93" s="6"/>
      <c r="J93" s="6"/>
      <c r="K93" s="6"/>
      <c r="L93" s="6"/>
      <c r="M93" s="6"/>
      <c r="N93" s="6"/>
      <c r="O93" s="6"/>
      <c r="P93" s="6"/>
      <c r="Q93" s="6"/>
      <c r="R93" s="6"/>
      <c r="S93" s="6"/>
      <c r="T93" s="6"/>
      <c r="U93" s="6"/>
      <c r="V93" s="6"/>
      <c r="W93" s="6"/>
      <c r="X93" s="6"/>
      <c r="Y93" s="6"/>
      <c r="Z93" s="6"/>
    </row>
    <row r="94" spans="1:26" ht="48" customHeight="1" x14ac:dyDescent="0.15">
      <c r="A94" s="29" t="s">
        <v>137</v>
      </c>
      <c r="B94" s="16" t="str">
        <f>VLOOKUP(A94,Questions!B$18:C$109,2,FALSE)</f>
        <v>Are you utilizing a stateful packet inspection (SPI) firewall?</v>
      </c>
      <c r="C94" s="209" t="s">
        <v>234</v>
      </c>
      <c r="D94" s="210" t="s">
        <v>2316</v>
      </c>
      <c r="E94" s="21" t="str">
        <f>IF((C94=""),VLOOKUP(A94,Questions!$B$18:$G$109,4,FALSE),IF(C94="Yes",VLOOKUP(A94,Questions!$B$18:$G$109,6,FALSE),IF(C94="No",VLOOKUP(A94,Questions!$B$18:$G$109,5,FALSE),"N/A")))</f>
        <v>Describe the currently implemented SPI firewall.</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09" t="s">
        <v>234</v>
      </c>
      <c r="D95" s="30" t="s">
        <v>2340</v>
      </c>
      <c r="E95" s="21" t="str">
        <f>IF((C95=""),VLOOKUP(A95,Questions!$B$18:$G$109,4,FALSE),IF(C95="Yes",VLOOKUP(A95,Questions!$B$18:$G$109,6,FALSE),IF(C95="No",VLOOKUP(A95,Questions!$B$18:$G$109,5,FALSE),"N/A")))</f>
        <v>Describe the currently implemented IDS/IPS.</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09" t="s">
        <v>234</v>
      </c>
      <c r="D96" s="30" t="s">
        <v>2341</v>
      </c>
      <c r="E96" s="21" t="str">
        <f>IF((C96=""),VLOOKUP(A96,Questions!$B$18:$G$109,4,FALSE),IF(C96="Yes",VLOOKUP(A96,Questions!$B$18:$G$109,6,FALSE),IF(C96="No",VLOOKUP(A96,Questions!$B$18:$G$109,5,FALSE),"N/A")))</f>
        <v>Describe your NGPT monitoring strategy.</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09" t="s">
        <v>234</v>
      </c>
      <c r="D97" s="210" t="s">
        <v>2317</v>
      </c>
      <c r="E97" s="21" t="str">
        <f>IF((C97=""),VLOOKUP(A97,Questions!$B$18:$G$109,4,FALSE),IF(C97="Yes",VLOOKUP(A97,Questions!$B$18:$G$109,6,FALSE),IF(C97="No",VLOOKUP(A97,Questions!$B$18:$G$109,5,FALSE),"N/A")))</f>
        <v>Describe the tools and technical controls implemented to secure remote access.</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1"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09" t="s">
        <v>234</v>
      </c>
      <c r="D99" s="210" t="s">
        <v>2318</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09" t="s">
        <v>234</v>
      </c>
      <c r="D100" s="210"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09" t="s">
        <v>234</v>
      </c>
      <c r="D101" s="210"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09" t="s">
        <v>234</v>
      </c>
      <c r="D102" s="210"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09" t="s">
        <v>234</v>
      </c>
      <c r="D103" s="210"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1"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09" t="s">
        <v>234</v>
      </c>
      <c r="D105" s="210"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09" t="s">
        <v>234</v>
      </c>
      <c r="D106" s="210"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09" t="s">
        <v>234</v>
      </c>
      <c r="D107" s="210"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1"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09" t="s">
        <v>234</v>
      </c>
      <c r="D109" s="210"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09" t="s">
        <v>234</v>
      </c>
      <c r="D110" s="210" t="s">
        <v>2262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09" t="s">
        <v>234</v>
      </c>
      <c r="D111" s="210" t="s">
        <v>2263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09" t="s">
        <v>234</v>
      </c>
      <c r="D112" s="210" t="s">
        <v>2264</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60920154-B136-2448-BBC4-3C19BA2EA97E}"/>
    <hyperlink ref="C10" r:id="rId2" xr:uid="{E2A2B55F-F35A-F643-A964-E656761FBB5B}"/>
    <hyperlink ref="C13" r:id="rId3" xr:uid="{A3973273-7E04-9445-8BE6-E5FB9C98D802}"/>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7"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48" t="s">
        <v>61</v>
      </c>
      <c r="B3" s="249"/>
      <c r="C3" s="249"/>
      <c r="D3" s="249"/>
      <c r="E3" s="249"/>
      <c r="F3" s="249"/>
      <c r="G3" s="249"/>
      <c r="H3" s="249"/>
      <c r="I3" s="249"/>
    </row>
    <row r="4" spans="1:9" ht="48" customHeight="1" x14ac:dyDescent="0.2">
      <c r="A4" s="250" t="s">
        <v>157</v>
      </c>
      <c r="B4" s="251"/>
      <c r="C4" s="251"/>
      <c r="D4" s="251"/>
      <c r="E4" s="251"/>
      <c r="F4" s="251"/>
      <c r="G4" s="251"/>
      <c r="H4" s="251"/>
      <c r="I4" s="251"/>
    </row>
    <row r="5" spans="1:9" ht="48" customHeight="1" x14ac:dyDescent="0.2">
      <c r="A5" s="36" t="s">
        <v>34</v>
      </c>
      <c r="B5" s="252" t="str">
        <f>'HECVAT - Lite'!C6</f>
        <v>Instructure</v>
      </c>
      <c r="C5" s="219"/>
      <c r="D5" s="37"/>
      <c r="E5" s="37"/>
      <c r="F5" s="36" t="s">
        <v>36</v>
      </c>
      <c r="G5" s="246" t="str">
        <f>'HECVAT - Lite'!C7</f>
        <v>Canvas Credentials</v>
      </c>
      <c r="H5" s="221"/>
      <c r="I5" s="219"/>
    </row>
    <row r="6" spans="1:9" ht="48" customHeight="1" x14ac:dyDescent="0.2">
      <c r="A6" s="36" t="s">
        <v>44</v>
      </c>
      <c r="B6" s="253" t="str">
        <f>'HECVAT - Lite'!C10</f>
        <v>https://www.instructure.com/canvas/accessibility</v>
      </c>
      <c r="C6" s="219"/>
      <c r="D6" s="38"/>
      <c r="E6" s="38"/>
      <c r="F6" s="36" t="s">
        <v>38</v>
      </c>
      <c r="G6" s="246"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H6" s="221"/>
      <c r="I6" s="219"/>
    </row>
    <row r="7" spans="1:9" ht="48" customHeight="1" x14ac:dyDescent="0.2">
      <c r="A7" s="36" t="s">
        <v>46</v>
      </c>
      <c r="B7" s="223" t="str">
        <f>'HECVAT - Lite'!C11</f>
        <v>Please reach out to your designated Customer Success Manager or Regional Director.
Alternatively, for new clients, contact info@instructure.com.</v>
      </c>
      <c r="C7" s="219"/>
      <c r="D7" s="39"/>
      <c r="E7" s="39"/>
      <c r="F7" s="36" t="s">
        <v>158</v>
      </c>
      <c r="G7" s="246" t="s">
        <v>159</v>
      </c>
      <c r="H7" s="221"/>
      <c r="I7" s="219"/>
    </row>
    <row r="8" spans="1:9" ht="48" customHeight="1" x14ac:dyDescent="0.2">
      <c r="A8" s="37" t="s">
        <v>160</v>
      </c>
      <c r="B8" s="261" t="str">
        <f>'HECVAT - Lite'!C12</f>
        <v>See GNRL-06 for Instructure's contact information.</v>
      </c>
      <c r="C8" s="217"/>
      <c r="D8" s="38"/>
      <c r="E8" s="38"/>
      <c r="F8" s="37" t="s">
        <v>161</v>
      </c>
      <c r="G8" s="255">
        <f>'HECVAT - Lite'!C3</f>
        <v>44567</v>
      </c>
      <c r="H8" s="249"/>
      <c r="I8" s="217"/>
    </row>
    <row r="9" spans="1:9" ht="24" customHeight="1" thickBot="1" x14ac:dyDescent="0.25">
      <c r="A9" s="37"/>
      <c r="B9" s="40"/>
      <c r="C9" s="203"/>
      <c r="D9" s="189"/>
      <c r="E9" s="189"/>
      <c r="F9" s="189"/>
      <c r="G9" s="197"/>
      <c r="H9" s="197"/>
      <c r="I9" s="198"/>
    </row>
    <row r="10" spans="1:9" ht="48" customHeight="1" thickBot="1" x14ac:dyDescent="0.2">
      <c r="A10" s="41" t="s">
        <v>162</v>
      </c>
      <c r="B10" s="42"/>
      <c r="C10" s="43" t="str">
        <f>IF(B10="","&lt; - Select security framework.","")</f>
        <v>&lt; - Select security framework.</v>
      </c>
      <c r="D10" s="256"/>
      <c r="E10" s="256"/>
      <c r="F10" s="251"/>
      <c r="G10" s="251"/>
      <c r="H10" s="251"/>
      <c r="I10" s="257"/>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190</v>
      </c>
      <c r="G14" s="48">
        <f>Values!I3</f>
        <v>0.88372093023255816</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130</v>
      </c>
      <c r="G17" s="48">
        <f>Values!I6</f>
        <v>0.70270270270270274</v>
      </c>
      <c r="H17" s="44"/>
      <c r="I17" s="44"/>
    </row>
    <row r="18" spans="1:9" ht="15.75" customHeight="1" x14ac:dyDescent="0.15">
      <c r="A18" s="45"/>
      <c r="B18" s="49"/>
      <c r="C18" s="33" t="str">
        <f>Values!C7</f>
        <v>Systems Manangement</v>
      </c>
      <c r="D18" s="47">
        <f>Values!H7</f>
        <v>70</v>
      </c>
      <c r="E18" s="47"/>
      <c r="F18" s="47">
        <f>Values!G7</f>
        <v>60</v>
      </c>
      <c r="G18" s="48">
        <f>Values!I7</f>
        <v>0.8571428571428571</v>
      </c>
      <c r="H18" s="44"/>
      <c r="I18" s="44"/>
    </row>
    <row r="19" spans="1:9" ht="15.75" customHeight="1" x14ac:dyDescent="0.15">
      <c r="A19" s="44"/>
      <c r="B19" s="44"/>
      <c r="C19" s="33" t="str">
        <f>Values!C8</f>
        <v>Data</v>
      </c>
      <c r="D19" s="47">
        <f>Values!H8</f>
        <v>165</v>
      </c>
      <c r="E19" s="47"/>
      <c r="F19" s="47">
        <f>Values!G8</f>
        <v>115</v>
      </c>
      <c r="G19" s="48">
        <f>Values!I8</f>
        <v>0.69696969696969702</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155</v>
      </c>
      <c r="G21" s="48">
        <f>Values!I10</f>
        <v>1</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1505</v>
      </c>
      <c r="G25" s="53">
        <f>F25/D25</f>
        <v>0.85754985754985757</v>
      </c>
      <c r="H25" s="44"/>
      <c r="I25" s="44"/>
    </row>
    <row r="26" spans="1:9" ht="15.75" customHeight="1" thickBot="1" x14ac:dyDescent="0.2">
      <c r="A26" s="44"/>
      <c r="B26" s="44"/>
      <c r="C26" s="33"/>
      <c r="D26" s="44"/>
      <c r="E26" s="44"/>
      <c r="F26" s="44"/>
      <c r="G26" s="44"/>
      <c r="H26" s="44"/>
      <c r="I26" s="44"/>
    </row>
    <row r="27" spans="1:9" ht="48" customHeight="1" thickBot="1" x14ac:dyDescent="0.25">
      <c r="A27" s="262" t="s">
        <v>168</v>
      </c>
      <c r="B27" s="259"/>
      <c r="C27" s="259"/>
      <c r="D27" s="259"/>
      <c r="E27" s="207" t="s">
        <v>66</v>
      </c>
      <c r="F27" s="258" t="s">
        <v>169</v>
      </c>
      <c r="G27" s="259"/>
      <c r="H27" s="259"/>
      <c r="I27" s="260"/>
    </row>
    <row r="28" spans="1:9" ht="36" customHeight="1" x14ac:dyDescent="0.2">
      <c r="A28" s="55" t="s">
        <v>170</v>
      </c>
      <c r="B28" s="56" t="s">
        <v>171</v>
      </c>
      <c r="C28" s="56" t="s">
        <v>172</v>
      </c>
      <c r="D28" s="205" t="s">
        <v>64</v>
      </c>
      <c r="E28" s="56" t="s">
        <v>173</v>
      </c>
      <c r="F28" s="208" t="s">
        <v>174</v>
      </c>
      <c r="G28" s="56" t="s">
        <v>175</v>
      </c>
      <c r="H28" s="56" t="s">
        <v>176</v>
      </c>
      <c r="I28" s="56" t="s">
        <v>177</v>
      </c>
    </row>
    <row r="29" spans="1:9" ht="132" customHeight="1" x14ac:dyDescent="0.2">
      <c r="A29" s="180" t="str">
        <f>'HECVAT - Lite'!A23</f>
        <v>Company Overview</v>
      </c>
      <c r="B29" s="57"/>
      <c r="C29" s="57"/>
      <c r="D29" s="57"/>
      <c r="E29" s="206"/>
      <c r="F29" s="58"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2"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v>
      </c>
      <c r="D30" s="219"/>
      <c r="E30" s="202"/>
      <c r="F30" s="23"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For the period February 2021 to February 2022, Canvas Credentials had a total of 6h2m50s unplanned disruption which equates to an uptime of 99.93%.</v>
      </c>
      <c r="D31" s="219"/>
      <c r="E31" s="202" t="s">
        <v>182</v>
      </c>
      <c r="F31" s="23"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2" t="s">
        <v>182</v>
      </c>
      <c r="F32" s="23"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33" s="202" t="s">
        <v>182</v>
      </c>
      <c r="F33" s="23"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202" t="s">
        <v>182</v>
      </c>
      <c r="F34" s="23"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f>'HECVAT - Lite'!D29</f>
        <v>0</v>
      </c>
      <c r="E35" s="202" t="s">
        <v>182</v>
      </c>
      <c r="F35" s="23"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4"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2" t="s">
        <v>182</v>
      </c>
      <c r="F36" s="23"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v>
      </c>
      <c r="E38" s="202" t="s">
        <v>182</v>
      </c>
      <c r="F38" s="23"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202" t="s">
        <v>182</v>
      </c>
      <c r="F39" s="23"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202" t="s">
        <v>182</v>
      </c>
      <c r="F40" s="23"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41" s="202" t="s">
        <v>182</v>
      </c>
      <c r="F41" s="23"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202" t="s">
        <v>182</v>
      </c>
      <c r="F42" s="23"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t="str">
        <f>'HECVAT - Lite'!D37</f>
        <v>An updated architecture diagram is on our roadmap for end of 2022.</v>
      </c>
      <c r="E43" s="202" t="s">
        <v>182</v>
      </c>
      <c r="F43" s="23"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202" t="s">
        <v>182</v>
      </c>
      <c r="F44" s="23"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202" t="s">
        <v>182</v>
      </c>
      <c r="F45" s="23"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202" t="s">
        <v>182</v>
      </c>
      <c r="F46" s="23"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202" t="s">
        <v>182</v>
      </c>
      <c r="F47" s="23"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Canvas Credentials Security Package.</v>
      </c>
      <c r="E48" s="202" t="s">
        <v>182</v>
      </c>
      <c r="F48" s="23"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Yes</v>
      </c>
      <c r="D49" s="61" t="str">
        <f>'HECVAT - Lite'!D43</f>
        <v>The current VPAT (formerly assessed as Badgr) is dated August 2021.</v>
      </c>
      <c r="E49" s="202" t="s">
        <v>182</v>
      </c>
      <c r="F49" s="23"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0" s="202" t="s">
        <v>182</v>
      </c>
      <c r="F50" s="23"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v>
      </c>
      <c r="E52" s="202" t="s">
        <v>182</v>
      </c>
      <c r="F52" s="23"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202" t="s">
        <v>182</v>
      </c>
      <c r="F53" s="23"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ensuring its products are inclusive and meet the diverse accessibility needs of our users and Canvas Credentials is tested for conformance with a target of the AA level of the WCAG 2.1 accessibility standards.</v>
      </c>
      <c r="E54" s="202" t="s">
        <v>182</v>
      </c>
      <c r="F54" s="23"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2" t="s">
        <v>182</v>
      </c>
      <c r="F55" s="23"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2" t="s">
        <v>182</v>
      </c>
      <c r="F56" s="23"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2" t="s">
        <v>182</v>
      </c>
      <c r="F57" s="23"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2" t="s">
        <v>182</v>
      </c>
      <c r="F58" s="23"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Canvas Credentials supports standard keyboard navigation and ensures that keyboard users cannot be trapped in a subset of content.</v>
      </c>
      <c r="E59" s="202" t="s">
        <v>182</v>
      </c>
      <c r="F59" s="23"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202" t="s">
        <v>182</v>
      </c>
      <c r="F60" s="23"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v>
      </c>
      <c r="E62" s="202" t="s">
        <v>182</v>
      </c>
      <c r="F62" s="23"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2" t="s">
        <v>182</v>
      </c>
      <c r="F63" s="23"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2" t="s">
        <v>182</v>
      </c>
      <c r="F64" s="23"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Canvas Credentials is continually being improved to better serve users in user experience and understanding.</v>
      </c>
      <c r="E65" s="202" t="s">
        <v>182</v>
      </c>
      <c r="F65" s="23"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Canvas Credentials uses the AWS WAF with a customized ruleset on every external endpoint.</v>
      </c>
      <c r="E66" s="202" t="s">
        <v>182</v>
      </c>
      <c r="F66" s="23"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v>
      </c>
      <c r="E67" s="202" t="s">
        <v>182</v>
      </c>
      <c r="F67" s="23"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Canvas Credentials single sign-on (SSO) allows users to sign in with credentials of another service provider. Canvas Credentials supports SAML2-based (e.g. Shibboleth, Okta) and Oauth2 based-SSO communication (e.g. OpenID)</v>
      </c>
      <c r="E69" s="202" t="s">
        <v>182</v>
      </c>
      <c r="F69" s="23"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202" t="s">
        <v>182</v>
      </c>
      <c r="F70" s="23"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Canvas Credentials supports SAML2-based (e.g. Shibboleth, Okta) and Oauth2 based-SSO communication (e.g. OpenID)</v>
      </c>
      <c r="E71" s="202" t="s">
        <v>182</v>
      </c>
      <c r="F71" s="23"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Canvas Credentials supports SAML2-based (e.g. Shibboleth, Okta) and Oauth2 based-SSO communication (e.g. OpenID)</v>
      </c>
      <c r="E72" s="202" t="s">
        <v>182</v>
      </c>
      <c r="F72" s="23"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202" t="s">
        <v>182</v>
      </c>
      <c r="F73" s="23"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f>'HECVAT - Lite'!D68</f>
        <v>0</v>
      </c>
      <c r="E74" s="202" t="s">
        <v>182</v>
      </c>
      <c r="F74" s="23"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Instructure manages logs on behalf of customers. Canvas Credentials can provide User Login, Logout, and IP Address.</v>
      </c>
      <c r="E75" s="202" t="s">
        <v>182</v>
      </c>
      <c r="F75" s="23"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t="str">
        <f>'HECVAT - Lite'!D70</f>
        <v>SSO integration is available with IDPs that may be configured to use various MFA techniques.</v>
      </c>
      <c r="E76" s="202" t="s">
        <v>182</v>
      </c>
      <c r="F76" s="23"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f>'HECVAT - Lite'!D71</f>
        <v>0</v>
      </c>
      <c r="E77" s="202" t="s">
        <v>182</v>
      </c>
      <c r="F77" s="23"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2" t="s">
        <v>182</v>
      </c>
      <c r="F79" s="23"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v>
      </c>
      <c r="E80" s="202" t="s">
        <v>182</v>
      </c>
      <c r="F80" s="23"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202" t="s">
        <v>182</v>
      </c>
      <c r="F81" s="23"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Penetration tests are performed annually and a report of them is available upon request.</v>
      </c>
      <c r="E82" s="202" t="s">
        <v>182</v>
      </c>
      <c r="F82" s="23"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2" t="s">
        <v>182</v>
      </c>
      <c r="F83" s="23"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202" t="s">
        <v>182</v>
      </c>
      <c r="F85" s="23"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transferred in and out of the Canvas Credentials platform is done via TLS over port 443.  Port 80 is open on load balancers and only serves to redirect to port 443.</v>
      </c>
      <c r="E86" s="202" t="s">
        <v>182</v>
      </c>
      <c r="F86" s="23"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Canvas Credentials using AES-256.</v>
      </c>
      <c r="E87" s="202" t="s">
        <v>182</v>
      </c>
      <c r="F87" s="23"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Hot and cold backups are stored in multiple AWS Availability Zones (data centers) and cold backups are encrypted at rest in an involatile state.</v>
      </c>
      <c r="E88" s="202" t="s">
        <v>182</v>
      </c>
      <c r="F88" s="23"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89" s="202" t="s">
        <v>182</v>
      </c>
      <c r="F89" s="23"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2" t="s">
        <v>182</v>
      </c>
      <c r="F90" s="23"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2" t="s">
        <v>182</v>
      </c>
      <c r="F91" s="23"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2" t="s">
        <v>182</v>
      </c>
      <c r="F93" s="23"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 xml:space="preserve">Canvas Credentials support storage in four regions across the globe (Australia - AU, Canada - CA, Europe - EU-Ireland, and the United States - US). </v>
      </c>
      <c r="E94" s="202" t="s">
        <v>182</v>
      </c>
      <c r="F94" s="23"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202" t="s">
        <v>182</v>
      </c>
      <c r="F95" s="23"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96" s="202" t="s">
        <v>182</v>
      </c>
      <c r="F96" s="23"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2" t="s">
        <v>182</v>
      </c>
      <c r="F97" s="23"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f>'HECVAT - Lite'!D93</f>
        <v>0</v>
      </c>
      <c r="E99" s="202" t="s">
        <v>182</v>
      </c>
      <c r="F99" s="23"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All load balancers have a security group attached that only allows TCP/80,443.</v>
      </c>
      <c r="E100" s="202" t="s">
        <v>182</v>
      </c>
      <c r="F100" s="23"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1" s="202" t="s">
        <v>182</v>
      </c>
      <c r="F101" s="23"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02" t="s">
        <v>182</v>
      </c>
      <c r="F102" s="23"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Only if optional SSO integration is required.</v>
      </c>
      <c r="E103" s="202" t="s">
        <v>182</v>
      </c>
      <c r="F103" s="23"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202" t="s">
        <v>182</v>
      </c>
      <c r="F105" s="23"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202" t="s">
        <v>182</v>
      </c>
      <c r="F106" s="23"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Canvas Credentials Security Package.</v>
      </c>
      <c r="E107" s="202" t="s">
        <v>182</v>
      </c>
      <c r="F107" s="23"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2" t="s">
        <v>182</v>
      </c>
      <c r="F108" s="23"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202" t="s">
        <v>182</v>
      </c>
      <c r="F109" s="23"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v>
      </c>
      <c r="E111" s="202" t="s">
        <v>182</v>
      </c>
      <c r="F111" s="23"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2" t="s">
        <v>182</v>
      </c>
      <c r="F112" s="23"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2" t="s">
        <v>182</v>
      </c>
      <c r="F113" s="23"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202" t="s">
        <v>182</v>
      </c>
      <c r="F115" s="23"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2" t="s">
        <v>182</v>
      </c>
      <c r="F116" s="23"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117" s="202" t="s">
        <v>182</v>
      </c>
      <c r="F117" s="23"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202" t="s">
        <v>182</v>
      </c>
      <c r="F118" s="23"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5" t="s">
        <v>183</v>
      </c>
      <c r="C1" s="264"/>
      <c r="D1" s="264"/>
      <c r="E1" s="266" t="s">
        <v>184</v>
      </c>
      <c r="F1" s="264"/>
      <c r="G1" s="264"/>
      <c r="H1" s="267" t="s">
        <v>185</v>
      </c>
      <c r="I1" s="264"/>
      <c r="J1" s="268" t="s">
        <v>186</v>
      </c>
      <c r="K1" s="264"/>
      <c r="L1" s="264"/>
      <c r="M1" s="269" t="s">
        <v>187</v>
      </c>
      <c r="N1" s="264"/>
      <c r="O1" s="264"/>
      <c r="P1" s="264"/>
      <c r="Q1" s="264"/>
      <c r="R1" s="264"/>
      <c r="S1" s="264"/>
      <c r="T1" s="264"/>
      <c r="U1" s="263" t="s">
        <v>188</v>
      </c>
      <c r="V1" s="264"/>
      <c r="W1" s="264"/>
      <c r="X1" s="264"/>
      <c r="Y1" s="264"/>
      <c r="Z1" s="264"/>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Sweden AB
• Instructure Licenciamento de Software Ltda. - "Instructure Brasil"</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121" thickTop="1" thickBot="1" x14ac:dyDescent="0.25">
      <c r="A19" s="77">
        <v>2</v>
      </c>
      <c r="B19" s="89" t="s">
        <v>68</v>
      </c>
      <c r="C19" s="79" t="s">
        <v>236</v>
      </c>
      <c r="D19" s="80" t="str">
        <f>VLOOKUP(B19,'HECVAT - Lite'!A$24:D$112,4,TRUE)</f>
        <v>For the period February 2021 to February 2022, Canvas Credentials had a total of 6h2m50s unplanned disruption which equates to an uptime of 99.93%.</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f>VLOOKUP(B23,'HECVAT - Lite'!A$24:D$112,4,TRUE)</f>
        <v>0</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An updated architecture diagram is on our roadmap for end of 2022.</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Canvas Credentials Security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The current VPAT (formerly assessed as Badgr) is dated August 2021.</v>
      </c>
      <c r="E36" s="81" t="s">
        <v>340</v>
      </c>
      <c r="F36" s="81" t="s">
        <v>341</v>
      </c>
      <c r="G36" s="81" t="s">
        <v>342</v>
      </c>
      <c r="H36" s="90" t="s">
        <v>343</v>
      </c>
      <c r="I36" s="82" t="s">
        <v>344</v>
      </c>
      <c r="J36" s="83" t="str">
        <f t="shared" si="0"/>
        <v>FALSE</v>
      </c>
      <c r="K36" s="83">
        <v>1</v>
      </c>
      <c r="L36" s="83" t="s">
        <v>345</v>
      </c>
      <c r="M36" s="84" t="s">
        <v>234</v>
      </c>
      <c r="N36" s="84" t="str">
        <f>VLOOKUP(B36,'HECVAT - Lite'!$A$6:$C$336,3,FALSE)</f>
        <v>Yes</v>
      </c>
      <c r="O36" s="84" t="str">
        <f>IF(LEN(VLOOKUP(B36,'Analyst Report'!$A$30:$I$118,7,TRUE))=0,"",VLOOKUP(B36,'Analyst Report'!$A$30:$I$118,7,TRUE))</f>
        <v/>
      </c>
      <c r="P36" s="84">
        <f t="shared" si="1"/>
        <v>1</v>
      </c>
      <c r="Q36" s="84">
        <v>20</v>
      </c>
      <c r="R36" s="84">
        <f>IF(LEN(VLOOKUP(B36,'Analyst Report'!$A$30:$I$118,8,FALSE))=0,"",VLOOKUP(B36,'Analyst Report'!$A$30:$I$118,8,FALSE))</f>
        <v>20</v>
      </c>
      <c r="S36" s="84">
        <f t="shared" si="2"/>
        <v>20</v>
      </c>
      <c r="T36" s="84">
        <f t="shared" si="3"/>
        <v>20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f>VLOOKUP(B47,'HECVAT - Lite'!A$24:D$112,4,TRUE)</f>
        <v>0</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f>VLOOKUP(B48,'HECVAT - Lite'!A$24:D$112,4,TRUE)</f>
        <v>0</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f>VLOOKUP(B49,'HECVAT - Lite'!A$24:D$112,4,TRUE)</f>
        <v>0</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f>VLOOKUP(B50,'HECVAT - Lite'!A$24:D$112,4,TRUE)</f>
        <v>0</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f>VLOOKUP(B51,'HECVAT - Lite'!A$24:D$112,4,TRUE)</f>
        <v>0</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f>VLOOKUP(B52,'HECVAT - Lite'!A$24:D$112,4,TRUE)</f>
        <v>0</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Instructure manages logs on behalf of customers. Canvas Credentials can provide User Login, Logout, and IP Address.</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SSO integration is available with IDPs that may be configured to use various MFA techniques.</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f>VLOOKUP(B61,'HECVAT - Lite'!A$24:D$112,4,TRUE)</f>
        <v>0</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1" t="s">
        <v>182</v>
      </c>
      <c r="F64" s="92" t="s">
        <v>512</v>
      </c>
      <c r="G64" s="92" t="s">
        <v>513</v>
      </c>
      <c r="H64" s="90" t="s">
        <v>514</v>
      </c>
      <c r="I64" s="82" t="s">
        <v>515</v>
      </c>
      <c r="J64" s="83" t="str">
        <f t="shared" si="0"/>
        <v>FALSE</v>
      </c>
      <c r="K64" s="83">
        <v>1</v>
      </c>
      <c r="L64" s="83" t="s">
        <v>508</v>
      </c>
      <c r="M64" s="84" t="s">
        <v>234</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data transferred in and out of the Canvas Credentials platform is done via TLS over port 443.  Port 80 is open on load balancers and only serves to redirect to port 443.</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Canvas Credentials using AES-256.</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Hot and cold backups are stored in multiple AWS Availability Zones (data centers) and cold backups are encrypted at rest in an involatile state.</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71" s="81" t="s">
        <v>182</v>
      </c>
      <c r="F71" s="92" t="s">
        <v>567</v>
      </c>
      <c r="G71" s="92" t="s">
        <v>568</v>
      </c>
      <c r="H71" s="90" t="s">
        <v>569</v>
      </c>
      <c r="I71" s="82" t="s">
        <v>570</v>
      </c>
      <c r="J71" s="83" t="str">
        <f t="shared" si="0"/>
        <v>TRUE</v>
      </c>
      <c r="K71" s="83">
        <v>1</v>
      </c>
      <c r="L71" s="83" t="s">
        <v>120</v>
      </c>
      <c r="M71" s="84" t="s">
        <v>234</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 xml:space="preserve">Canvas Credentials support storage in four regions across the globe (Australia - AU, Canada - CA, Europe - EU-Ireland, and the United States - US). </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Canvas Credentials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409.6" thickTop="1" thickBot="1" x14ac:dyDescent="0.25">
      <c r="A94" s="77">
        <v>76</v>
      </c>
      <c r="B94" s="89" t="s">
        <v>154</v>
      </c>
      <c r="C94" s="79" t="s">
        <v>710</v>
      </c>
      <c r="D94" s="80" t="str">
        <f>VLOOKUP(B94,'HECVAT - Lite'!A$24:D$112,4,TRUE)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7" t="s">
        <v>723</v>
      </c>
      <c r="B1" s="221"/>
      <c r="C1" s="221"/>
      <c r="D1" s="219"/>
      <c r="E1" s="96"/>
      <c r="F1" s="96"/>
      <c r="G1" s="96"/>
      <c r="H1" s="6"/>
      <c r="I1" s="6"/>
      <c r="J1" s="6"/>
      <c r="K1" s="6"/>
      <c r="L1" s="6"/>
      <c r="M1" s="6"/>
      <c r="N1" s="6"/>
      <c r="O1" s="6"/>
      <c r="P1" s="6"/>
      <c r="Q1" s="6"/>
      <c r="R1" s="6"/>
      <c r="S1" s="6"/>
      <c r="T1" s="6"/>
      <c r="U1" s="6"/>
      <c r="V1" s="6"/>
      <c r="W1" s="6"/>
      <c r="X1" s="6"/>
      <c r="Y1" s="6"/>
    </row>
    <row r="2" spans="1:25" ht="25.5" customHeight="1" x14ac:dyDescent="0.15">
      <c r="A2" s="242"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7"/>
      <c r="C3" s="98"/>
      <c r="D3" s="98"/>
      <c r="E3" s="14"/>
      <c r="F3" s="6"/>
      <c r="G3" s="6"/>
      <c r="H3" s="6"/>
      <c r="I3" s="6"/>
      <c r="J3" s="6"/>
      <c r="K3" s="6"/>
      <c r="L3" s="6"/>
      <c r="M3" s="6"/>
      <c r="N3" s="6"/>
      <c r="O3" s="6"/>
      <c r="P3" s="6"/>
      <c r="Q3" s="6"/>
      <c r="R3" s="6"/>
      <c r="S3" s="6"/>
      <c r="T3" s="6"/>
      <c r="U3" s="6"/>
      <c r="V3" s="6"/>
      <c r="W3" s="6"/>
      <c r="X3" s="6"/>
      <c r="Y3" s="6"/>
    </row>
    <row r="4" spans="1:25" ht="1.5" customHeight="1" x14ac:dyDescent="0.15">
      <c r="A4" s="99"/>
      <c r="B4" s="99"/>
      <c r="C4" s="99"/>
      <c r="D4" s="99"/>
      <c r="E4" s="14"/>
      <c r="F4" s="6"/>
      <c r="G4" s="6"/>
      <c r="H4" s="6"/>
      <c r="I4" s="6"/>
      <c r="J4" s="6"/>
      <c r="K4" s="6"/>
      <c r="L4" s="6"/>
      <c r="M4" s="6"/>
      <c r="N4" s="6"/>
      <c r="O4" s="6"/>
      <c r="P4" s="6"/>
      <c r="Q4" s="6"/>
      <c r="R4" s="6"/>
      <c r="S4" s="6"/>
      <c r="T4" s="6"/>
      <c r="U4" s="6"/>
      <c r="V4" s="6"/>
      <c r="W4" s="6"/>
      <c r="X4" s="6"/>
      <c r="Y4" s="6"/>
    </row>
    <row r="5" spans="1:25" ht="1.5" customHeight="1" x14ac:dyDescent="0.15">
      <c r="A5" s="100"/>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1"/>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2"/>
      <c r="C7" s="103"/>
      <c r="D7" s="103"/>
      <c r="E7" s="14"/>
      <c r="F7" s="6"/>
      <c r="G7" s="6"/>
      <c r="H7" s="6"/>
      <c r="I7" s="6"/>
      <c r="J7" s="6"/>
      <c r="K7" s="6"/>
      <c r="L7" s="6"/>
      <c r="M7" s="6"/>
      <c r="N7" s="6"/>
      <c r="O7" s="6"/>
      <c r="P7" s="6"/>
      <c r="Q7" s="6"/>
      <c r="R7" s="6"/>
      <c r="S7" s="6"/>
      <c r="T7" s="6"/>
      <c r="U7" s="6"/>
      <c r="V7" s="6"/>
      <c r="W7" s="6"/>
      <c r="X7" s="6"/>
      <c r="Y7" s="6"/>
    </row>
    <row r="8" spans="1:25" ht="1.5" customHeight="1" x14ac:dyDescent="0.15">
      <c r="A8" s="9"/>
      <c r="B8" s="102"/>
      <c r="C8" s="103"/>
      <c r="D8" s="103"/>
      <c r="E8" s="14"/>
      <c r="F8" s="6"/>
      <c r="G8" s="6"/>
      <c r="H8" s="6"/>
      <c r="I8" s="6"/>
      <c r="J8" s="6"/>
      <c r="K8" s="6"/>
      <c r="L8" s="6"/>
      <c r="M8" s="6"/>
      <c r="N8" s="6"/>
      <c r="O8" s="6"/>
      <c r="P8" s="6"/>
      <c r="Q8" s="6"/>
      <c r="R8" s="6"/>
      <c r="S8" s="6"/>
      <c r="T8" s="6"/>
      <c r="U8" s="6"/>
      <c r="V8" s="6"/>
      <c r="W8" s="6"/>
      <c r="X8" s="6"/>
      <c r="Y8" s="6"/>
    </row>
    <row r="9" spans="1:25" ht="1.5" customHeight="1" x14ac:dyDescent="0.15">
      <c r="A9" s="9"/>
      <c r="B9" s="102"/>
      <c r="C9" s="103"/>
      <c r="D9" s="103"/>
      <c r="E9" s="14"/>
      <c r="F9" s="6"/>
      <c r="G9" s="6"/>
      <c r="H9" s="6"/>
      <c r="I9" s="6"/>
      <c r="J9" s="6"/>
      <c r="K9" s="6"/>
      <c r="L9" s="6"/>
      <c r="M9" s="6"/>
      <c r="N9" s="6"/>
      <c r="O9" s="6"/>
      <c r="P9" s="6"/>
      <c r="Q9" s="6"/>
      <c r="R9" s="6"/>
      <c r="S9" s="6"/>
      <c r="T9" s="6"/>
      <c r="U9" s="6"/>
      <c r="V9" s="6"/>
      <c r="W9" s="6"/>
      <c r="X9" s="6"/>
      <c r="Y9" s="6"/>
    </row>
    <row r="10" spans="1:25" ht="1.5" customHeight="1" x14ac:dyDescent="0.15">
      <c r="A10" s="9"/>
      <c r="B10" s="102"/>
      <c r="C10" s="103"/>
      <c r="D10" s="103"/>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2"/>
      <c r="C11" s="103"/>
      <c r="D11" s="103"/>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2"/>
      <c r="C12" s="103"/>
      <c r="D12" s="103"/>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2"/>
      <c r="C13" s="103"/>
      <c r="D13" s="103"/>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2"/>
      <c r="C14" s="103"/>
      <c r="D14" s="103"/>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2"/>
      <c r="C15" s="103"/>
      <c r="D15" s="103"/>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2"/>
      <c r="C16" s="103"/>
      <c r="D16" s="103"/>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1"/>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2"/>
      <c r="C18" s="103"/>
      <c r="D18" s="103"/>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2"/>
      <c r="C19" s="103"/>
      <c r="D19" s="103"/>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1"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70"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1"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1"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1" t="s">
        <v>97</v>
      </c>
      <c r="B42" s="219"/>
      <c r="C42" s="18" t="str">
        <f>$C$30</f>
        <v>Reason for Question</v>
      </c>
      <c r="D42" s="18"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6" t="s">
        <v>99</v>
      </c>
      <c r="B44" s="16"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1"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1"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1"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1"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1"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1"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4" t="s">
        <v>756</v>
      </c>
      <c r="F83" s="32"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1"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1"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4" t="s">
        <v>154</v>
      </c>
      <c r="B95" s="16"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3"/>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3"/>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3"/>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3"/>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3"/>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7" t="s">
        <v>49</v>
      </c>
      <c r="B2" s="7"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7" t="s">
        <v>51</v>
      </c>
      <c r="B3" s="7"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1" t="s">
        <v>823</v>
      </c>
      <c r="B1" s="272"/>
      <c r="C1" s="272"/>
      <c r="D1" s="272"/>
      <c r="E1" s="272"/>
      <c r="F1" s="272"/>
      <c r="G1" s="272"/>
      <c r="H1" s="272"/>
      <c r="I1" s="272"/>
      <c r="J1" s="272"/>
      <c r="K1" s="6"/>
      <c r="L1" s="6"/>
      <c r="M1" s="6"/>
      <c r="N1" s="6"/>
      <c r="O1" s="6"/>
      <c r="P1" s="6"/>
      <c r="Q1" s="6"/>
      <c r="R1" s="6"/>
      <c r="S1" s="6"/>
      <c r="T1" s="6"/>
      <c r="U1" s="6"/>
      <c r="V1" s="6"/>
      <c r="W1" s="6"/>
      <c r="X1" s="6"/>
      <c r="Y1" s="6"/>
      <c r="Z1" s="6"/>
    </row>
    <row r="2" spans="1:26" ht="22.5" customHeight="1" x14ac:dyDescent="0.15">
      <c r="A2" s="242" t="s">
        <v>29</v>
      </c>
      <c r="B2" s="221"/>
      <c r="C2" s="221"/>
      <c r="D2" s="221"/>
      <c r="E2" s="221"/>
      <c r="F2" s="221"/>
      <c r="G2" s="221"/>
      <c r="H2" s="219"/>
      <c r="I2" s="14"/>
      <c r="J2" s="184"/>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24"/>
      <c r="J3" s="185"/>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24"/>
      <c r="J4" s="185"/>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24"/>
      <c r="J5" s="185"/>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24"/>
      <c r="J6" s="185"/>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24"/>
      <c r="J7" s="185"/>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24"/>
      <c r="J8" s="185"/>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24"/>
      <c r="J9" s="185"/>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24"/>
      <c r="J10" s="185"/>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24"/>
      <c r="J11" s="185"/>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24"/>
      <c r="J12" s="185"/>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24"/>
      <c r="J13" s="185"/>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24"/>
      <c r="J14" s="185"/>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24"/>
      <c r="J15" s="185"/>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24"/>
      <c r="J16" s="185"/>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24"/>
      <c r="J17" s="185"/>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24"/>
      <c r="J18" s="185"/>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24"/>
      <c r="J19" s="185"/>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24"/>
      <c r="J20" s="185"/>
      <c r="K20" s="6"/>
      <c r="L20" s="6"/>
      <c r="M20" s="6"/>
      <c r="N20" s="6"/>
      <c r="O20" s="6"/>
      <c r="P20" s="6"/>
      <c r="Q20" s="6"/>
      <c r="R20" s="6"/>
      <c r="S20" s="6"/>
      <c r="T20" s="6"/>
      <c r="U20" s="6"/>
      <c r="V20" s="6"/>
      <c r="W20" s="6"/>
      <c r="X20" s="6"/>
      <c r="Y20" s="6"/>
      <c r="Z20" s="6"/>
    </row>
    <row r="21" spans="1:26" ht="33" customHeight="1" x14ac:dyDescent="0.15">
      <c r="A21" s="109"/>
      <c r="B21" s="24" t="s">
        <v>824</v>
      </c>
      <c r="C21" s="194" t="s">
        <v>825</v>
      </c>
      <c r="D21" s="194" t="s">
        <v>826</v>
      </c>
      <c r="E21" s="194" t="s">
        <v>827</v>
      </c>
      <c r="F21" s="194" t="s">
        <v>828</v>
      </c>
      <c r="G21" s="194" t="s">
        <v>829</v>
      </c>
      <c r="H21" s="194" t="s">
        <v>830</v>
      </c>
      <c r="I21" s="194" t="s">
        <v>831</v>
      </c>
      <c r="J21" s="195" t="s">
        <v>832</v>
      </c>
      <c r="K21" s="6"/>
      <c r="L21" s="6"/>
      <c r="M21" s="6"/>
      <c r="N21" s="6"/>
      <c r="O21" s="6"/>
      <c r="P21" s="6"/>
      <c r="Q21" s="6"/>
      <c r="R21" s="6"/>
      <c r="S21" s="6"/>
      <c r="T21" s="6"/>
      <c r="U21" s="6"/>
      <c r="V21" s="6"/>
      <c r="W21" s="6"/>
      <c r="X21" s="6"/>
      <c r="Y21" s="6"/>
      <c r="Z21" s="6"/>
    </row>
    <row r="22" spans="1:26" ht="36" customHeight="1" x14ac:dyDescent="0.15">
      <c r="A22" s="231" t="s">
        <v>10</v>
      </c>
      <c r="B22" s="219"/>
      <c r="C22" s="110" t="str">
        <f>$C$30</f>
        <v>CIS Critical Security Controlsv8.1</v>
      </c>
      <c r="D22" s="110" t="str">
        <f>$D$30</f>
        <v>HIPAA</v>
      </c>
      <c r="E22" s="110" t="str">
        <f>$E$30</f>
        <v>ISO 27002:2013</v>
      </c>
      <c r="F22" s="110" t="str">
        <f>$F$30</f>
        <v>NIST Cybersecurity Framework</v>
      </c>
      <c r="G22" s="18" t="str">
        <f>$G$30</f>
        <v>NIST SP 800-171r1</v>
      </c>
      <c r="H22" s="110" t="str">
        <f>$H$30</f>
        <v>NIST SP 800-53r5</v>
      </c>
      <c r="I22" s="110" t="s">
        <v>210</v>
      </c>
      <c r="J22" s="186"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1" t="s">
        <v>8</v>
      </c>
      <c r="B30" s="219"/>
      <c r="C30" s="110" t="s">
        <v>2250</v>
      </c>
      <c r="D30" s="110" t="s">
        <v>205</v>
      </c>
      <c r="E30" s="110" t="s">
        <v>835</v>
      </c>
      <c r="F30" s="110" t="s">
        <v>207</v>
      </c>
      <c r="G30" s="110" t="s">
        <v>836</v>
      </c>
      <c r="H30" s="110" t="s">
        <v>2251</v>
      </c>
      <c r="I30" s="110" t="s">
        <v>210</v>
      </c>
      <c r="J30" s="186"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1"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1"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6" t="s">
        <v>106</v>
      </c>
      <c r="B51" s="16"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1"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1"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6"/>
      <c r="L61" s="6"/>
      <c r="M61" s="6"/>
      <c r="N61" s="6"/>
      <c r="O61" s="6"/>
      <c r="P61" s="6"/>
      <c r="Q61" s="6"/>
      <c r="R61" s="6"/>
      <c r="S61" s="6"/>
      <c r="T61" s="6"/>
      <c r="U61" s="6"/>
      <c r="V61" s="6"/>
      <c r="W61" s="6"/>
      <c r="X61" s="6"/>
      <c r="Y61" s="6"/>
      <c r="Z61" s="6"/>
    </row>
    <row r="62" spans="1:26" ht="48" customHeight="1" x14ac:dyDescent="0.15">
      <c r="A62" s="29"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6" t="s">
        <v>124</v>
      </c>
      <c r="B65" s="16"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1"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1"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29" t="s">
        <v>137</v>
      </c>
      <c r="B77" s="16"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1"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1"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1"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19"/>
      <c r="D96" s="33"/>
      <c r="E96" s="34"/>
      <c r="F96" s="119"/>
      <c r="G96" s="33"/>
      <c r="H96" s="121"/>
      <c r="I96" s="121"/>
      <c r="J96" s="187"/>
      <c r="K96" s="6"/>
      <c r="L96" s="6"/>
      <c r="M96" s="6"/>
      <c r="N96" s="6"/>
      <c r="O96" s="6"/>
      <c r="P96" s="6"/>
      <c r="Q96" s="6"/>
      <c r="R96" s="6"/>
      <c r="S96" s="6"/>
      <c r="T96" s="6"/>
      <c r="U96" s="6"/>
      <c r="V96" s="6"/>
      <c r="W96" s="6"/>
      <c r="X96" s="6"/>
      <c r="Y96" s="6"/>
      <c r="Z96" s="6"/>
    </row>
    <row r="97" spans="2:26" ht="15.75" customHeight="1" x14ac:dyDescent="0.15">
      <c r="B97" s="6"/>
      <c r="C97" s="119"/>
      <c r="D97" s="33"/>
      <c r="E97" s="34"/>
      <c r="F97" s="119"/>
      <c r="G97" s="33"/>
      <c r="H97" s="121"/>
      <c r="I97" s="121"/>
      <c r="J97" s="187"/>
      <c r="K97" s="6"/>
      <c r="L97" s="6"/>
      <c r="M97" s="6"/>
      <c r="N97" s="6"/>
      <c r="O97" s="6"/>
      <c r="P97" s="6"/>
      <c r="Q97" s="6"/>
      <c r="R97" s="6"/>
      <c r="S97" s="6"/>
      <c r="T97" s="6"/>
      <c r="U97" s="6"/>
      <c r="V97" s="6"/>
      <c r="W97" s="6"/>
      <c r="X97" s="6"/>
      <c r="Y97" s="6"/>
      <c r="Z97" s="6"/>
    </row>
    <row r="98" spans="2:26" ht="15.75" customHeight="1" x14ac:dyDescent="0.15">
      <c r="B98" s="6"/>
      <c r="C98" s="119"/>
      <c r="D98" s="33"/>
      <c r="E98" s="34"/>
      <c r="F98" s="119"/>
      <c r="G98" s="33"/>
      <c r="H98" s="121"/>
      <c r="I98" s="121"/>
      <c r="J98" s="187"/>
      <c r="K98" s="6"/>
      <c r="L98" s="6"/>
      <c r="M98" s="6"/>
      <c r="N98" s="6"/>
      <c r="O98" s="6"/>
      <c r="P98" s="6"/>
      <c r="Q98" s="6"/>
      <c r="R98" s="6"/>
      <c r="S98" s="6"/>
      <c r="T98" s="6"/>
      <c r="U98" s="6"/>
      <c r="V98" s="6"/>
      <c r="W98" s="6"/>
      <c r="X98" s="6"/>
      <c r="Y98" s="6"/>
      <c r="Z98" s="6"/>
    </row>
    <row r="99" spans="2:26" ht="15.75" customHeight="1" x14ac:dyDescent="0.15">
      <c r="B99" s="6"/>
      <c r="C99" s="119"/>
      <c r="D99" s="33"/>
      <c r="E99" s="34"/>
      <c r="F99" s="119"/>
      <c r="G99" s="33"/>
      <c r="H99" s="121"/>
      <c r="I99" s="121"/>
      <c r="J99" s="187"/>
      <c r="K99" s="6"/>
      <c r="L99" s="6"/>
      <c r="M99" s="6"/>
      <c r="N99" s="6"/>
      <c r="O99" s="6"/>
      <c r="P99" s="6"/>
      <c r="Q99" s="6"/>
      <c r="R99" s="6"/>
      <c r="S99" s="6"/>
      <c r="T99" s="6"/>
      <c r="U99" s="6"/>
      <c r="V99" s="6"/>
      <c r="W99" s="6"/>
      <c r="X99" s="6"/>
      <c r="Y99" s="6"/>
      <c r="Z99" s="6"/>
    </row>
    <row r="100" spans="2:26" ht="15.75" customHeight="1" x14ac:dyDescent="0.15">
      <c r="B100" s="6"/>
      <c r="C100" s="119"/>
      <c r="D100" s="33"/>
      <c r="E100" s="34"/>
      <c r="F100" s="119"/>
      <c r="G100" s="33"/>
      <c r="H100" s="121"/>
      <c r="I100" s="121"/>
      <c r="J100" s="187"/>
      <c r="K100" s="6"/>
      <c r="L100" s="6"/>
      <c r="M100" s="6"/>
      <c r="N100" s="6"/>
      <c r="O100" s="6"/>
      <c r="P100" s="6"/>
      <c r="Q100" s="6"/>
      <c r="R100" s="6"/>
      <c r="S100" s="6"/>
      <c r="T100" s="6"/>
      <c r="U100" s="6"/>
      <c r="V100" s="6"/>
      <c r="W100" s="6"/>
      <c r="X100" s="6"/>
      <c r="Y100" s="6"/>
      <c r="Z100" s="6"/>
    </row>
    <row r="101" spans="2:26" ht="15.75" customHeight="1" x14ac:dyDescent="0.15">
      <c r="B101" s="6"/>
      <c r="C101" s="119"/>
      <c r="D101" s="33"/>
      <c r="E101" s="34"/>
      <c r="F101" s="119"/>
      <c r="G101" s="33"/>
      <c r="H101" s="121"/>
      <c r="I101" s="121"/>
      <c r="J101" s="187"/>
      <c r="K101" s="6"/>
      <c r="L101" s="6"/>
      <c r="M101" s="6"/>
      <c r="N101" s="6"/>
      <c r="O101" s="6"/>
      <c r="P101" s="6"/>
      <c r="Q101" s="6"/>
      <c r="R101" s="6"/>
      <c r="S101" s="6"/>
      <c r="T101" s="6"/>
      <c r="U101" s="6"/>
      <c r="V101" s="6"/>
      <c r="W101" s="6"/>
      <c r="X101" s="6"/>
      <c r="Y101" s="6"/>
      <c r="Z101" s="6"/>
    </row>
    <row r="102" spans="2:26" ht="15.75" customHeight="1" x14ac:dyDescent="0.15">
      <c r="B102" s="6"/>
      <c r="C102" s="119"/>
      <c r="D102" s="33"/>
      <c r="E102" s="34"/>
      <c r="F102" s="119"/>
      <c r="G102" s="33"/>
      <c r="H102" s="121"/>
      <c r="I102" s="121"/>
      <c r="J102" s="187"/>
      <c r="K102" s="6"/>
      <c r="L102" s="6"/>
      <c r="M102" s="6"/>
      <c r="N102" s="6"/>
      <c r="O102" s="6"/>
      <c r="P102" s="6"/>
      <c r="Q102" s="6"/>
      <c r="R102" s="6"/>
      <c r="S102" s="6"/>
      <c r="T102" s="6"/>
      <c r="U102" s="6"/>
      <c r="V102" s="6"/>
      <c r="W102" s="6"/>
      <c r="X102" s="6"/>
      <c r="Y102" s="6"/>
      <c r="Z102" s="6"/>
    </row>
    <row r="103" spans="2:26" ht="15.75" customHeight="1" x14ac:dyDescent="0.15">
      <c r="B103" s="6"/>
      <c r="C103" s="119"/>
      <c r="D103" s="33"/>
      <c r="E103" s="34"/>
      <c r="F103" s="119"/>
      <c r="G103" s="33"/>
      <c r="H103" s="121"/>
      <c r="I103" s="121"/>
      <c r="J103" s="187"/>
      <c r="K103" s="6"/>
      <c r="L103" s="6"/>
      <c r="M103" s="6"/>
      <c r="N103" s="6"/>
      <c r="O103" s="6"/>
      <c r="P103" s="6"/>
      <c r="Q103" s="6"/>
      <c r="R103" s="6"/>
      <c r="S103" s="6"/>
      <c r="T103" s="6"/>
      <c r="U103" s="6"/>
      <c r="V103" s="6"/>
      <c r="W103" s="6"/>
      <c r="X103" s="6"/>
      <c r="Y103" s="6"/>
      <c r="Z103" s="6"/>
    </row>
    <row r="104" spans="2:26" ht="15.75" customHeight="1" x14ac:dyDescent="0.15">
      <c r="B104" s="6"/>
      <c r="C104" s="119"/>
      <c r="D104" s="33"/>
      <c r="E104" s="34"/>
      <c r="F104" s="119"/>
      <c r="G104" s="33"/>
      <c r="H104" s="121"/>
      <c r="I104" s="121"/>
      <c r="J104" s="187"/>
      <c r="K104" s="6"/>
      <c r="L104" s="6"/>
      <c r="M104" s="6"/>
      <c r="N104" s="6"/>
      <c r="O104" s="6"/>
      <c r="P104" s="6"/>
      <c r="Q104" s="6"/>
      <c r="R104" s="6"/>
      <c r="S104" s="6"/>
      <c r="T104" s="6"/>
      <c r="U104" s="6"/>
      <c r="V104" s="6"/>
      <c r="W104" s="6"/>
      <c r="X104" s="6"/>
      <c r="Y104" s="6"/>
      <c r="Z104" s="6"/>
    </row>
    <row r="105" spans="2:26" ht="15.75" customHeight="1" x14ac:dyDescent="0.15">
      <c r="C105" s="119"/>
      <c r="D105" s="33"/>
      <c r="E105" s="34"/>
      <c r="F105" s="119"/>
      <c r="G105" s="33"/>
      <c r="H105" s="121"/>
      <c r="I105" s="121"/>
      <c r="J105" s="187"/>
      <c r="K105" s="6"/>
      <c r="L105" s="6"/>
      <c r="M105" s="6"/>
      <c r="N105" s="6"/>
      <c r="O105" s="6"/>
      <c r="P105" s="6"/>
      <c r="Q105" s="6"/>
      <c r="R105" s="6"/>
      <c r="S105" s="6"/>
      <c r="T105" s="6"/>
      <c r="U105" s="6"/>
      <c r="V105" s="6"/>
      <c r="W105" s="6"/>
      <c r="X105" s="6"/>
      <c r="Y105" s="6"/>
      <c r="Z105" s="6"/>
    </row>
    <row r="106" spans="2:26" ht="15.75" customHeight="1" x14ac:dyDescent="0.15">
      <c r="C106" s="119"/>
      <c r="D106" s="33"/>
      <c r="E106" s="34"/>
      <c r="F106" s="119"/>
      <c r="G106" s="33"/>
      <c r="H106" s="121"/>
      <c r="I106" s="121"/>
      <c r="J106" s="187"/>
      <c r="K106" s="6"/>
      <c r="L106" s="6"/>
      <c r="M106" s="6"/>
      <c r="N106" s="6"/>
      <c r="O106" s="6"/>
      <c r="P106" s="6"/>
      <c r="Q106" s="6"/>
      <c r="R106" s="6"/>
      <c r="S106" s="6"/>
      <c r="T106" s="6"/>
      <c r="U106" s="6"/>
      <c r="V106" s="6"/>
      <c r="W106" s="6"/>
      <c r="X106" s="6"/>
      <c r="Y106" s="6"/>
      <c r="Z106" s="6"/>
    </row>
    <row r="107" spans="2:26" ht="15.75" customHeight="1" x14ac:dyDescent="0.15">
      <c r="C107" s="119"/>
      <c r="D107" s="33"/>
      <c r="E107" s="34"/>
      <c r="F107" s="119"/>
      <c r="G107" s="33"/>
      <c r="H107" s="121"/>
      <c r="I107" s="121"/>
      <c r="J107" s="187"/>
      <c r="K107" s="6"/>
      <c r="L107" s="6"/>
      <c r="M107" s="6"/>
      <c r="N107" s="6"/>
      <c r="O107" s="6"/>
      <c r="P107" s="6"/>
      <c r="Q107" s="6"/>
      <c r="R107" s="6"/>
      <c r="S107" s="6"/>
      <c r="T107" s="6"/>
      <c r="U107" s="6"/>
      <c r="V107" s="6"/>
      <c r="W107" s="6"/>
      <c r="X107" s="6"/>
      <c r="Y107" s="6"/>
      <c r="Z107" s="6"/>
    </row>
    <row r="108" spans="2:26" ht="15.75" customHeight="1" x14ac:dyDescent="0.15">
      <c r="C108" s="119"/>
      <c r="D108" s="33"/>
      <c r="E108" s="34"/>
      <c r="F108" s="119"/>
      <c r="G108" s="33"/>
      <c r="H108" s="121"/>
      <c r="I108" s="121"/>
      <c r="J108" s="187"/>
      <c r="K108" s="6"/>
      <c r="L108" s="6"/>
      <c r="M108" s="6"/>
      <c r="N108" s="6"/>
      <c r="O108" s="6"/>
      <c r="P108" s="6"/>
      <c r="Q108" s="6"/>
      <c r="R108" s="6"/>
      <c r="S108" s="6"/>
      <c r="T108" s="6"/>
      <c r="U108" s="6"/>
      <c r="V108" s="6"/>
      <c r="W108" s="6"/>
      <c r="X108" s="6"/>
      <c r="Y108" s="6"/>
      <c r="Z108" s="6"/>
    </row>
    <row r="109" spans="2:26" ht="15.75" customHeight="1" x14ac:dyDescent="0.15">
      <c r="C109" s="119"/>
      <c r="D109" s="33"/>
      <c r="E109" s="34"/>
      <c r="F109" s="119"/>
      <c r="G109" s="33"/>
      <c r="H109" s="121"/>
      <c r="I109" s="121"/>
      <c r="J109" s="187"/>
      <c r="K109" s="6"/>
      <c r="L109" s="6"/>
      <c r="M109" s="6"/>
      <c r="N109" s="6"/>
      <c r="O109" s="6"/>
      <c r="P109" s="6"/>
      <c r="Q109" s="6"/>
      <c r="R109" s="6"/>
      <c r="S109" s="6"/>
      <c r="T109" s="6"/>
      <c r="U109" s="6"/>
      <c r="V109" s="6"/>
      <c r="W109" s="6"/>
      <c r="X109" s="6"/>
      <c r="Y109" s="6"/>
      <c r="Z109" s="6"/>
    </row>
    <row r="110" spans="2:26" ht="15.75" customHeight="1" x14ac:dyDescent="0.15">
      <c r="C110" s="119"/>
      <c r="D110" s="33"/>
      <c r="E110" s="34"/>
      <c r="F110" s="119"/>
      <c r="G110" s="33"/>
      <c r="H110" s="121"/>
      <c r="I110" s="121"/>
      <c r="J110" s="187"/>
      <c r="K110" s="6"/>
      <c r="L110" s="6"/>
      <c r="M110" s="6"/>
      <c r="N110" s="6"/>
      <c r="O110" s="6"/>
      <c r="P110" s="6"/>
      <c r="Q110" s="6"/>
      <c r="R110" s="6"/>
      <c r="S110" s="6"/>
      <c r="T110" s="6"/>
      <c r="U110" s="6"/>
      <c r="V110" s="6"/>
      <c r="W110" s="6"/>
      <c r="X110" s="6"/>
      <c r="Y110" s="6"/>
      <c r="Z110" s="6"/>
    </row>
    <row r="111" spans="2:26" ht="15.75" customHeight="1" x14ac:dyDescent="0.15">
      <c r="C111" s="119"/>
      <c r="D111" s="33"/>
      <c r="E111" s="34"/>
      <c r="F111" s="119"/>
      <c r="G111" s="33"/>
      <c r="H111" s="121"/>
      <c r="I111" s="121"/>
      <c r="J111" s="187"/>
      <c r="K111" s="6"/>
      <c r="L111" s="6"/>
      <c r="M111" s="6"/>
      <c r="N111" s="6"/>
      <c r="O111" s="6"/>
      <c r="P111" s="6"/>
      <c r="Q111" s="6"/>
      <c r="R111" s="6"/>
      <c r="S111" s="6"/>
      <c r="T111" s="6"/>
      <c r="U111" s="6"/>
      <c r="V111" s="6"/>
      <c r="W111" s="6"/>
      <c r="X111" s="6"/>
      <c r="Y111" s="6"/>
      <c r="Z111" s="6"/>
    </row>
    <row r="112" spans="2:26" ht="15.75" customHeight="1" x14ac:dyDescent="0.15">
      <c r="C112" s="119"/>
      <c r="D112" s="33"/>
      <c r="E112" s="34"/>
      <c r="F112" s="119"/>
      <c r="G112" s="33"/>
      <c r="H112" s="121"/>
      <c r="I112" s="121"/>
      <c r="J112" s="187"/>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21"/>
      <c r="J113" s="187"/>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21"/>
      <c r="J114" s="187"/>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21"/>
      <c r="J115" s="187"/>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21"/>
      <c r="J116" s="187"/>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21"/>
      <c r="J117" s="187"/>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21"/>
      <c r="J118" s="187"/>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21"/>
      <c r="J119" s="187"/>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21"/>
      <c r="J120" s="187"/>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21"/>
      <c r="J121" s="187"/>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21"/>
      <c r="J122" s="187"/>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21"/>
      <c r="J123" s="187"/>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21"/>
      <c r="J124" s="187"/>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21"/>
      <c r="J125" s="187"/>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21"/>
      <c r="J126" s="187"/>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21"/>
      <c r="J127" s="187"/>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21"/>
      <c r="J128" s="187"/>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21"/>
      <c r="J129" s="187"/>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21"/>
      <c r="J130" s="187"/>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21"/>
      <c r="J131" s="187"/>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21"/>
      <c r="J132" s="187"/>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21"/>
      <c r="J133" s="187"/>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21"/>
      <c r="J134" s="187"/>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21"/>
      <c r="J135" s="187"/>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21"/>
      <c r="J136" s="187"/>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21"/>
      <c r="J137" s="187"/>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21"/>
      <c r="J138" s="187"/>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21"/>
      <c r="J139" s="187"/>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21"/>
      <c r="J140" s="187"/>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21"/>
      <c r="J141" s="187"/>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21"/>
      <c r="J142" s="187"/>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21"/>
      <c r="J143" s="187"/>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21"/>
      <c r="J144" s="187"/>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21"/>
      <c r="J145" s="187"/>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21"/>
      <c r="J146" s="187"/>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21"/>
      <c r="J147" s="187"/>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21"/>
      <c r="J148" s="187"/>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21"/>
      <c r="J149" s="187"/>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21"/>
      <c r="J150" s="187"/>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21"/>
      <c r="J151" s="187"/>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21"/>
      <c r="J152" s="187"/>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21"/>
      <c r="J153" s="187"/>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21"/>
      <c r="J154" s="187"/>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21"/>
      <c r="J155" s="187"/>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21"/>
      <c r="J156" s="187"/>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21"/>
      <c r="J157" s="187"/>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21"/>
      <c r="J158" s="187"/>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21"/>
      <c r="J159" s="187"/>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21"/>
      <c r="J160" s="187"/>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21"/>
      <c r="J161" s="187"/>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21"/>
      <c r="J162" s="187"/>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21"/>
      <c r="J163" s="187"/>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21"/>
      <c r="J164" s="187"/>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21"/>
      <c r="J165" s="187"/>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21"/>
      <c r="J166" s="187"/>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21"/>
      <c r="J167" s="187"/>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21"/>
      <c r="J168" s="187"/>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21"/>
      <c r="J169" s="187"/>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21"/>
      <c r="J170" s="187"/>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21"/>
      <c r="J171" s="187"/>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21"/>
      <c r="J172" s="187"/>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21"/>
      <c r="J173" s="187"/>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21"/>
      <c r="J174" s="187"/>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21"/>
      <c r="J175" s="187"/>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21"/>
      <c r="J176" s="187"/>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21"/>
      <c r="J177" s="187"/>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21"/>
      <c r="J178" s="187"/>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21"/>
      <c r="J179" s="187"/>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21"/>
      <c r="J180" s="187"/>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21"/>
      <c r="J181" s="187"/>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21"/>
      <c r="J182" s="187"/>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21"/>
      <c r="J183" s="187"/>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21"/>
      <c r="J184" s="187"/>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21"/>
      <c r="J185" s="187"/>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21"/>
      <c r="J186" s="187"/>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21"/>
      <c r="J187" s="187"/>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21"/>
      <c r="J188" s="187"/>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21"/>
      <c r="J189" s="187"/>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21"/>
      <c r="J190" s="187"/>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21"/>
      <c r="J191" s="187"/>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21"/>
      <c r="J192" s="187"/>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21"/>
      <c r="J193" s="187"/>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21"/>
      <c r="J194" s="187"/>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21"/>
      <c r="J195" s="187"/>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21"/>
      <c r="J196" s="187"/>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21"/>
      <c r="J197" s="187"/>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21"/>
      <c r="J198" s="187"/>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21"/>
      <c r="J199" s="187"/>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21"/>
      <c r="J200" s="187"/>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21"/>
      <c r="J201" s="187"/>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21"/>
      <c r="J202" s="187"/>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21"/>
      <c r="J203" s="187"/>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21"/>
      <c r="J204" s="187"/>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21"/>
      <c r="J205" s="187"/>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21"/>
      <c r="J206" s="187"/>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21"/>
      <c r="J207" s="187"/>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21"/>
      <c r="J208" s="187"/>
      <c r="K208" s="6"/>
      <c r="L208" s="6"/>
      <c r="M208" s="6"/>
      <c r="N208" s="6"/>
      <c r="O208" s="6"/>
      <c r="P208" s="6"/>
      <c r="Q208" s="6"/>
      <c r="R208" s="6"/>
      <c r="S208" s="6"/>
      <c r="T208" s="6"/>
      <c r="U208" s="6"/>
      <c r="V208" s="6"/>
      <c r="W208" s="6"/>
      <c r="X208" s="6"/>
      <c r="Y208" s="6"/>
      <c r="Z208" s="6"/>
    </row>
    <row r="209" spans="2:26" ht="15.75" customHeight="1" x14ac:dyDescent="0.15">
      <c r="C209" s="119"/>
      <c r="D209" s="33"/>
      <c r="E209" s="34"/>
      <c r="F209" s="119"/>
      <c r="G209" s="33"/>
      <c r="H209" s="121"/>
      <c r="I209" s="121"/>
      <c r="J209" s="187"/>
      <c r="K209" s="6"/>
      <c r="L209" s="6"/>
      <c r="M209" s="6"/>
      <c r="N209" s="6"/>
      <c r="O209" s="6"/>
      <c r="P209" s="6"/>
      <c r="Q209" s="6"/>
      <c r="R209" s="6"/>
      <c r="S209" s="6"/>
      <c r="T209" s="6"/>
      <c r="U209" s="6"/>
      <c r="V209" s="6"/>
      <c r="W209" s="6"/>
      <c r="X209" s="6"/>
      <c r="Y209" s="6"/>
      <c r="Z209" s="6"/>
    </row>
    <row r="210" spans="2:26" ht="15.75" customHeight="1" x14ac:dyDescent="0.15">
      <c r="C210" s="119"/>
      <c r="D210" s="33"/>
      <c r="E210" s="34"/>
      <c r="F210" s="119"/>
      <c r="G210" s="33"/>
      <c r="H210" s="121"/>
      <c r="I210" s="121"/>
      <c r="J210" s="187"/>
      <c r="K210" s="6"/>
      <c r="L210" s="6"/>
      <c r="M210" s="6"/>
      <c r="N210" s="6"/>
      <c r="O210" s="6"/>
      <c r="P210" s="6"/>
      <c r="Q210" s="6"/>
      <c r="R210" s="6"/>
      <c r="S210" s="6"/>
      <c r="T210" s="6"/>
      <c r="U210" s="6"/>
      <c r="V210" s="6"/>
      <c r="W210" s="6"/>
      <c r="X210" s="6"/>
      <c r="Y210" s="6"/>
      <c r="Z210" s="6"/>
    </row>
    <row r="211" spans="2:26" ht="15.75" customHeight="1" x14ac:dyDescent="0.15">
      <c r="C211" s="119"/>
      <c r="D211" s="33"/>
      <c r="E211" s="34"/>
      <c r="F211" s="119"/>
      <c r="G211" s="33"/>
      <c r="H211" s="121"/>
      <c r="I211" s="121"/>
      <c r="J211" s="187"/>
      <c r="K211" s="6"/>
      <c r="L211" s="6"/>
      <c r="M211" s="6"/>
      <c r="N211" s="6"/>
      <c r="O211" s="6"/>
      <c r="P211" s="6"/>
      <c r="Q211" s="6"/>
      <c r="R211" s="6"/>
      <c r="S211" s="6"/>
      <c r="T211" s="6"/>
      <c r="U211" s="6"/>
      <c r="V211" s="6"/>
      <c r="W211" s="6"/>
      <c r="X211" s="6"/>
      <c r="Y211" s="6"/>
      <c r="Z211" s="6"/>
    </row>
    <row r="212" spans="2:26" ht="15.75" customHeight="1" x14ac:dyDescent="0.15">
      <c r="C212" s="119"/>
      <c r="D212" s="33"/>
      <c r="E212" s="34"/>
      <c r="F212" s="119"/>
      <c r="G212" s="33"/>
      <c r="H212" s="121"/>
      <c r="I212" s="121"/>
      <c r="J212" s="187"/>
      <c r="K212" s="6"/>
      <c r="L212" s="6"/>
      <c r="M212" s="6"/>
      <c r="N212" s="6"/>
      <c r="O212" s="6"/>
      <c r="P212" s="6"/>
      <c r="Q212" s="6"/>
      <c r="R212" s="6"/>
      <c r="S212" s="6"/>
      <c r="T212" s="6"/>
      <c r="U212" s="6"/>
      <c r="V212" s="6"/>
      <c r="W212" s="6"/>
      <c r="X212" s="6"/>
      <c r="Y212" s="6"/>
      <c r="Z212" s="6"/>
    </row>
    <row r="213" spans="2:26" ht="15.75" customHeight="1" x14ac:dyDescent="0.15">
      <c r="C213" s="119"/>
      <c r="D213" s="33"/>
      <c r="E213" s="34"/>
      <c r="F213" s="119"/>
      <c r="G213" s="33"/>
      <c r="H213" s="121"/>
      <c r="I213" s="121"/>
      <c r="J213" s="187"/>
      <c r="K213" s="6"/>
      <c r="L213" s="6"/>
      <c r="M213" s="6"/>
      <c r="N213" s="6"/>
      <c r="O213" s="6"/>
      <c r="P213" s="6"/>
      <c r="Q213" s="6"/>
      <c r="R213" s="6"/>
      <c r="S213" s="6"/>
      <c r="T213" s="6"/>
      <c r="U213" s="6"/>
      <c r="V213" s="6"/>
      <c r="W213" s="6"/>
      <c r="X213" s="6"/>
      <c r="Y213" s="6"/>
      <c r="Z213" s="6"/>
    </row>
    <row r="214" spans="2:26" ht="15.75" customHeight="1" x14ac:dyDescent="0.15">
      <c r="C214" s="119"/>
      <c r="D214" s="33"/>
      <c r="E214" s="34"/>
      <c r="F214" s="119"/>
      <c r="G214" s="33"/>
      <c r="H214" s="121"/>
      <c r="I214" s="121"/>
      <c r="J214" s="187"/>
      <c r="K214" s="6"/>
      <c r="L214" s="6"/>
      <c r="M214" s="6"/>
      <c r="N214" s="6"/>
      <c r="O214" s="6"/>
      <c r="P214" s="6"/>
      <c r="Q214" s="6"/>
      <c r="R214" s="6"/>
      <c r="S214" s="6"/>
      <c r="T214" s="6"/>
      <c r="U214" s="6"/>
      <c r="V214" s="6"/>
      <c r="W214" s="6"/>
      <c r="X214" s="6"/>
      <c r="Y214" s="6"/>
      <c r="Z214" s="6"/>
    </row>
    <row r="215" spans="2:26" ht="15.75" customHeight="1" x14ac:dyDescent="0.15">
      <c r="C215" s="119"/>
      <c r="D215" s="33"/>
      <c r="E215" s="34"/>
      <c r="F215" s="119"/>
      <c r="G215" s="33"/>
      <c r="H215" s="121"/>
      <c r="I215" s="121"/>
      <c r="J215" s="187"/>
      <c r="K215" s="6"/>
      <c r="L215" s="6"/>
      <c r="M215" s="6"/>
      <c r="N215" s="6"/>
      <c r="O215" s="6"/>
      <c r="P215" s="6"/>
      <c r="Q215" s="6"/>
      <c r="R215" s="6"/>
      <c r="S215" s="6"/>
      <c r="T215" s="6"/>
      <c r="U215" s="6"/>
      <c r="V215" s="6"/>
      <c r="W215" s="6"/>
      <c r="X215" s="6"/>
      <c r="Y215" s="6"/>
      <c r="Z215" s="6"/>
    </row>
    <row r="216" spans="2:26" ht="15.75" customHeight="1" x14ac:dyDescent="0.15">
      <c r="C216" s="119"/>
      <c r="D216" s="33"/>
      <c r="E216" s="34"/>
      <c r="F216" s="119"/>
      <c r="G216" s="33"/>
      <c r="H216" s="121"/>
      <c r="I216" s="121"/>
      <c r="J216" s="187"/>
      <c r="K216" s="6"/>
      <c r="L216" s="6"/>
      <c r="M216" s="6"/>
      <c r="N216" s="6"/>
      <c r="O216" s="6"/>
      <c r="P216" s="6"/>
      <c r="Q216" s="6"/>
      <c r="R216" s="6"/>
      <c r="S216" s="6"/>
      <c r="T216" s="6"/>
      <c r="U216" s="6"/>
      <c r="V216" s="6"/>
      <c r="W216" s="6"/>
      <c r="X216" s="6"/>
      <c r="Y216" s="6"/>
      <c r="Z216" s="6"/>
    </row>
    <row r="217" spans="2:26" ht="15.75" customHeight="1" x14ac:dyDescent="0.15">
      <c r="C217" s="119"/>
      <c r="D217" s="33"/>
      <c r="E217" s="34"/>
      <c r="F217" s="119"/>
      <c r="G217" s="33"/>
      <c r="H217" s="121"/>
      <c r="I217" s="121"/>
      <c r="J217" s="187"/>
      <c r="K217" s="6"/>
      <c r="L217" s="6"/>
      <c r="M217" s="6"/>
      <c r="N217" s="6"/>
      <c r="O217" s="6"/>
      <c r="P217" s="6"/>
      <c r="Q217" s="6"/>
      <c r="R217" s="6"/>
      <c r="S217" s="6"/>
      <c r="T217" s="6"/>
      <c r="U217" s="6"/>
      <c r="V217" s="6"/>
      <c r="W217" s="6"/>
      <c r="X217" s="6"/>
      <c r="Y217" s="6"/>
      <c r="Z217" s="6"/>
    </row>
    <row r="218" spans="2:26" ht="15.75" customHeight="1" x14ac:dyDescent="0.15">
      <c r="C218" s="119"/>
      <c r="D218" s="33"/>
      <c r="E218" s="34"/>
      <c r="F218" s="119"/>
      <c r="G218" s="33"/>
      <c r="H218" s="121"/>
      <c r="I218" s="121"/>
      <c r="J218" s="187"/>
      <c r="K218" s="6"/>
      <c r="L218" s="6"/>
      <c r="M218" s="6"/>
      <c r="N218" s="6"/>
      <c r="O218" s="6"/>
      <c r="P218" s="6"/>
      <c r="Q218" s="6"/>
      <c r="R218" s="6"/>
      <c r="S218" s="6"/>
      <c r="T218" s="6"/>
      <c r="U218" s="6"/>
      <c r="V218" s="6"/>
      <c r="W218" s="6"/>
      <c r="X218" s="6"/>
      <c r="Y218" s="6"/>
      <c r="Z218" s="6"/>
    </row>
    <row r="219" spans="2:26" ht="15.75" customHeight="1" x14ac:dyDescent="0.15">
      <c r="C219" s="119"/>
      <c r="D219" s="33"/>
      <c r="E219" s="34"/>
      <c r="F219" s="119"/>
      <c r="G219" s="33"/>
      <c r="H219" s="121"/>
      <c r="I219" s="121"/>
      <c r="J219" s="187"/>
      <c r="K219" s="6"/>
      <c r="L219" s="6"/>
      <c r="M219" s="6"/>
      <c r="N219" s="6"/>
      <c r="O219" s="6"/>
      <c r="P219" s="6"/>
      <c r="Q219" s="6"/>
      <c r="R219" s="6"/>
      <c r="S219" s="6"/>
      <c r="T219" s="6"/>
      <c r="U219" s="6"/>
      <c r="V219" s="6"/>
      <c r="W219" s="6"/>
      <c r="X219" s="6"/>
      <c r="Y219" s="6"/>
      <c r="Z219" s="6"/>
    </row>
    <row r="220" spans="2:26" ht="15.75" customHeight="1" x14ac:dyDescent="0.15">
      <c r="C220" s="119"/>
      <c r="D220" s="33"/>
      <c r="E220" s="34"/>
      <c r="F220" s="119"/>
      <c r="G220" s="33"/>
      <c r="H220" s="121"/>
      <c r="I220" s="121"/>
      <c r="J220" s="187"/>
      <c r="K220" s="6"/>
      <c r="L220" s="6"/>
      <c r="M220" s="6"/>
      <c r="N220" s="6"/>
      <c r="O220" s="6"/>
      <c r="P220" s="6"/>
      <c r="Q220" s="6"/>
      <c r="R220" s="6"/>
      <c r="S220" s="6"/>
      <c r="T220" s="6"/>
      <c r="U220" s="6"/>
      <c r="V220" s="6"/>
      <c r="W220" s="6"/>
      <c r="X220" s="6"/>
      <c r="Y220" s="6"/>
      <c r="Z220" s="6"/>
    </row>
    <row r="221" spans="2:26" ht="15.75" customHeight="1" x14ac:dyDescent="0.15">
      <c r="C221" s="119"/>
      <c r="D221" s="33"/>
      <c r="E221" s="34"/>
      <c r="F221" s="119"/>
      <c r="G221" s="33"/>
      <c r="H221" s="121"/>
      <c r="I221" s="121"/>
      <c r="J221" s="187"/>
      <c r="K221" s="6"/>
      <c r="L221" s="6"/>
      <c r="M221" s="6"/>
      <c r="N221" s="6"/>
      <c r="O221" s="6"/>
      <c r="P221" s="6"/>
      <c r="Q221" s="6"/>
      <c r="R221" s="6"/>
      <c r="S221" s="6"/>
      <c r="T221" s="6"/>
      <c r="U221" s="6"/>
      <c r="V221" s="6"/>
      <c r="W221" s="6"/>
      <c r="X221" s="6"/>
      <c r="Y221" s="6"/>
      <c r="Z221" s="6"/>
    </row>
    <row r="222" spans="2:26" ht="15.75" customHeight="1" x14ac:dyDescent="0.15">
      <c r="C222" s="119"/>
      <c r="D222" s="33"/>
      <c r="E222" s="34"/>
      <c r="F222" s="119"/>
      <c r="G222" s="33"/>
      <c r="H222" s="121"/>
      <c r="I222" s="121"/>
      <c r="J222" s="187"/>
      <c r="K222" s="6"/>
      <c r="L222" s="6"/>
      <c r="M222" s="6"/>
      <c r="N222" s="6"/>
      <c r="O222" s="6"/>
      <c r="P222" s="6"/>
      <c r="Q222" s="6"/>
      <c r="R222" s="6"/>
      <c r="S222" s="6"/>
      <c r="T222" s="6"/>
      <c r="U222" s="6"/>
      <c r="V222" s="6"/>
      <c r="W222" s="6"/>
      <c r="X222" s="6"/>
      <c r="Y222" s="6"/>
      <c r="Z222" s="6"/>
    </row>
    <row r="223" spans="2:26" ht="15.75" customHeight="1" x14ac:dyDescent="0.15">
      <c r="B223" s="6"/>
      <c r="C223" s="119"/>
      <c r="D223" s="33"/>
      <c r="E223" s="34"/>
      <c r="F223" s="119"/>
      <c r="G223" s="33"/>
      <c r="H223" s="121"/>
      <c r="I223" s="121"/>
      <c r="J223" s="187"/>
      <c r="K223" s="6"/>
      <c r="L223" s="6"/>
      <c r="M223" s="6"/>
      <c r="N223" s="6"/>
      <c r="O223" s="6"/>
      <c r="P223" s="6"/>
      <c r="Q223" s="6"/>
      <c r="R223" s="6"/>
      <c r="S223" s="6"/>
      <c r="T223" s="6"/>
      <c r="U223" s="6"/>
      <c r="V223" s="6"/>
      <c r="W223" s="6"/>
      <c r="X223" s="6"/>
      <c r="Y223" s="6"/>
      <c r="Z223" s="6"/>
    </row>
    <row r="224" spans="2:26" ht="15.75" customHeight="1" x14ac:dyDescent="0.15">
      <c r="B224" s="6"/>
      <c r="C224" s="119"/>
      <c r="D224" s="33"/>
      <c r="E224" s="34"/>
      <c r="F224" s="119"/>
      <c r="G224" s="33"/>
      <c r="H224" s="121"/>
      <c r="I224" s="121"/>
      <c r="J224" s="187"/>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21"/>
      <c r="J225" s="187"/>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21"/>
      <c r="J226" s="187"/>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21"/>
      <c r="J227" s="187"/>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21"/>
      <c r="J228" s="187"/>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21"/>
      <c r="J229" s="187"/>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21"/>
      <c r="J230" s="187"/>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21"/>
      <c r="J231" s="187"/>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21"/>
      <c r="J232" s="187"/>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21"/>
      <c r="J233" s="187"/>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21"/>
      <c r="J234" s="187"/>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21"/>
      <c r="J235" s="187"/>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21"/>
      <c r="J236" s="187"/>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21"/>
      <c r="J237" s="187"/>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21"/>
      <c r="J238" s="187"/>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21"/>
      <c r="J239" s="187"/>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21"/>
      <c r="J240" s="187"/>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21"/>
      <c r="J241" s="187"/>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21"/>
      <c r="J242" s="187"/>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21"/>
      <c r="J243" s="187"/>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21"/>
      <c r="J244" s="187"/>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21"/>
      <c r="J245" s="187"/>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21"/>
      <c r="J246" s="187"/>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21"/>
      <c r="J247" s="187"/>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21"/>
      <c r="J248" s="187"/>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21"/>
      <c r="J249" s="187"/>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21"/>
      <c r="J250" s="187"/>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21"/>
      <c r="J251" s="187"/>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21"/>
      <c r="J252" s="187"/>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21"/>
      <c r="J253" s="187"/>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21"/>
      <c r="J254" s="187"/>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21"/>
      <c r="J255" s="187"/>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21"/>
      <c r="J256" s="187"/>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21"/>
      <c r="J257" s="187"/>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21"/>
      <c r="J258" s="187"/>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21"/>
      <c r="J259" s="187"/>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21"/>
      <c r="J260" s="187"/>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21"/>
      <c r="J261" s="187"/>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21"/>
      <c r="J262" s="187"/>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21"/>
      <c r="J263" s="187"/>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21"/>
      <c r="J264" s="187"/>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21"/>
      <c r="J265" s="187"/>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21"/>
      <c r="J266" s="187"/>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21"/>
      <c r="J267" s="187"/>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21"/>
      <c r="J268" s="187"/>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21"/>
      <c r="J269" s="187"/>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21"/>
      <c r="J270" s="187"/>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21"/>
      <c r="J271" s="187"/>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21"/>
      <c r="J272" s="187"/>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21"/>
      <c r="J273" s="187"/>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21"/>
      <c r="J274" s="187"/>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21"/>
      <c r="J275" s="187"/>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21"/>
      <c r="J276" s="187"/>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21"/>
      <c r="J277" s="187"/>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21"/>
      <c r="J278" s="187"/>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21"/>
      <c r="J279" s="187"/>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21"/>
      <c r="J280" s="187"/>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21"/>
      <c r="J281" s="187"/>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21"/>
      <c r="J282" s="187"/>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21"/>
      <c r="J283" s="187"/>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21"/>
      <c r="J284" s="187"/>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21"/>
      <c r="J285" s="187"/>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21"/>
      <c r="J286" s="187"/>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21"/>
      <c r="J287" s="187"/>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21"/>
      <c r="J288" s="187"/>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21"/>
      <c r="J289" s="187"/>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21"/>
      <c r="J290" s="187"/>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21"/>
      <c r="J291" s="187"/>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21"/>
      <c r="J292" s="187"/>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21"/>
      <c r="J293" s="187"/>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21"/>
      <c r="J294" s="187"/>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21"/>
      <c r="J295" s="18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3"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42"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09"/>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1" t="s">
        <v>8</v>
      </c>
      <c r="B22" s="219"/>
      <c r="C22" s="110" t="s">
        <v>834</v>
      </c>
      <c r="D22" s="110" t="s">
        <v>205</v>
      </c>
      <c r="E22" s="110" t="s">
        <v>835</v>
      </c>
      <c r="F22" s="110" t="s">
        <v>207</v>
      </c>
      <c r="G22" s="18" t="s">
        <v>836</v>
      </c>
      <c r="H22" s="110"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1"/>
      <c r="D23" s="111"/>
      <c r="E23" s="113" t="s">
        <v>246</v>
      </c>
      <c r="F23" s="111"/>
      <c r="G23" s="112"/>
      <c r="H23" s="113"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1"/>
      <c r="D24" s="111"/>
      <c r="E24" s="113" t="s">
        <v>246</v>
      </c>
      <c r="F24" s="111"/>
      <c r="G24" s="112"/>
      <c r="H24" s="113"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1"/>
      <c r="D25" s="111"/>
      <c r="E25" s="113" t="s">
        <v>246</v>
      </c>
      <c r="F25" s="111"/>
      <c r="G25" s="112"/>
      <c r="H25" s="113"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1"/>
      <c r="D26" s="111"/>
      <c r="E26" s="113" t="s">
        <v>293</v>
      </c>
      <c r="F26" s="111"/>
      <c r="G26" s="112"/>
      <c r="H26" s="113"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1"/>
      <c r="D27" s="111"/>
      <c r="E27" s="113" t="s">
        <v>293</v>
      </c>
      <c r="F27" s="111"/>
      <c r="G27" s="112"/>
      <c r="H27" s="113"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4"/>
      <c r="J28" s="6"/>
      <c r="K28" s="6"/>
      <c r="L28" s="6"/>
      <c r="M28" s="6"/>
      <c r="N28" s="6"/>
      <c r="O28" s="6"/>
      <c r="P28" s="6"/>
      <c r="Q28" s="6"/>
      <c r="R28" s="6"/>
      <c r="S28" s="6"/>
      <c r="T28" s="6"/>
      <c r="U28" s="6"/>
      <c r="V28" s="6"/>
      <c r="W28" s="6"/>
      <c r="X28" s="6"/>
      <c r="Y28" s="6"/>
      <c r="Z28" s="6"/>
    </row>
    <row r="29" spans="1:26" ht="36" customHeight="1" x14ac:dyDescent="0.15">
      <c r="A29" s="231" t="s">
        <v>10</v>
      </c>
      <c r="B29" s="219"/>
      <c r="C29" s="110" t="str">
        <f>$C$22</f>
        <v>CIS Critical Security Controls v6.1</v>
      </c>
      <c r="D29" s="110" t="str">
        <f>$D$22</f>
        <v>HIPAA</v>
      </c>
      <c r="E29" s="110" t="str">
        <f>$E$22</f>
        <v>ISO 27002:2013</v>
      </c>
      <c r="F29" s="110" t="str">
        <f>$F$22</f>
        <v>NIST Cybersecurity Framework</v>
      </c>
      <c r="G29" s="18" t="str">
        <f>$G$22</f>
        <v>NIST SP 800-171r1</v>
      </c>
      <c r="H29" s="110"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1"/>
      <c r="D30" s="111"/>
      <c r="E30" s="111"/>
      <c r="F30" s="111"/>
      <c r="G30" s="112"/>
      <c r="H30" s="111"/>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1"/>
      <c r="D31" s="111"/>
      <c r="E31" s="111"/>
      <c r="F31" s="111"/>
      <c r="G31" s="112"/>
      <c r="H31" s="111"/>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1"/>
      <c r="D32" s="111"/>
      <c r="E32" s="113" t="s">
        <v>246</v>
      </c>
      <c r="F32" s="111"/>
      <c r="G32" s="112"/>
      <c r="H32" s="111"/>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1"/>
      <c r="D33" s="111"/>
      <c r="E33" s="113" t="s">
        <v>253</v>
      </c>
      <c r="F33" s="111"/>
      <c r="G33" s="112"/>
      <c r="H33" s="111"/>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1"/>
      <c r="D34" s="111"/>
      <c r="E34" s="113" t="s">
        <v>246</v>
      </c>
      <c r="F34" s="111"/>
      <c r="G34" s="112"/>
      <c r="H34" s="111"/>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1"/>
      <c r="D35" s="111"/>
      <c r="E35" s="113" t="s">
        <v>263</v>
      </c>
      <c r="F35" s="111"/>
      <c r="G35" s="112"/>
      <c r="H35" s="113"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1"/>
      <c r="D36" s="111"/>
      <c r="E36" s="113" t="s">
        <v>246</v>
      </c>
      <c r="F36" s="111"/>
      <c r="G36" s="112"/>
      <c r="H36" s="111"/>
      <c r="I36" s="14"/>
      <c r="J36" s="6"/>
      <c r="K36" s="6"/>
      <c r="L36" s="6"/>
      <c r="M36" s="6"/>
      <c r="N36" s="6"/>
      <c r="O36" s="6"/>
      <c r="P36" s="6"/>
      <c r="Q36" s="6"/>
      <c r="R36" s="6"/>
      <c r="S36" s="6"/>
      <c r="T36" s="6"/>
      <c r="U36" s="6"/>
      <c r="V36" s="6"/>
      <c r="W36" s="6"/>
      <c r="X36" s="6"/>
      <c r="Y36" s="6"/>
      <c r="Z36" s="6"/>
    </row>
    <row r="37" spans="1:26" ht="46.5" customHeight="1" x14ac:dyDescent="0.15">
      <c r="A37" s="231" t="s">
        <v>97</v>
      </c>
      <c r="B37" s="219"/>
      <c r="C37" s="110" t="str">
        <f>$C$22</f>
        <v>CIS Critical Security Controls v6.1</v>
      </c>
      <c r="D37" s="110" t="str">
        <f>$D$22</f>
        <v>HIPAA</v>
      </c>
      <c r="E37" s="110" t="str">
        <f>$E$22</f>
        <v>ISO 27002:2013</v>
      </c>
      <c r="F37" s="110" t="str">
        <f>$F$22</f>
        <v>NIST Cybersecurity Framework</v>
      </c>
      <c r="G37" s="18" t="str">
        <f>$G$22</f>
        <v>NIST SP 800-171r1</v>
      </c>
      <c r="H37" s="110"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3" t="s">
        <v>426</v>
      </c>
      <c r="D41" s="111"/>
      <c r="E41" s="113" t="s">
        <v>427</v>
      </c>
      <c r="F41" s="113" t="s">
        <v>428</v>
      </c>
      <c r="G41" s="112"/>
      <c r="H41" s="113"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3" t="s">
        <v>407</v>
      </c>
      <c r="D42" s="111"/>
      <c r="E42" s="113" t="s">
        <v>435</v>
      </c>
      <c r="F42" s="113" t="s">
        <v>436</v>
      </c>
      <c r="G42" s="112"/>
      <c r="H42" s="111"/>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4" t="s">
        <v>842</v>
      </c>
      <c r="J43" s="6"/>
      <c r="K43" s="6"/>
      <c r="L43" s="6"/>
      <c r="M43" s="6"/>
      <c r="N43" s="6"/>
      <c r="O43" s="6"/>
      <c r="P43" s="6"/>
      <c r="Q43" s="6"/>
      <c r="R43" s="6"/>
      <c r="S43" s="6"/>
      <c r="T43" s="6"/>
      <c r="U43" s="6"/>
      <c r="V43" s="6"/>
      <c r="W43" s="6"/>
      <c r="X43" s="6"/>
      <c r="Y43" s="6"/>
      <c r="Z43" s="6"/>
    </row>
    <row r="44" spans="1:26" ht="46.5" customHeight="1" x14ac:dyDescent="0.15">
      <c r="A44" s="231" t="s">
        <v>104</v>
      </c>
      <c r="B44" s="219"/>
      <c r="C44" s="110" t="str">
        <f>$C$22</f>
        <v>CIS Critical Security Controls v6.1</v>
      </c>
      <c r="D44" s="110" t="str">
        <f>$D$22</f>
        <v>HIPAA</v>
      </c>
      <c r="E44" s="110" t="str">
        <f>$E$22</f>
        <v>ISO 27002:2013</v>
      </c>
      <c r="F44" s="110" t="str">
        <f>$F$22</f>
        <v>NIST Cybersecurity Framework</v>
      </c>
      <c r="G44" s="18" t="str">
        <f>$G$22</f>
        <v>NIST SP 800-171r1</v>
      </c>
      <c r="H44" s="110"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7"/>
      <c r="K45" s="27"/>
      <c r="L45" s="27"/>
      <c r="M45" s="27"/>
      <c r="N45" s="27"/>
      <c r="O45" s="27"/>
      <c r="P45" s="27"/>
      <c r="Q45" s="27"/>
      <c r="R45" s="27"/>
      <c r="S45" s="27"/>
      <c r="T45" s="28"/>
      <c r="U45" s="28"/>
      <c r="V45" s="28"/>
      <c r="W45" s="28"/>
      <c r="X45" s="28"/>
      <c r="Y45" s="28"/>
      <c r="Z45" s="28"/>
    </row>
    <row r="46" spans="1:26" ht="72" customHeight="1" x14ac:dyDescent="0.15">
      <c r="A46" s="16" t="s">
        <v>106</v>
      </c>
      <c r="B46" s="16" t="str">
        <f>VLOOKUP(A46,'HECVAT - Lite'!A$32:B$111,2,FALSE)</f>
        <v>Does your organization participate in InCommon or another eduGAIN affiliated trust federation?</v>
      </c>
      <c r="C46" s="113" t="s">
        <v>407</v>
      </c>
      <c r="D46" s="114"/>
      <c r="E46" s="113" t="s">
        <v>459</v>
      </c>
      <c r="F46" s="113" t="s">
        <v>451</v>
      </c>
      <c r="G46" s="59" t="s">
        <v>460</v>
      </c>
      <c r="H46" s="113"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3" t="s">
        <v>407</v>
      </c>
      <c r="D47" s="114"/>
      <c r="E47" s="113" t="s">
        <v>467</v>
      </c>
      <c r="F47" s="113" t="s">
        <v>468</v>
      </c>
      <c r="G47" s="112"/>
      <c r="H47" s="111"/>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3" t="s">
        <v>407</v>
      </c>
      <c r="D48" s="114"/>
      <c r="E48" s="113" t="s">
        <v>467</v>
      </c>
      <c r="F48" s="113" t="s">
        <v>468</v>
      </c>
      <c r="G48" s="112"/>
      <c r="H48" s="111"/>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3" t="s">
        <v>477</v>
      </c>
      <c r="D49" s="114"/>
      <c r="E49" s="113" t="s">
        <v>845</v>
      </c>
      <c r="F49" s="113" t="s">
        <v>478</v>
      </c>
      <c r="G49" s="59" t="s">
        <v>479</v>
      </c>
      <c r="H49" s="113" t="s">
        <v>480</v>
      </c>
      <c r="I49" s="14" t="s">
        <v>846</v>
      </c>
      <c r="J49" s="6"/>
      <c r="K49" s="6"/>
      <c r="L49" s="6"/>
      <c r="M49" s="6"/>
      <c r="N49" s="6"/>
      <c r="O49" s="6"/>
      <c r="P49" s="6"/>
      <c r="Q49" s="6"/>
      <c r="R49" s="6"/>
      <c r="S49" s="6"/>
      <c r="T49" s="6"/>
      <c r="U49" s="6"/>
      <c r="V49" s="6"/>
      <c r="W49" s="6"/>
      <c r="X49" s="6"/>
      <c r="Y49" s="6"/>
      <c r="Z49" s="6"/>
    </row>
    <row r="50" spans="1:26" ht="46.5" customHeight="1" x14ac:dyDescent="0.15">
      <c r="A50" s="231" t="s">
        <v>508</v>
      </c>
      <c r="B50" s="219"/>
      <c r="C50" s="110" t="str">
        <f>$C$22</f>
        <v>CIS Critical Security Controls v6.1</v>
      </c>
      <c r="D50" s="110" t="str">
        <f>$D$22</f>
        <v>HIPAA</v>
      </c>
      <c r="E50" s="110" t="str">
        <f>$E$22</f>
        <v>ISO 27002:2013</v>
      </c>
      <c r="F50" s="110" t="str">
        <f>$F$22</f>
        <v>NIST Cybersecurity Framework</v>
      </c>
      <c r="G50" s="18" t="str">
        <f>$G$22</f>
        <v>NIST SP 800-171r1</v>
      </c>
      <c r="H50" s="110"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3" t="s">
        <v>848</v>
      </c>
      <c r="D51" s="114"/>
      <c r="E51" s="113" t="s">
        <v>849</v>
      </c>
      <c r="F51" s="113" t="s">
        <v>850</v>
      </c>
      <c r="G51" s="59" t="s">
        <v>851</v>
      </c>
      <c r="H51" s="113"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3" t="s">
        <v>848</v>
      </c>
      <c r="D52" s="114"/>
      <c r="E52" s="113" t="s">
        <v>854</v>
      </c>
      <c r="F52" s="113" t="s">
        <v>850</v>
      </c>
      <c r="G52" s="59" t="s">
        <v>851</v>
      </c>
      <c r="H52" s="113"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3" t="s">
        <v>848</v>
      </c>
      <c r="D53" s="114"/>
      <c r="E53" s="113" t="s">
        <v>854</v>
      </c>
      <c r="F53" s="113" t="s">
        <v>850</v>
      </c>
      <c r="G53" s="59" t="s">
        <v>851</v>
      </c>
      <c r="H53" s="113"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3" t="s">
        <v>848</v>
      </c>
      <c r="D54" s="114"/>
      <c r="E54" s="113" t="s">
        <v>857</v>
      </c>
      <c r="F54" s="113" t="s">
        <v>850</v>
      </c>
      <c r="G54" s="112"/>
      <c r="H54" s="113" t="s">
        <v>858</v>
      </c>
      <c r="I54" s="14" t="s">
        <v>737</v>
      </c>
      <c r="J54" s="6"/>
      <c r="K54" s="6"/>
      <c r="L54" s="6"/>
      <c r="M54" s="6"/>
      <c r="N54" s="6"/>
      <c r="O54" s="6"/>
      <c r="P54" s="6"/>
      <c r="Q54" s="6"/>
      <c r="R54" s="6"/>
      <c r="S54" s="6"/>
      <c r="T54" s="6"/>
      <c r="U54" s="6"/>
      <c r="V54" s="6"/>
      <c r="W54" s="6"/>
      <c r="X54" s="6"/>
      <c r="Y54" s="6"/>
      <c r="Z54" s="6"/>
    </row>
    <row r="55" spans="1:26" ht="48" customHeight="1" x14ac:dyDescent="0.15">
      <c r="A55" s="231" t="s">
        <v>859</v>
      </c>
      <c r="B55" s="219"/>
      <c r="C55" s="110" t="str">
        <f>$C$22</f>
        <v>CIS Critical Security Controls v6.1</v>
      </c>
      <c r="D55" s="110" t="str">
        <f>$D$22</f>
        <v>HIPAA</v>
      </c>
      <c r="E55" s="110" t="str">
        <f>$E$22</f>
        <v>ISO 27002:2013</v>
      </c>
      <c r="F55" s="110" t="str">
        <f>$F$22</f>
        <v>NIST Cybersecurity Framework</v>
      </c>
      <c r="G55" s="18" t="str">
        <f>$G$22</f>
        <v>NIST SP 800-171r1</v>
      </c>
      <c r="H55" s="110"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3" t="s">
        <v>848</v>
      </c>
      <c r="D56" s="114"/>
      <c r="E56" s="113" t="s">
        <v>861</v>
      </c>
      <c r="F56" s="113" t="s">
        <v>862</v>
      </c>
      <c r="G56" s="59" t="s">
        <v>863</v>
      </c>
      <c r="H56" s="113"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3" t="s">
        <v>848</v>
      </c>
      <c r="D57" s="114"/>
      <c r="E57" s="113" t="s">
        <v>861</v>
      </c>
      <c r="F57" s="111"/>
      <c r="G57" s="112"/>
      <c r="H57" s="113"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3" t="s">
        <v>543</v>
      </c>
      <c r="D58" s="113" t="s">
        <v>867</v>
      </c>
      <c r="E58" s="113" t="s">
        <v>868</v>
      </c>
      <c r="F58" s="111"/>
      <c r="G58" s="112"/>
      <c r="H58" s="113"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3" t="s">
        <v>848</v>
      </c>
      <c r="D59" s="122"/>
      <c r="E59" s="113" t="s">
        <v>861</v>
      </c>
      <c r="F59" s="113" t="s">
        <v>862</v>
      </c>
      <c r="G59" s="112"/>
      <c r="H59" s="113" t="s">
        <v>864</v>
      </c>
      <c r="I59" s="14" t="s">
        <v>741</v>
      </c>
      <c r="J59" s="6"/>
      <c r="K59" s="6"/>
      <c r="L59" s="6"/>
      <c r="M59" s="6"/>
      <c r="N59" s="6"/>
      <c r="O59" s="6"/>
      <c r="P59" s="6"/>
      <c r="Q59" s="6"/>
      <c r="R59" s="6"/>
      <c r="S59" s="6"/>
      <c r="T59" s="6"/>
      <c r="U59" s="6"/>
      <c r="V59" s="6"/>
      <c r="W59" s="6"/>
      <c r="X59" s="6"/>
      <c r="Y59" s="6"/>
      <c r="Z59" s="6"/>
    </row>
    <row r="60" spans="1:26" ht="48" customHeight="1" x14ac:dyDescent="0.15">
      <c r="A60" s="231" t="s">
        <v>120</v>
      </c>
      <c r="B60" s="219"/>
      <c r="C60" s="110" t="str">
        <f>$C$22</f>
        <v>CIS Critical Security Controls v6.1</v>
      </c>
      <c r="D60" s="110" t="str">
        <f>$D$22</f>
        <v>HIPAA</v>
      </c>
      <c r="E60" s="110" t="str">
        <f>$E$22</f>
        <v>ISO 27002:2013</v>
      </c>
      <c r="F60" s="110" t="str">
        <f>$F$22</f>
        <v>NIST Cybersecurity Framework</v>
      </c>
      <c r="G60" s="18" t="str">
        <f>$G$22</f>
        <v>NIST SP 800-171r1</v>
      </c>
      <c r="H60" s="110"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3" t="s">
        <v>543</v>
      </c>
      <c r="D62" s="115"/>
      <c r="E62" s="113" t="s">
        <v>544</v>
      </c>
      <c r="F62" s="113" t="s">
        <v>545</v>
      </c>
      <c r="G62" s="59" t="s">
        <v>546</v>
      </c>
      <c r="H62" s="113" t="s">
        <v>547</v>
      </c>
      <c r="I62" s="14" t="s">
        <v>744</v>
      </c>
      <c r="J62" s="6"/>
      <c r="K62" s="6"/>
      <c r="L62" s="6"/>
      <c r="M62" s="6"/>
      <c r="N62" s="6"/>
      <c r="O62" s="6"/>
      <c r="P62" s="6"/>
      <c r="Q62" s="6"/>
      <c r="R62" s="6"/>
      <c r="S62" s="6"/>
      <c r="T62" s="6"/>
      <c r="U62" s="6"/>
      <c r="V62" s="6"/>
      <c r="W62" s="6"/>
      <c r="X62" s="6"/>
      <c r="Y62" s="6"/>
      <c r="Z62" s="6"/>
    </row>
    <row r="63" spans="1:26" ht="64.5" customHeight="1" x14ac:dyDescent="0.2">
      <c r="A63" s="29" t="s">
        <v>123</v>
      </c>
      <c r="B63" s="16"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6" t="s">
        <v>124</v>
      </c>
      <c r="B64" s="16" t="str">
        <f>VLOOKUP(A64,'HECVAT - Lite'!A$32:B$111,2,FALSE)</f>
        <v>Are involatile backup copies made according to pre-defined schedules and securely stored and protected?</v>
      </c>
      <c r="C64" s="113" t="s">
        <v>543</v>
      </c>
      <c r="D64" s="111"/>
      <c r="E64" s="113" t="s">
        <v>563</v>
      </c>
      <c r="F64" s="111"/>
      <c r="G64" s="59" t="s">
        <v>564</v>
      </c>
      <c r="H64" s="113"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3" t="s">
        <v>543</v>
      </c>
      <c r="D65" s="111"/>
      <c r="E65" s="113" t="s">
        <v>571</v>
      </c>
      <c r="F65" s="113" t="s">
        <v>572</v>
      </c>
      <c r="G65" s="59" t="s">
        <v>573</v>
      </c>
      <c r="H65" s="113"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4" t="s">
        <v>873</v>
      </c>
      <c r="J66" s="6"/>
      <c r="K66" s="6"/>
      <c r="L66" s="6"/>
      <c r="M66" s="6"/>
      <c r="N66" s="6"/>
      <c r="O66" s="6"/>
      <c r="P66" s="6"/>
      <c r="Q66" s="6"/>
      <c r="R66" s="6"/>
      <c r="S66" s="6"/>
      <c r="T66" s="6"/>
      <c r="U66" s="6"/>
      <c r="V66" s="6"/>
      <c r="W66" s="6"/>
      <c r="X66" s="6"/>
      <c r="Y66" s="6"/>
      <c r="Z66" s="6"/>
    </row>
    <row r="67" spans="1:26" ht="48" customHeight="1" x14ac:dyDescent="0.15">
      <c r="A67" s="231" t="s">
        <v>874</v>
      </c>
      <c r="B67" s="219"/>
      <c r="C67" s="110" t="str">
        <f>$C$22</f>
        <v>CIS Critical Security Controls v6.1</v>
      </c>
      <c r="D67" s="110" t="str">
        <f>$D$22</f>
        <v>HIPAA</v>
      </c>
      <c r="E67" s="110" t="str">
        <f>$E$22</f>
        <v>ISO 27002:2013</v>
      </c>
      <c r="F67" s="110" t="str">
        <f>$F$22</f>
        <v>NIST Cybersecurity Framework</v>
      </c>
      <c r="G67" s="18" t="str">
        <f>$G$22</f>
        <v>NIST SP 800-171r1</v>
      </c>
      <c r="H67" s="110"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3" t="s">
        <v>543</v>
      </c>
      <c r="D68" s="114"/>
      <c r="E68" s="113" t="s">
        <v>876</v>
      </c>
      <c r="F68" s="113" t="s">
        <v>555</v>
      </c>
      <c r="G68" s="112"/>
      <c r="H68" s="111"/>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3" t="s">
        <v>543</v>
      </c>
      <c r="D69" s="114"/>
      <c r="E69" s="113" t="s">
        <v>876</v>
      </c>
      <c r="F69" s="113" t="s">
        <v>545</v>
      </c>
      <c r="G69" s="112"/>
      <c r="H69" s="111"/>
      <c r="I69" s="14" t="s">
        <v>879</v>
      </c>
      <c r="J69" s="6"/>
      <c r="K69" s="6"/>
      <c r="L69" s="6"/>
      <c r="M69" s="6"/>
      <c r="N69" s="6"/>
      <c r="O69" s="6"/>
      <c r="P69" s="6"/>
      <c r="Q69" s="6"/>
      <c r="R69" s="6"/>
      <c r="S69" s="6"/>
      <c r="T69" s="6"/>
      <c r="U69" s="6"/>
      <c r="V69" s="6"/>
      <c r="W69" s="6"/>
      <c r="X69" s="6"/>
      <c r="Y69" s="6"/>
      <c r="Z69" s="6"/>
    </row>
    <row r="70" spans="1:26" ht="48" customHeight="1" x14ac:dyDescent="0.15">
      <c r="A70" s="231" t="s">
        <v>128</v>
      </c>
      <c r="B70" s="219"/>
      <c r="C70" s="110" t="str">
        <f>$C$22</f>
        <v>CIS Critical Security Controls v6.1</v>
      </c>
      <c r="D70" s="110" t="str">
        <f>$D$22</f>
        <v>HIPAA</v>
      </c>
      <c r="E70" s="110" t="str">
        <f>$E$22</f>
        <v>ISO 27002:2013</v>
      </c>
      <c r="F70" s="110" t="str">
        <f>$F$22</f>
        <v>NIST Cybersecurity Framework</v>
      </c>
      <c r="G70" s="18" t="str">
        <f>$G$22</f>
        <v>NIST SP 800-171r1</v>
      </c>
      <c r="H70" s="110"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3" t="s">
        <v>416</v>
      </c>
      <c r="D71" s="114"/>
      <c r="E71" s="113" t="s">
        <v>592</v>
      </c>
      <c r="F71" s="111"/>
      <c r="G71" s="120"/>
      <c r="H71" s="111"/>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3" t="s">
        <v>395</v>
      </c>
      <c r="D72" s="114"/>
      <c r="E72" s="113" t="s">
        <v>599</v>
      </c>
      <c r="F72" s="113" t="s">
        <v>535</v>
      </c>
      <c r="G72" s="112"/>
      <c r="H72" s="111"/>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3" t="s">
        <v>543</v>
      </c>
      <c r="D73" s="114"/>
      <c r="E73" s="113" t="s">
        <v>599</v>
      </c>
      <c r="F73" s="111"/>
      <c r="G73" s="112"/>
      <c r="H73" s="111"/>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3" t="s">
        <v>395</v>
      </c>
      <c r="D74" s="114"/>
      <c r="E74" s="113" t="s">
        <v>611</v>
      </c>
      <c r="F74" s="113" t="s">
        <v>612</v>
      </c>
      <c r="G74" s="59" t="s">
        <v>613</v>
      </c>
      <c r="H74" s="111"/>
      <c r="I74" s="14" t="s">
        <v>751</v>
      </c>
      <c r="J74" s="6"/>
      <c r="K74" s="6"/>
      <c r="L74" s="6"/>
      <c r="M74" s="6"/>
      <c r="N74" s="6"/>
      <c r="O74" s="6"/>
      <c r="P74" s="6"/>
      <c r="Q74" s="6"/>
      <c r="R74" s="6"/>
      <c r="S74" s="6"/>
      <c r="T74" s="6"/>
      <c r="U74" s="6"/>
      <c r="V74" s="6"/>
      <c r="W74" s="6"/>
      <c r="X74" s="6"/>
      <c r="Y74" s="6"/>
      <c r="Z74" s="6"/>
    </row>
    <row r="75" spans="1:26" ht="48" customHeight="1" x14ac:dyDescent="0.15">
      <c r="A75" s="231" t="s">
        <v>881</v>
      </c>
      <c r="B75" s="219"/>
      <c r="C75" s="110" t="str">
        <f>$C$22</f>
        <v>CIS Critical Security Controls v6.1</v>
      </c>
      <c r="D75" s="110" t="str">
        <f>$D$22</f>
        <v>HIPAA</v>
      </c>
      <c r="E75" s="110" t="str">
        <f>$E$22</f>
        <v>ISO 27002:2013</v>
      </c>
      <c r="F75" s="110" t="str">
        <f>$F$22</f>
        <v>NIST Cybersecurity Framework</v>
      </c>
      <c r="G75" s="18" t="str">
        <f>$G$22</f>
        <v>NIST SP 800-171r1</v>
      </c>
      <c r="H75" s="110"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3" t="s">
        <v>848</v>
      </c>
      <c r="D76" s="114"/>
      <c r="E76" s="113" t="s">
        <v>849</v>
      </c>
      <c r="F76" s="113" t="s">
        <v>850</v>
      </c>
      <c r="G76" s="59" t="s">
        <v>851</v>
      </c>
      <c r="H76" s="113"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3" t="s">
        <v>886</v>
      </c>
      <c r="D77" s="114"/>
      <c r="E77" s="113" t="s">
        <v>849</v>
      </c>
      <c r="F77" s="113" t="s">
        <v>850</v>
      </c>
      <c r="G77" s="112"/>
      <c r="H77" s="113"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3" t="s">
        <v>848</v>
      </c>
      <c r="D78" s="114"/>
      <c r="E78" s="113" t="s">
        <v>849</v>
      </c>
      <c r="F78" s="113" t="s">
        <v>850</v>
      </c>
      <c r="G78" s="59" t="s">
        <v>851</v>
      </c>
      <c r="H78" s="113" t="s">
        <v>883</v>
      </c>
      <c r="I78" s="14" t="s">
        <v>752</v>
      </c>
      <c r="J78" s="6"/>
      <c r="K78" s="6"/>
      <c r="L78" s="6"/>
      <c r="M78" s="6"/>
      <c r="N78" s="6"/>
      <c r="O78" s="6"/>
      <c r="P78" s="6"/>
      <c r="Q78" s="6"/>
      <c r="R78" s="6"/>
      <c r="S78" s="6"/>
      <c r="T78" s="6"/>
      <c r="U78" s="6"/>
      <c r="V78" s="6"/>
      <c r="W78" s="6"/>
      <c r="X78" s="6"/>
      <c r="Y78" s="6"/>
      <c r="Z78" s="6"/>
    </row>
    <row r="79" spans="1:26" ht="48" customHeight="1" x14ac:dyDescent="0.15">
      <c r="A79" s="231" t="s">
        <v>888</v>
      </c>
      <c r="B79" s="219"/>
      <c r="C79" s="110" t="str">
        <f>$C$22</f>
        <v>CIS Critical Security Controls v6.1</v>
      </c>
      <c r="D79" s="110" t="str">
        <f>$D$22</f>
        <v>HIPAA</v>
      </c>
      <c r="E79" s="110" t="str">
        <f>$E$22</f>
        <v>ISO 27002:2013</v>
      </c>
      <c r="F79" s="110" t="str">
        <f>$F$22</f>
        <v>NIST Cybersecurity Framework</v>
      </c>
      <c r="G79" s="18" t="str">
        <f>$G$22</f>
        <v>NIST SP 800-171r1</v>
      </c>
      <c r="H79" s="110"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3" t="s">
        <v>890</v>
      </c>
      <c r="D80" s="114"/>
      <c r="E80" s="113" t="s">
        <v>891</v>
      </c>
      <c r="F80" s="113" t="s">
        <v>892</v>
      </c>
      <c r="G80" s="112"/>
      <c r="H80" s="111"/>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3" t="s">
        <v>890</v>
      </c>
      <c r="D81" s="114"/>
      <c r="E81" s="113" t="s">
        <v>861</v>
      </c>
      <c r="F81" s="113" t="s">
        <v>894</v>
      </c>
      <c r="G81" s="112"/>
      <c r="H81" s="111"/>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3" t="s">
        <v>896</v>
      </c>
      <c r="D82" s="114"/>
      <c r="E82" s="113" t="s">
        <v>897</v>
      </c>
      <c r="F82" s="111"/>
      <c r="G82" s="59" t="s">
        <v>898</v>
      </c>
      <c r="H82" s="113"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3" t="s">
        <v>896</v>
      </c>
      <c r="D83" s="114"/>
      <c r="E83" s="113" t="s">
        <v>897</v>
      </c>
      <c r="F83" s="113" t="s">
        <v>901</v>
      </c>
      <c r="G83" s="59" t="s">
        <v>898</v>
      </c>
      <c r="H83" s="113" t="s">
        <v>902</v>
      </c>
      <c r="I83" s="14" t="s">
        <v>759</v>
      </c>
      <c r="J83" s="6"/>
      <c r="K83" s="6"/>
      <c r="L83" s="6"/>
      <c r="M83" s="6"/>
      <c r="N83" s="6"/>
      <c r="O83" s="6"/>
      <c r="P83" s="6"/>
      <c r="Q83" s="6"/>
      <c r="R83" s="6"/>
      <c r="S83" s="6"/>
      <c r="T83" s="6"/>
      <c r="U83" s="6"/>
      <c r="V83" s="6"/>
      <c r="W83" s="6"/>
      <c r="X83" s="6"/>
      <c r="Y83" s="6"/>
      <c r="Z83" s="6"/>
    </row>
    <row r="84" spans="1:26" ht="48" customHeight="1" x14ac:dyDescent="0.15">
      <c r="A84" s="231" t="s">
        <v>903</v>
      </c>
      <c r="B84" s="219"/>
      <c r="C84" s="110" t="str">
        <f>$C$22</f>
        <v>CIS Critical Security Controls v6.1</v>
      </c>
      <c r="D84" s="110" t="str">
        <f>$D$22</f>
        <v>HIPAA</v>
      </c>
      <c r="E84" s="110" t="str">
        <f>$E$22</f>
        <v>ISO 27002:2013</v>
      </c>
      <c r="F84" s="110" t="str">
        <f>$F$22</f>
        <v>NIST Cybersecurity Framework</v>
      </c>
      <c r="G84" s="18" t="str">
        <f>$G$22</f>
        <v>NIST SP 800-171r1</v>
      </c>
      <c r="H84" s="110"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3" t="s">
        <v>905</v>
      </c>
      <c r="D85" s="122"/>
      <c r="E85" s="113" t="s">
        <v>599</v>
      </c>
      <c r="F85" s="113" t="s">
        <v>906</v>
      </c>
      <c r="G85" s="59" t="s">
        <v>907</v>
      </c>
      <c r="H85" s="113"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3" t="s">
        <v>543</v>
      </c>
      <c r="D86" s="122"/>
      <c r="E86" s="113" t="s">
        <v>911</v>
      </c>
      <c r="F86" s="113" t="s">
        <v>912</v>
      </c>
      <c r="G86" s="59" t="s">
        <v>913</v>
      </c>
      <c r="H86" s="113" t="s">
        <v>914</v>
      </c>
      <c r="I86" s="14" t="s">
        <v>915</v>
      </c>
      <c r="J86" s="6"/>
      <c r="K86" s="6"/>
      <c r="L86" s="6"/>
      <c r="M86" s="6"/>
      <c r="N86" s="6"/>
      <c r="O86" s="6"/>
      <c r="P86" s="6"/>
      <c r="Q86" s="6"/>
      <c r="R86" s="6"/>
      <c r="S86" s="6"/>
      <c r="T86" s="6"/>
      <c r="U86" s="6"/>
      <c r="V86" s="6"/>
      <c r="W86" s="6"/>
      <c r="X86" s="6"/>
      <c r="Y86" s="6"/>
      <c r="Z86" s="6"/>
    </row>
    <row r="87" spans="1:26" ht="48" customHeight="1" x14ac:dyDescent="0.15">
      <c r="A87" s="231" t="s">
        <v>147</v>
      </c>
      <c r="B87" s="219"/>
      <c r="C87" s="110" t="str">
        <f>$C$22</f>
        <v>CIS Critical Security Controls v6.1</v>
      </c>
      <c r="D87" s="110" t="str">
        <f>$D$22</f>
        <v>HIPAA</v>
      </c>
      <c r="E87" s="110" t="str">
        <f>$E$22</f>
        <v>ISO 27002:2013</v>
      </c>
      <c r="F87" s="110" t="str">
        <f>$F$22</f>
        <v>NIST Cybersecurity Framework</v>
      </c>
      <c r="G87" s="18" t="str">
        <f>$G$22</f>
        <v>NIST SP 800-171r1</v>
      </c>
      <c r="H87" s="110"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1"/>
      <c r="D88" s="111"/>
      <c r="E88" s="113" t="s">
        <v>916</v>
      </c>
      <c r="F88" s="113" t="s">
        <v>917</v>
      </c>
      <c r="G88" s="59" t="s">
        <v>918</v>
      </c>
      <c r="H88" s="113"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3" t="s">
        <v>921</v>
      </c>
      <c r="D89" s="111"/>
      <c r="E89" s="113" t="s">
        <v>263</v>
      </c>
      <c r="F89" s="113" t="s">
        <v>922</v>
      </c>
      <c r="G89" s="59" t="s">
        <v>923</v>
      </c>
      <c r="H89" s="113"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3" t="s">
        <v>896</v>
      </c>
      <c r="D90" s="111"/>
      <c r="E90" s="113" t="s">
        <v>925</v>
      </c>
      <c r="F90" s="113" t="s">
        <v>850</v>
      </c>
      <c r="G90" s="59" t="s">
        <v>926</v>
      </c>
      <c r="H90" s="113"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3" t="s">
        <v>929</v>
      </c>
      <c r="D91" s="113" t="s">
        <v>306</v>
      </c>
      <c r="E91" s="113" t="s">
        <v>916</v>
      </c>
      <c r="F91" s="113" t="s">
        <v>308</v>
      </c>
      <c r="G91" s="112"/>
      <c r="H91" s="113" t="s">
        <v>930</v>
      </c>
      <c r="I91" s="14" t="s">
        <v>761</v>
      </c>
      <c r="J91" s="6"/>
      <c r="K91" s="6"/>
      <c r="L91" s="6"/>
      <c r="M91" s="6"/>
      <c r="N91" s="6"/>
      <c r="O91" s="6"/>
      <c r="P91" s="6"/>
      <c r="Q91" s="6"/>
      <c r="R91" s="6"/>
      <c r="S91" s="6"/>
      <c r="T91" s="6"/>
      <c r="U91" s="6"/>
      <c r="V91" s="6"/>
      <c r="W91" s="6"/>
      <c r="X91" s="6"/>
      <c r="Y91" s="6"/>
      <c r="Z91" s="6"/>
    </row>
    <row r="92" spans="1:26" ht="48" customHeight="1" x14ac:dyDescent="0.15">
      <c r="A92" s="231" t="s">
        <v>931</v>
      </c>
      <c r="B92" s="219"/>
      <c r="C92" s="110" t="str">
        <f>$C$22</f>
        <v>CIS Critical Security Controls v6.1</v>
      </c>
      <c r="D92" s="110" t="str">
        <f>$D$22</f>
        <v>HIPAA</v>
      </c>
      <c r="E92" s="110" t="str">
        <f>$E$22</f>
        <v>ISO 27002:2013</v>
      </c>
      <c r="F92" s="110" t="str">
        <f>$F$22</f>
        <v>NIST Cybersecurity Framework</v>
      </c>
      <c r="G92" s="18" t="str">
        <f>$G$22</f>
        <v>NIST SP 800-171r1</v>
      </c>
      <c r="H92" s="110"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4" t="s">
        <v>937</v>
      </c>
      <c r="J94" s="6"/>
      <c r="K94" s="6"/>
      <c r="L94" s="6"/>
      <c r="M94" s="6"/>
      <c r="N94" s="6"/>
      <c r="O94" s="6"/>
      <c r="P94" s="6"/>
      <c r="Q94" s="6"/>
      <c r="R94" s="6"/>
      <c r="S94" s="6"/>
      <c r="T94" s="6"/>
      <c r="U94" s="6"/>
      <c r="V94" s="6"/>
      <c r="W94" s="6"/>
      <c r="X94" s="6"/>
      <c r="Y94" s="6"/>
      <c r="Z94" s="6"/>
    </row>
    <row r="95" spans="1:26" ht="48" customHeight="1" x14ac:dyDescent="0.15">
      <c r="A95" s="231" t="s">
        <v>938</v>
      </c>
      <c r="B95" s="219"/>
      <c r="C95" s="110" t="str">
        <f>$C$22</f>
        <v>CIS Critical Security Controls v6.1</v>
      </c>
      <c r="D95" s="110" t="str">
        <f>$D$22</f>
        <v>HIPAA</v>
      </c>
      <c r="E95" s="110" t="str">
        <f>$E$22</f>
        <v>ISO 27002:2013</v>
      </c>
      <c r="F95" s="110" t="str">
        <f>$F$22</f>
        <v>NIST Cybersecurity Framework</v>
      </c>
      <c r="G95" s="18" t="str">
        <f>$G$22</f>
        <v>NIST SP 800-171r1</v>
      </c>
      <c r="H95" s="110"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3" t="s">
        <v>921</v>
      </c>
      <c r="D96" s="114"/>
      <c r="E96" s="113" t="s">
        <v>868</v>
      </c>
      <c r="F96" s="113" t="s">
        <v>940</v>
      </c>
      <c r="G96" s="59" t="s">
        <v>941</v>
      </c>
      <c r="H96" s="113"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3" t="s">
        <v>921</v>
      </c>
      <c r="D97" s="114"/>
      <c r="E97" s="111"/>
      <c r="F97" s="113" t="s">
        <v>940</v>
      </c>
      <c r="G97" s="59" t="s">
        <v>941</v>
      </c>
      <c r="H97" s="113"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19"/>
      <c r="D98" s="33"/>
      <c r="E98" s="34"/>
      <c r="F98" s="119"/>
      <c r="G98" s="33"/>
      <c r="H98" s="121"/>
      <c r="I98" s="14"/>
      <c r="J98" s="6"/>
      <c r="K98" s="6"/>
      <c r="L98" s="6"/>
      <c r="M98" s="6"/>
      <c r="N98" s="6"/>
      <c r="O98" s="6"/>
      <c r="P98" s="6"/>
      <c r="Q98" s="6"/>
      <c r="R98" s="6"/>
      <c r="S98" s="6"/>
      <c r="T98" s="6"/>
      <c r="U98" s="6"/>
      <c r="V98" s="6"/>
      <c r="W98" s="6"/>
      <c r="X98" s="6"/>
      <c r="Y98" s="6"/>
      <c r="Z98" s="6"/>
    </row>
    <row r="99" spans="1:26" ht="15.75" customHeight="1" x14ac:dyDescent="0.15">
      <c r="B99" s="6"/>
      <c r="C99" s="119"/>
      <c r="D99" s="33"/>
      <c r="E99" s="34"/>
      <c r="F99" s="119"/>
      <c r="G99" s="33"/>
      <c r="H99" s="121"/>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19"/>
      <c r="D100" s="33"/>
      <c r="E100" s="34"/>
      <c r="F100" s="119"/>
      <c r="G100" s="33"/>
      <c r="H100" s="121"/>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19"/>
      <c r="D101" s="33"/>
      <c r="E101" s="34"/>
      <c r="F101" s="119"/>
      <c r="G101" s="33"/>
      <c r="H101" s="121"/>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19"/>
      <c r="D102" s="33"/>
      <c r="E102" s="34"/>
      <c r="F102" s="119"/>
      <c r="G102" s="33"/>
      <c r="H102" s="121"/>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19"/>
      <c r="D103" s="33"/>
      <c r="E103" s="34"/>
      <c r="F103" s="119"/>
      <c r="G103" s="33"/>
      <c r="H103" s="121"/>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19"/>
      <c r="D104" s="33"/>
      <c r="E104" s="34"/>
      <c r="F104" s="119"/>
      <c r="G104" s="33"/>
      <c r="H104" s="121"/>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19"/>
      <c r="D105" s="33"/>
      <c r="E105" s="34"/>
      <c r="F105" s="119"/>
      <c r="G105" s="33"/>
      <c r="H105" s="121"/>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19"/>
      <c r="D106" s="33"/>
      <c r="E106" s="34"/>
      <c r="F106" s="119"/>
      <c r="G106" s="33"/>
      <c r="H106" s="121"/>
      <c r="I106" s="14"/>
      <c r="J106" s="6"/>
      <c r="K106" s="6"/>
      <c r="L106" s="6"/>
      <c r="M106" s="6"/>
      <c r="N106" s="6"/>
      <c r="O106" s="6"/>
      <c r="P106" s="6"/>
      <c r="Q106" s="6"/>
      <c r="R106" s="6"/>
      <c r="S106" s="6"/>
      <c r="T106" s="6"/>
      <c r="U106" s="6"/>
      <c r="V106" s="6"/>
      <c r="W106" s="6"/>
      <c r="X106" s="6"/>
      <c r="Y106" s="6"/>
      <c r="Z106" s="6"/>
    </row>
    <row r="107" spans="1:26" ht="15.75" customHeight="1" x14ac:dyDescent="0.15">
      <c r="C107" s="119"/>
      <c r="D107" s="33"/>
      <c r="E107" s="34"/>
      <c r="F107" s="119"/>
      <c r="G107" s="33"/>
      <c r="H107" s="121"/>
      <c r="I107" s="14"/>
      <c r="J107" s="6"/>
      <c r="K107" s="6"/>
      <c r="L107" s="6"/>
      <c r="M107" s="6"/>
      <c r="N107" s="6"/>
      <c r="O107" s="6"/>
      <c r="P107" s="6"/>
      <c r="Q107" s="6"/>
      <c r="R107" s="6"/>
      <c r="S107" s="6"/>
      <c r="T107" s="6"/>
      <c r="U107" s="6"/>
      <c r="V107" s="6"/>
      <c r="W107" s="6"/>
      <c r="X107" s="6"/>
      <c r="Y107" s="6"/>
      <c r="Z107" s="6"/>
    </row>
    <row r="108" spans="1:26" ht="15.75" customHeight="1" x14ac:dyDescent="0.15">
      <c r="C108" s="119"/>
      <c r="D108" s="33"/>
      <c r="E108" s="34"/>
      <c r="F108" s="119"/>
      <c r="G108" s="33"/>
      <c r="H108" s="121"/>
      <c r="I108" s="14"/>
      <c r="J108" s="6"/>
      <c r="K108" s="6"/>
      <c r="L108" s="6"/>
      <c r="M108" s="6"/>
      <c r="N108" s="6"/>
      <c r="O108" s="6"/>
      <c r="P108" s="6"/>
      <c r="Q108" s="6"/>
      <c r="R108" s="6"/>
      <c r="S108" s="6"/>
      <c r="T108" s="6"/>
      <c r="U108" s="6"/>
      <c r="V108" s="6"/>
      <c r="W108" s="6"/>
      <c r="X108" s="6"/>
      <c r="Y108" s="6"/>
      <c r="Z108" s="6"/>
    </row>
    <row r="109" spans="1:26" ht="15.75" customHeight="1" x14ac:dyDescent="0.15">
      <c r="C109" s="119"/>
      <c r="D109" s="33"/>
      <c r="E109" s="34"/>
      <c r="F109" s="119"/>
      <c r="G109" s="33"/>
      <c r="H109" s="121"/>
      <c r="I109" s="14"/>
      <c r="J109" s="6"/>
      <c r="K109" s="6"/>
      <c r="L109" s="6"/>
      <c r="M109" s="6"/>
      <c r="N109" s="6"/>
      <c r="O109" s="6"/>
      <c r="P109" s="6"/>
      <c r="Q109" s="6"/>
      <c r="R109" s="6"/>
      <c r="S109" s="6"/>
      <c r="T109" s="6"/>
      <c r="U109" s="6"/>
      <c r="V109" s="6"/>
      <c r="W109" s="6"/>
      <c r="X109" s="6"/>
      <c r="Y109" s="6"/>
      <c r="Z109" s="6"/>
    </row>
    <row r="110" spans="1:26" ht="15.75" customHeight="1" x14ac:dyDescent="0.15">
      <c r="C110" s="119"/>
      <c r="D110" s="33"/>
      <c r="E110" s="34"/>
      <c r="F110" s="119"/>
      <c r="G110" s="33"/>
      <c r="H110" s="121"/>
      <c r="I110" s="14"/>
      <c r="J110" s="6"/>
      <c r="K110" s="6"/>
      <c r="L110" s="6"/>
      <c r="M110" s="6"/>
      <c r="N110" s="6"/>
      <c r="O110" s="6"/>
      <c r="P110" s="6"/>
      <c r="Q110" s="6"/>
      <c r="R110" s="6"/>
      <c r="S110" s="6"/>
      <c r="T110" s="6"/>
      <c r="U110" s="6"/>
      <c r="V110" s="6"/>
      <c r="W110" s="6"/>
      <c r="X110" s="6"/>
      <c r="Y110" s="6"/>
      <c r="Z110" s="6"/>
    </row>
    <row r="111" spans="1:26" ht="15.75" customHeight="1" x14ac:dyDescent="0.15">
      <c r="C111" s="119"/>
      <c r="D111" s="33"/>
      <c r="E111" s="34"/>
      <c r="F111" s="119"/>
      <c r="G111" s="33"/>
      <c r="H111" s="121"/>
      <c r="I111" s="14"/>
      <c r="J111" s="6"/>
      <c r="K111" s="6"/>
      <c r="L111" s="6"/>
      <c r="M111" s="6"/>
      <c r="N111" s="6"/>
      <c r="O111" s="6"/>
      <c r="P111" s="6"/>
      <c r="Q111" s="6"/>
      <c r="R111" s="6"/>
      <c r="S111" s="6"/>
      <c r="T111" s="6"/>
      <c r="U111" s="6"/>
      <c r="V111" s="6"/>
      <c r="W111" s="6"/>
      <c r="X111" s="6"/>
      <c r="Y111" s="6"/>
      <c r="Z111" s="6"/>
    </row>
    <row r="112" spans="1:26" ht="15.75" customHeight="1" x14ac:dyDescent="0.15">
      <c r="C112" s="119"/>
      <c r="D112" s="33"/>
      <c r="E112" s="34"/>
      <c r="F112" s="119"/>
      <c r="G112" s="33"/>
      <c r="H112" s="121"/>
      <c r="I112" s="14"/>
      <c r="J112" s="6"/>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4"/>
      <c r="J113" s="6"/>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4"/>
      <c r="J114" s="6"/>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4"/>
      <c r="J115" s="6"/>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4"/>
      <c r="J116" s="6"/>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4"/>
      <c r="J117" s="6"/>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4"/>
      <c r="J118" s="6"/>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4"/>
      <c r="J119" s="6"/>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4"/>
      <c r="J120" s="6"/>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4"/>
      <c r="J121" s="6"/>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4"/>
      <c r="J122" s="6"/>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4"/>
      <c r="J123" s="6"/>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4"/>
      <c r="J124" s="6"/>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4"/>
      <c r="J125" s="6"/>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4"/>
      <c r="J126" s="6"/>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4"/>
      <c r="J127" s="6"/>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4"/>
      <c r="J128" s="6"/>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4"/>
      <c r="J129" s="6"/>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4"/>
      <c r="J130" s="6"/>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4"/>
      <c r="J131" s="6"/>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4"/>
      <c r="J132" s="6"/>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4"/>
      <c r="J133" s="6"/>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4"/>
      <c r="J134" s="6"/>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4"/>
      <c r="J135" s="6"/>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4"/>
      <c r="J136" s="6"/>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4"/>
      <c r="J137" s="6"/>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4"/>
      <c r="J138" s="6"/>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4"/>
      <c r="J139" s="6"/>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4"/>
      <c r="J140" s="6"/>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4"/>
      <c r="J141" s="6"/>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4"/>
      <c r="J142" s="6"/>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4"/>
      <c r="J143" s="6"/>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4"/>
      <c r="J144" s="6"/>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4"/>
      <c r="J145" s="6"/>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4"/>
      <c r="J146" s="6"/>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4"/>
      <c r="J147" s="6"/>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4"/>
      <c r="J148" s="6"/>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4"/>
      <c r="J149" s="6"/>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4"/>
      <c r="J150" s="6"/>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4"/>
      <c r="J151" s="6"/>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4"/>
      <c r="J152" s="6"/>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4"/>
      <c r="J153" s="6"/>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4"/>
      <c r="J154" s="6"/>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4"/>
      <c r="J155" s="6"/>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4"/>
      <c r="J156" s="6"/>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4"/>
      <c r="J157" s="6"/>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4"/>
      <c r="J158" s="6"/>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4"/>
      <c r="J159" s="6"/>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4"/>
      <c r="J160" s="6"/>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4"/>
      <c r="J161" s="6"/>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4"/>
      <c r="J162" s="6"/>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4"/>
      <c r="J163" s="6"/>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4"/>
      <c r="J164" s="6"/>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4"/>
      <c r="J165" s="6"/>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4"/>
      <c r="J166" s="6"/>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4"/>
      <c r="J167" s="6"/>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4"/>
      <c r="J168" s="6"/>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4"/>
      <c r="J169" s="6"/>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4"/>
      <c r="J170" s="6"/>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4"/>
      <c r="J171" s="6"/>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4"/>
      <c r="J172" s="6"/>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4"/>
      <c r="J173" s="6"/>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4"/>
      <c r="J174" s="6"/>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4"/>
      <c r="J175" s="6"/>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4"/>
      <c r="J176" s="6"/>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4"/>
      <c r="J177" s="6"/>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4"/>
      <c r="J178" s="6"/>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4"/>
      <c r="J179" s="6"/>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4"/>
      <c r="J180" s="6"/>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4"/>
      <c r="J181" s="6"/>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4"/>
      <c r="J182" s="6"/>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4"/>
      <c r="J183" s="6"/>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4"/>
      <c r="J184" s="6"/>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4"/>
      <c r="J185" s="6"/>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4"/>
      <c r="J186" s="6"/>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4"/>
      <c r="J187" s="6"/>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4"/>
      <c r="J188" s="6"/>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4"/>
      <c r="J189" s="6"/>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4"/>
      <c r="J190" s="6"/>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4"/>
      <c r="J191" s="6"/>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4"/>
      <c r="J192" s="6"/>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4"/>
      <c r="J193" s="6"/>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4"/>
      <c r="J194" s="6"/>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4"/>
      <c r="J195" s="6"/>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4"/>
      <c r="J196" s="6"/>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4"/>
      <c r="J197" s="6"/>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4"/>
      <c r="J198" s="6"/>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4"/>
      <c r="J199" s="6"/>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4"/>
      <c r="J200" s="6"/>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4"/>
      <c r="J201" s="6"/>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4"/>
      <c r="J202" s="6"/>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4"/>
      <c r="J203" s="6"/>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4"/>
      <c r="J204" s="6"/>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4"/>
      <c r="J205" s="6"/>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4"/>
      <c r="J206" s="6"/>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4"/>
      <c r="J207" s="6"/>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4"/>
      <c r="J208" s="6"/>
      <c r="K208" s="6"/>
      <c r="L208" s="6"/>
      <c r="M208" s="6"/>
      <c r="N208" s="6"/>
      <c r="O208" s="6"/>
      <c r="P208" s="6"/>
      <c r="Q208" s="6"/>
      <c r="R208" s="6"/>
      <c r="S208" s="6"/>
      <c r="T208" s="6"/>
      <c r="U208" s="6"/>
      <c r="V208" s="6"/>
      <c r="W208" s="6"/>
      <c r="X208" s="6"/>
      <c r="Y208" s="6"/>
      <c r="Z208" s="6"/>
    </row>
    <row r="209" spans="3:26" ht="15.75" customHeight="1" x14ac:dyDescent="0.15">
      <c r="C209" s="119"/>
      <c r="D209" s="33"/>
      <c r="E209" s="34"/>
      <c r="F209" s="119"/>
      <c r="G209" s="33"/>
      <c r="H209" s="121"/>
      <c r="I209" s="14"/>
      <c r="J209" s="6"/>
      <c r="K209" s="6"/>
      <c r="L209" s="6"/>
      <c r="M209" s="6"/>
      <c r="N209" s="6"/>
      <c r="O209" s="6"/>
      <c r="P209" s="6"/>
      <c r="Q209" s="6"/>
      <c r="R209" s="6"/>
      <c r="S209" s="6"/>
      <c r="T209" s="6"/>
      <c r="U209" s="6"/>
      <c r="V209" s="6"/>
      <c r="W209" s="6"/>
      <c r="X209" s="6"/>
      <c r="Y209" s="6"/>
      <c r="Z209" s="6"/>
    </row>
    <row r="210" spans="3:26" ht="15.75" customHeight="1" x14ac:dyDescent="0.15">
      <c r="C210" s="119"/>
      <c r="D210" s="33"/>
      <c r="E210" s="34"/>
      <c r="F210" s="119"/>
      <c r="G210" s="33"/>
      <c r="H210" s="121"/>
      <c r="I210" s="14"/>
      <c r="J210" s="6"/>
      <c r="K210" s="6"/>
      <c r="L210" s="6"/>
      <c r="M210" s="6"/>
      <c r="N210" s="6"/>
      <c r="O210" s="6"/>
      <c r="P210" s="6"/>
      <c r="Q210" s="6"/>
      <c r="R210" s="6"/>
      <c r="S210" s="6"/>
      <c r="T210" s="6"/>
      <c r="U210" s="6"/>
      <c r="V210" s="6"/>
      <c r="W210" s="6"/>
      <c r="X210" s="6"/>
      <c r="Y210" s="6"/>
      <c r="Z210" s="6"/>
    </row>
    <row r="211" spans="3:26" ht="15.75" customHeight="1" x14ac:dyDescent="0.15">
      <c r="C211" s="119"/>
      <c r="D211" s="33"/>
      <c r="E211" s="34"/>
      <c r="F211" s="119"/>
      <c r="G211" s="33"/>
      <c r="H211" s="121"/>
      <c r="I211" s="14"/>
      <c r="J211" s="6"/>
      <c r="K211" s="6"/>
      <c r="L211" s="6"/>
      <c r="M211" s="6"/>
      <c r="N211" s="6"/>
      <c r="O211" s="6"/>
      <c r="P211" s="6"/>
      <c r="Q211" s="6"/>
      <c r="R211" s="6"/>
      <c r="S211" s="6"/>
      <c r="T211" s="6"/>
      <c r="U211" s="6"/>
      <c r="V211" s="6"/>
      <c r="W211" s="6"/>
      <c r="X211" s="6"/>
      <c r="Y211" s="6"/>
      <c r="Z211" s="6"/>
    </row>
    <row r="212" spans="3:26" ht="15.75" customHeight="1" x14ac:dyDescent="0.15">
      <c r="C212" s="119"/>
      <c r="D212" s="33"/>
      <c r="E212" s="34"/>
      <c r="F212" s="119"/>
      <c r="G212" s="33"/>
      <c r="H212" s="121"/>
      <c r="I212" s="14"/>
      <c r="J212" s="6"/>
      <c r="K212" s="6"/>
      <c r="L212" s="6"/>
      <c r="M212" s="6"/>
      <c r="N212" s="6"/>
      <c r="O212" s="6"/>
      <c r="P212" s="6"/>
      <c r="Q212" s="6"/>
      <c r="R212" s="6"/>
      <c r="S212" s="6"/>
      <c r="T212" s="6"/>
      <c r="U212" s="6"/>
      <c r="V212" s="6"/>
      <c r="W212" s="6"/>
      <c r="X212" s="6"/>
      <c r="Y212" s="6"/>
      <c r="Z212" s="6"/>
    </row>
    <row r="213" spans="3:26" ht="15.75" customHeight="1" x14ac:dyDescent="0.15">
      <c r="C213" s="119"/>
      <c r="D213" s="33"/>
      <c r="E213" s="34"/>
      <c r="F213" s="119"/>
      <c r="G213" s="33"/>
      <c r="H213" s="121"/>
      <c r="I213" s="14"/>
      <c r="J213" s="6"/>
      <c r="K213" s="6"/>
      <c r="L213" s="6"/>
      <c r="M213" s="6"/>
      <c r="N213" s="6"/>
      <c r="O213" s="6"/>
      <c r="P213" s="6"/>
      <c r="Q213" s="6"/>
      <c r="R213" s="6"/>
      <c r="S213" s="6"/>
      <c r="T213" s="6"/>
      <c r="U213" s="6"/>
      <c r="V213" s="6"/>
      <c r="W213" s="6"/>
      <c r="X213" s="6"/>
      <c r="Y213" s="6"/>
      <c r="Z213" s="6"/>
    </row>
    <row r="214" spans="3:26" ht="15.75" customHeight="1" x14ac:dyDescent="0.15">
      <c r="C214" s="119"/>
      <c r="D214" s="33"/>
      <c r="E214" s="34"/>
      <c r="F214" s="119"/>
      <c r="G214" s="33"/>
      <c r="H214" s="121"/>
      <c r="I214" s="14"/>
      <c r="J214" s="6"/>
      <c r="K214" s="6"/>
      <c r="L214" s="6"/>
      <c r="M214" s="6"/>
      <c r="N214" s="6"/>
      <c r="O214" s="6"/>
      <c r="P214" s="6"/>
      <c r="Q214" s="6"/>
      <c r="R214" s="6"/>
      <c r="S214" s="6"/>
      <c r="T214" s="6"/>
      <c r="U214" s="6"/>
      <c r="V214" s="6"/>
      <c r="W214" s="6"/>
      <c r="X214" s="6"/>
      <c r="Y214" s="6"/>
      <c r="Z214" s="6"/>
    </row>
    <row r="215" spans="3:26" ht="15.75" customHeight="1" x14ac:dyDescent="0.15">
      <c r="C215" s="119"/>
      <c r="D215" s="33"/>
      <c r="E215" s="34"/>
      <c r="F215" s="119"/>
      <c r="G215" s="33"/>
      <c r="H215" s="121"/>
      <c r="I215" s="14"/>
      <c r="J215" s="6"/>
      <c r="K215" s="6"/>
      <c r="L215" s="6"/>
      <c r="M215" s="6"/>
      <c r="N215" s="6"/>
      <c r="O215" s="6"/>
      <c r="P215" s="6"/>
      <c r="Q215" s="6"/>
      <c r="R215" s="6"/>
      <c r="S215" s="6"/>
      <c r="T215" s="6"/>
      <c r="U215" s="6"/>
      <c r="V215" s="6"/>
      <c r="W215" s="6"/>
      <c r="X215" s="6"/>
      <c r="Y215" s="6"/>
      <c r="Z215" s="6"/>
    </row>
    <row r="216" spans="3:26" ht="15.75" customHeight="1" x14ac:dyDescent="0.15">
      <c r="C216" s="119"/>
      <c r="D216" s="33"/>
      <c r="E216" s="34"/>
      <c r="F216" s="119"/>
      <c r="G216" s="33"/>
      <c r="H216" s="121"/>
      <c r="I216" s="14"/>
      <c r="J216" s="6"/>
      <c r="K216" s="6"/>
      <c r="L216" s="6"/>
      <c r="M216" s="6"/>
      <c r="N216" s="6"/>
      <c r="O216" s="6"/>
      <c r="P216" s="6"/>
      <c r="Q216" s="6"/>
      <c r="R216" s="6"/>
      <c r="S216" s="6"/>
      <c r="T216" s="6"/>
      <c r="U216" s="6"/>
      <c r="V216" s="6"/>
      <c r="W216" s="6"/>
      <c r="X216" s="6"/>
      <c r="Y216" s="6"/>
      <c r="Z216" s="6"/>
    </row>
    <row r="217" spans="3:26" ht="15.75" customHeight="1" x14ac:dyDescent="0.15">
      <c r="C217" s="119"/>
      <c r="D217" s="33"/>
      <c r="E217" s="34"/>
      <c r="F217" s="119"/>
      <c r="G217" s="33"/>
      <c r="H217" s="121"/>
      <c r="I217" s="14"/>
      <c r="J217" s="6"/>
      <c r="K217" s="6"/>
      <c r="L217" s="6"/>
      <c r="M217" s="6"/>
      <c r="N217" s="6"/>
      <c r="O217" s="6"/>
      <c r="P217" s="6"/>
      <c r="Q217" s="6"/>
      <c r="R217" s="6"/>
      <c r="S217" s="6"/>
      <c r="T217" s="6"/>
      <c r="U217" s="6"/>
      <c r="V217" s="6"/>
      <c r="W217" s="6"/>
      <c r="X217" s="6"/>
      <c r="Y217" s="6"/>
      <c r="Z217" s="6"/>
    </row>
    <row r="218" spans="3:26" ht="15.75" customHeight="1" x14ac:dyDescent="0.15">
      <c r="C218" s="119"/>
      <c r="D218" s="33"/>
      <c r="E218" s="34"/>
      <c r="F218" s="119"/>
      <c r="G218" s="33"/>
      <c r="H218" s="121"/>
      <c r="I218" s="14"/>
      <c r="J218" s="6"/>
      <c r="K218" s="6"/>
      <c r="L218" s="6"/>
      <c r="M218" s="6"/>
      <c r="N218" s="6"/>
      <c r="O218" s="6"/>
      <c r="P218" s="6"/>
      <c r="Q218" s="6"/>
      <c r="R218" s="6"/>
      <c r="S218" s="6"/>
      <c r="T218" s="6"/>
      <c r="U218" s="6"/>
      <c r="V218" s="6"/>
      <c r="W218" s="6"/>
      <c r="X218" s="6"/>
      <c r="Y218" s="6"/>
      <c r="Z218" s="6"/>
    </row>
    <row r="219" spans="3:26" ht="15.75" customHeight="1" x14ac:dyDescent="0.15">
      <c r="C219" s="119"/>
      <c r="D219" s="33"/>
      <c r="E219" s="34"/>
      <c r="F219" s="119"/>
      <c r="G219" s="33"/>
      <c r="H219" s="121"/>
      <c r="I219" s="14"/>
      <c r="J219" s="6"/>
      <c r="K219" s="6"/>
      <c r="L219" s="6"/>
      <c r="M219" s="6"/>
      <c r="N219" s="6"/>
      <c r="O219" s="6"/>
      <c r="P219" s="6"/>
      <c r="Q219" s="6"/>
      <c r="R219" s="6"/>
      <c r="S219" s="6"/>
      <c r="T219" s="6"/>
      <c r="U219" s="6"/>
      <c r="V219" s="6"/>
      <c r="W219" s="6"/>
      <c r="X219" s="6"/>
      <c r="Y219" s="6"/>
      <c r="Z219" s="6"/>
    </row>
    <row r="220" spans="3:26" ht="15.75" customHeight="1" x14ac:dyDescent="0.15">
      <c r="C220" s="119"/>
      <c r="D220" s="33"/>
      <c r="E220" s="34"/>
      <c r="F220" s="119"/>
      <c r="G220" s="33"/>
      <c r="H220" s="121"/>
      <c r="I220" s="14"/>
      <c r="J220" s="6"/>
      <c r="K220" s="6"/>
      <c r="L220" s="6"/>
      <c r="M220" s="6"/>
      <c r="N220" s="6"/>
      <c r="O220" s="6"/>
      <c r="P220" s="6"/>
      <c r="Q220" s="6"/>
      <c r="R220" s="6"/>
      <c r="S220" s="6"/>
      <c r="T220" s="6"/>
      <c r="U220" s="6"/>
      <c r="V220" s="6"/>
      <c r="W220" s="6"/>
      <c r="X220" s="6"/>
      <c r="Y220" s="6"/>
      <c r="Z220" s="6"/>
    </row>
    <row r="221" spans="3:26" ht="15.75" customHeight="1" x14ac:dyDescent="0.15">
      <c r="C221" s="119"/>
      <c r="D221" s="33"/>
      <c r="E221" s="34"/>
      <c r="F221" s="119"/>
      <c r="G221" s="33"/>
      <c r="H221" s="121"/>
      <c r="I221" s="14"/>
      <c r="J221" s="6"/>
      <c r="K221" s="6"/>
      <c r="L221" s="6"/>
      <c r="M221" s="6"/>
      <c r="N221" s="6"/>
      <c r="O221" s="6"/>
      <c r="P221" s="6"/>
      <c r="Q221" s="6"/>
      <c r="R221" s="6"/>
      <c r="S221" s="6"/>
      <c r="T221" s="6"/>
      <c r="U221" s="6"/>
      <c r="V221" s="6"/>
      <c r="W221" s="6"/>
      <c r="X221" s="6"/>
      <c r="Y221" s="6"/>
      <c r="Z221" s="6"/>
    </row>
    <row r="222" spans="3:26" ht="15.75" customHeight="1" x14ac:dyDescent="0.15">
      <c r="C222" s="119"/>
      <c r="D222" s="33"/>
      <c r="E222" s="34"/>
      <c r="F222" s="119"/>
      <c r="G222" s="33"/>
      <c r="H222" s="121"/>
      <c r="I222" s="14"/>
      <c r="J222" s="6"/>
      <c r="K222" s="6"/>
      <c r="L222" s="6"/>
      <c r="M222" s="6"/>
      <c r="N222" s="6"/>
      <c r="O222" s="6"/>
      <c r="P222" s="6"/>
      <c r="Q222" s="6"/>
      <c r="R222" s="6"/>
      <c r="S222" s="6"/>
      <c r="T222" s="6"/>
      <c r="U222" s="6"/>
      <c r="V222" s="6"/>
      <c r="W222" s="6"/>
      <c r="X222" s="6"/>
      <c r="Y222" s="6"/>
      <c r="Z222" s="6"/>
    </row>
    <row r="223" spans="3:26" ht="15.75" customHeight="1" x14ac:dyDescent="0.15">
      <c r="C223" s="119"/>
      <c r="D223" s="33"/>
      <c r="E223" s="34"/>
      <c r="F223" s="119"/>
      <c r="G223" s="33"/>
      <c r="H223" s="121"/>
      <c r="I223" s="14"/>
      <c r="J223" s="6"/>
      <c r="K223" s="6"/>
      <c r="L223" s="6"/>
      <c r="M223" s="6"/>
      <c r="N223" s="6"/>
      <c r="O223" s="6"/>
      <c r="P223" s="6"/>
      <c r="Q223" s="6"/>
      <c r="R223" s="6"/>
      <c r="S223" s="6"/>
      <c r="T223" s="6"/>
      <c r="U223" s="6"/>
      <c r="V223" s="6"/>
      <c r="W223" s="6"/>
      <c r="X223" s="6"/>
      <c r="Y223" s="6"/>
      <c r="Z223" s="6"/>
    </row>
    <row r="224" spans="3:26" ht="15.75" customHeight="1" x14ac:dyDescent="0.15">
      <c r="C224" s="119"/>
      <c r="D224" s="33"/>
      <c r="E224" s="34"/>
      <c r="F224" s="119"/>
      <c r="G224" s="33"/>
      <c r="H224" s="121"/>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19"/>
      <c r="D296" s="33"/>
      <c r="E296" s="34"/>
      <c r="F296" s="119"/>
      <c r="G296" s="33"/>
      <c r="H296" s="121"/>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19"/>
      <c r="D297" s="33"/>
      <c r="E297" s="34"/>
      <c r="F297" s="119"/>
      <c r="G297" s="33"/>
      <c r="H297" s="121"/>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19"/>
      <c r="D298" s="33"/>
      <c r="E298" s="34"/>
      <c r="F298" s="119"/>
      <c r="G298" s="33"/>
      <c r="H298" s="121"/>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19"/>
      <c r="D299" s="33"/>
      <c r="E299" s="34"/>
      <c r="F299" s="119"/>
      <c r="G299" s="33"/>
      <c r="H299" s="121"/>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19"/>
      <c r="D300" s="33"/>
      <c r="E300" s="34"/>
      <c r="F300" s="119"/>
      <c r="G300" s="33"/>
      <c r="H300" s="121"/>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19"/>
      <c r="D301" s="33"/>
      <c r="E301" s="34"/>
      <c r="F301" s="119"/>
      <c r="G301" s="33"/>
      <c r="H301" s="121"/>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19"/>
      <c r="D302" s="33"/>
      <c r="E302" s="34"/>
      <c r="F302" s="119"/>
      <c r="G302" s="33"/>
      <c r="H302" s="121"/>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19"/>
      <c r="D303" s="33"/>
      <c r="E303" s="34"/>
      <c r="F303" s="119"/>
      <c r="G303" s="33"/>
      <c r="H303" s="121"/>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19"/>
      <c r="D304" s="33"/>
      <c r="E304" s="34"/>
      <c r="F304" s="119"/>
      <c r="G304" s="33"/>
      <c r="H304" s="121"/>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19"/>
      <c r="D305" s="33"/>
      <c r="E305" s="34"/>
      <c r="F305" s="119"/>
      <c r="G305" s="33"/>
      <c r="H305" s="121"/>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Credentials HECVAT Lite</dc:title>
  <dc:subject>Canvas Credentials</dc:subject>
  <dc:creator>Gary Denne</dc:creator>
  <cp:keywords/>
  <dc:description/>
  <cp:lastModifiedBy>Gary Denne</cp:lastModifiedBy>
  <dcterms:created xsi:type="dcterms:W3CDTF">2018-08-03T18:00:06Z</dcterms:created>
  <dcterms:modified xsi:type="dcterms:W3CDTF">2023-06-27T01:38:44Z</dcterms:modified>
  <cp:category/>
</cp:coreProperties>
</file>