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1A46F3E-41A6-354E-B1C0-A0383A4E19B0}"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3" i="12" l="1"/>
  <c r="D59" i="6"/>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P93" i="5" s="1"/>
  <c r="B95" i="4"/>
  <c r="R67" i="5"/>
  <c r="S67" i="5" s="1"/>
  <c r="J67" i="5" s="1"/>
  <c r="O55" i="5"/>
  <c r="F83" i="3"/>
  <c r="O84" i="5"/>
  <c r="O88" i="5"/>
  <c r="P88" i="5" s="1"/>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O18" i="5"/>
  <c r="P18" i="5" s="1"/>
  <c r="T18" i="5" s="1"/>
  <c r="F43" i="3"/>
  <c r="F26" i="3"/>
  <c r="R66" i="5"/>
  <c r="S66" i="5" s="1"/>
  <c r="J66" i="5" s="1"/>
  <c r="R85" i="5"/>
  <c r="S85" i="5" s="1"/>
  <c r="R37" i="5"/>
  <c r="S37" i="5" s="1"/>
  <c r="J37" i="5" s="1"/>
  <c r="R61" i="5"/>
  <c r="S61" i="5" s="1"/>
  <c r="J61" i="5" s="1"/>
  <c r="O79" i="5"/>
  <c r="F82" i="4"/>
  <c r="R24" i="5"/>
  <c r="S24" i="5" s="1"/>
  <c r="J24" i="5" s="1"/>
  <c r="R44" i="5"/>
  <c r="S44" i="5" s="1"/>
  <c r="J44" i="5" s="1"/>
  <c r="O43" i="5"/>
  <c r="O26" i="5"/>
  <c r="P26" i="5" s="1"/>
  <c r="T26" i="5" s="1"/>
  <c r="R39" i="5"/>
  <c r="S39" i="5" s="1"/>
  <c r="J39" i="5" s="1"/>
  <c r="F42" i="3"/>
  <c r="O38" i="5"/>
  <c r="F30" i="3"/>
  <c r="F57" i="3"/>
  <c r="F70" i="3"/>
  <c r="F99" i="3"/>
  <c r="O67" i="5"/>
  <c r="O92" i="5"/>
  <c r="O46" i="5"/>
  <c r="O71" i="5"/>
  <c r="O25" i="5"/>
  <c r="P25" i="5" s="1"/>
  <c r="O42" i="5"/>
  <c r="P42" i="5" s="1"/>
  <c r="O19" i="5"/>
  <c r="P19" i="5" s="1"/>
  <c r="F32" i="3"/>
  <c r="F44" i="3"/>
  <c r="F71" i="3"/>
  <c r="F85" i="3"/>
  <c r="F100" i="3"/>
  <c r="O75" i="5"/>
  <c r="P75" i="5" s="1"/>
  <c r="O50" i="5"/>
  <c r="P50" i="5" s="1"/>
  <c r="H43" i="4"/>
  <c r="R29" i="5" s="1"/>
  <c r="S29" i="5" s="1"/>
  <c r="J29" i="5" s="1"/>
  <c r="H41" i="4"/>
  <c r="R27" i="5" s="1"/>
  <c r="S27" i="5" s="1"/>
  <c r="J27" i="5" s="1"/>
  <c r="O20" i="5"/>
  <c r="P20" i="5" s="1"/>
  <c r="T20" i="5" s="1"/>
  <c r="F33" i="3"/>
  <c r="F46" i="3"/>
  <c r="F59" i="3"/>
  <c r="F73" i="3"/>
  <c r="F87" i="3"/>
  <c r="F101" i="3"/>
  <c r="R84" i="5"/>
  <c r="S84" i="5" s="1"/>
  <c r="J84" i="5" s="1"/>
  <c r="O83" i="5"/>
  <c r="P83" i="5" s="1"/>
  <c r="T83" i="5" s="1"/>
  <c r="O37" i="5"/>
  <c r="P37" i="5" s="1"/>
  <c r="T37" i="5" s="1"/>
  <c r="O62" i="5"/>
  <c r="P62" i="5" s="1"/>
  <c r="O87" i="5"/>
  <c r="O41" i="5"/>
  <c r="P41" i="5" s="1"/>
  <c r="O58" i="5"/>
  <c r="P58" i="5" s="1"/>
  <c r="H50" i="4"/>
  <c r="R36" i="5" s="1"/>
  <c r="S36" i="5" s="1"/>
  <c r="J36" i="5" s="1"/>
  <c r="H75" i="4"/>
  <c r="R58" i="5" s="1"/>
  <c r="S58" i="5" s="1"/>
  <c r="J58" i="5" s="1"/>
  <c r="O47" i="5"/>
  <c r="P47" i="5" s="1"/>
  <c r="T47" i="5" s="1"/>
  <c r="O59" i="5"/>
  <c r="R48" i="5"/>
  <c r="S48" i="5" s="1"/>
  <c r="F58" i="3"/>
  <c r="O29" i="5"/>
  <c r="P29" i="5" s="1"/>
  <c r="O54" i="5"/>
  <c r="P54" i="5" s="1"/>
  <c r="O33" i="5"/>
  <c r="P33" i="5" s="1"/>
  <c r="T33" i="5" s="1"/>
  <c r="R40" i="5"/>
  <c r="S40" i="5" s="1"/>
  <c r="J40" i="5" s="1"/>
  <c r="H46" i="4"/>
  <c r="R32" i="5" s="1"/>
  <c r="S32" i="5" s="1"/>
  <c r="J32" i="5" s="1"/>
  <c r="H36" i="4"/>
  <c r="R23" i="5" s="1"/>
  <c r="S23" i="5" s="1"/>
  <c r="J23" i="5" s="1"/>
  <c r="B34" i="6"/>
  <c r="F34" i="3"/>
  <c r="F47" i="3"/>
  <c r="F60" i="3"/>
  <c r="F74" i="3"/>
  <c r="F88" i="3"/>
  <c r="F102" i="3"/>
  <c r="O91" i="5"/>
  <c r="P91" i="5" s="1"/>
  <c r="O45" i="5"/>
  <c r="P45" i="5" s="1"/>
  <c r="O70" i="5"/>
  <c r="O95" i="5"/>
  <c r="P95" i="5" s="1"/>
  <c r="O49" i="5"/>
  <c r="P49" i="5" s="1"/>
  <c r="O66" i="5"/>
  <c r="P66" i="5" s="1"/>
  <c r="T66" i="5" s="1"/>
  <c r="B28" i="11"/>
  <c r="H116" i="4"/>
  <c r="R92" i="5" s="1"/>
  <c r="S92" i="5" s="1"/>
  <c r="J92" i="5" s="1"/>
  <c r="F77" i="4"/>
  <c r="F67" i="3"/>
  <c r="O72" i="5"/>
  <c r="F28" i="3"/>
  <c r="F54" i="3"/>
  <c r="F96" i="3"/>
  <c r="O80" i="5"/>
  <c r="P80" i="5" s="1"/>
  <c r="R31" i="5"/>
  <c r="S31" i="5" s="1"/>
  <c r="J31" i="5" s="1"/>
  <c r="R62" i="5"/>
  <c r="S62" i="5" s="1"/>
  <c r="J62" i="5" s="1"/>
  <c r="D34" i="6"/>
  <c r="F48" i="3"/>
  <c r="F75" i="3"/>
  <c r="F103" i="3"/>
  <c r="O28" i="5"/>
  <c r="P28" i="5" s="1"/>
  <c r="O78" i="5"/>
  <c r="P78" i="5" s="1"/>
  <c r="T78" i="5" s="1"/>
  <c r="O57" i="5"/>
  <c r="R28" i="5"/>
  <c r="S28" i="5" s="1"/>
  <c r="J28" i="5" s="1"/>
  <c r="R45" i="5"/>
  <c r="S45" i="5" s="1"/>
  <c r="J45" i="5" s="1"/>
  <c r="R87" i="5"/>
  <c r="S87" i="5" s="1"/>
  <c r="J87" i="5" s="1"/>
  <c r="O30" i="5"/>
  <c r="P30" i="5" s="1"/>
  <c r="F29" i="3"/>
  <c r="R30" i="5"/>
  <c r="S30" i="5" s="1"/>
  <c r="J30" i="5" s="1"/>
  <c r="R52" i="5"/>
  <c r="S52" i="5" s="1"/>
  <c r="J52" i="5" s="1"/>
  <c r="R22" i="5"/>
  <c r="S22" i="5" s="1"/>
  <c r="J22" i="5" s="1"/>
  <c r="R68" i="5"/>
  <c r="S68" i="5" s="1"/>
  <c r="J68" i="5" s="1"/>
  <c r="O53" i="5"/>
  <c r="P53" i="5" s="1"/>
  <c r="O32" i="5"/>
  <c r="P32" i="5" s="1"/>
  <c r="O74" i="5"/>
  <c r="P74" i="5" s="1"/>
  <c r="R41" i="5"/>
  <c r="S41" i="5" s="1"/>
  <c r="J41" i="5" s="1"/>
  <c r="H32" i="4"/>
  <c r="R19" i="5" s="1"/>
  <c r="S19" i="5" s="1"/>
  <c r="J19" i="5" s="1"/>
  <c r="R21" i="5"/>
  <c r="S21" i="5" s="1"/>
  <c r="J21" i="5" s="1"/>
  <c r="O23" i="5"/>
  <c r="P23" i="5" s="1"/>
  <c r="F36" i="3"/>
  <c r="F49" i="3"/>
  <c r="F63" i="3"/>
  <c r="F76" i="3"/>
  <c r="F90" i="3"/>
  <c r="F105" i="3"/>
  <c r="F74" i="4"/>
  <c r="O36" i="5"/>
  <c r="P36" i="5" s="1"/>
  <c r="O61" i="5"/>
  <c r="P61" i="5" s="1"/>
  <c r="O86" i="5"/>
  <c r="P86" i="5" s="1"/>
  <c r="T86" i="5" s="1"/>
  <c r="O40" i="5"/>
  <c r="P40" i="5" s="1"/>
  <c r="O65" i="5"/>
  <c r="P65" i="5" s="1"/>
  <c r="T65" i="5" s="1"/>
  <c r="O82" i="5"/>
  <c r="P82" i="5" s="1"/>
  <c r="H88" i="4"/>
  <c r="R69" i="5" s="1"/>
  <c r="S69" i="5" s="1"/>
  <c r="J69" i="5" s="1"/>
  <c r="F76" i="4"/>
  <c r="F41" i="3"/>
  <c r="F68" i="3"/>
  <c r="F82" i="3"/>
  <c r="F111" i="3"/>
  <c r="O51" i="5"/>
  <c r="P51" i="5" s="1"/>
  <c r="O76" i="5"/>
  <c r="P76" i="5" s="1"/>
  <c r="F69" i="3"/>
  <c r="B41" i="4"/>
  <c r="F35" i="3"/>
  <c r="F61" i="3"/>
  <c r="F89" i="3"/>
  <c r="R53" i="5"/>
  <c r="S53" i="5" s="1"/>
  <c r="J53" i="5" s="1"/>
  <c r="B86" i="4"/>
  <c r="H66" i="4"/>
  <c r="R50" i="5" s="1"/>
  <c r="S50" i="5" s="1"/>
  <c r="J50" i="5" s="1"/>
  <c r="B113" i="4"/>
  <c r="R25" i="5"/>
  <c r="S25" i="5" s="1"/>
  <c r="J25" i="5" s="1"/>
  <c r="H49" i="4"/>
  <c r="R35" i="5" s="1"/>
  <c r="S35" i="5" s="1"/>
  <c r="J35" i="5" s="1"/>
  <c r="B33" i="6"/>
  <c r="O24" i="5"/>
  <c r="P24" i="5" s="1"/>
  <c r="F37" i="3"/>
  <c r="F50" i="3"/>
  <c r="F64" i="3"/>
  <c r="F77" i="3"/>
  <c r="F91" i="3"/>
  <c r="F106" i="3"/>
  <c r="O44" i="5"/>
  <c r="P44" i="5" s="1"/>
  <c r="O69" i="5"/>
  <c r="P69" i="5" s="1"/>
  <c r="O94" i="5"/>
  <c r="P94" i="5" s="1"/>
  <c r="O48" i="5"/>
  <c r="P48" i="5" s="1"/>
  <c r="O73" i="5"/>
  <c r="P73" i="5" s="1"/>
  <c r="T73" i="5" s="1"/>
  <c r="O90" i="5"/>
  <c r="P90" i="5" s="1"/>
  <c r="T90" i="5" s="1"/>
  <c r="R34" i="5"/>
  <c r="S34" i="5" s="1"/>
  <c r="J34" i="5" s="1"/>
  <c r="C35" i="12"/>
  <c r="C40" i="12"/>
  <c r="C47" i="12"/>
  <c r="F40" i="3"/>
  <c r="F110" i="3"/>
  <c r="R74" i="5"/>
  <c r="S74" i="5" s="1"/>
  <c r="J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P27" i="5" s="1"/>
  <c r="T27" i="5" s="1"/>
  <c r="O52" i="5"/>
  <c r="P52" i="5" s="1"/>
  <c r="O77" i="5"/>
  <c r="P77" i="5" s="1"/>
  <c r="T77" i="5" s="1"/>
  <c r="O31" i="5"/>
  <c r="P31" i="5" s="1"/>
  <c r="O56" i="5"/>
  <c r="P56" i="5" s="1"/>
  <c r="T56" i="5" s="1"/>
  <c r="O81" i="5"/>
  <c r="P81" i="5" s="1"/>
  <c r="T81" i="5" s="1"/>
  <c r="R38" i="5"/>
  <c r="S38" i="5" s="1"/>
  <c r="J38" i="5" s="1"/>
  <c r="R42" i="5"/>
  <c r="S42" i="5" s="1"/>
  <c r="J42" i="5" s="1"/>
  <c r="R46" i="5"/>
  <c r="S46" i="5" s="1"/>
  <c r="J46" i="5" s="1"/>
  <c r="H96" i="4"/>
  <c r="R76" i="5" s="1"/>
  <c r="S76" i="5" s="1"/>
  <c r="J76" i="5" s="1"/>
  <c r="C43" i="12"/>
  <c r="Q93" i="5"/>
  <c r="H117" i="4" s="1"/>
  <c r="R93" i="5" s="1"/>
  <c r="S93" i="5" s="1"/>
  <c r="J93" i="5" s="1"/>
  <c r="P55" i="5"/>
  <c r="P63" i="5"/>
  <c r="T63" i="5" s="1"/>
  <c r="C39" i="12"/>
  <c r="P38" i="5"/>
  <c r="P92" i="5"/>
  <c r="P87" i="5"/>
  <c r="T87" i="5" s="1"/>
  <c r="P34" i="5"/>
  <c r="C38" i="12"/>
  <c r="P21" i="5"/>
  <c r="T21" i="5" s="1"/>
  <c r="P57" i="5"/>
  <c r="T57" i="5" s="1"/>
  <c r="P70" i="5"/>
  <c r="T70" i="5" s="1"/>
  <c r="P68" i="5"/>
  <c r="C33" i="12"/>
  <c r="P64" i="5"/>
  <c r="T64" i="5" s="1"/>
  <c r="P22" i="5"/>
  <c r="P46" i="5"/>
  <c r="P89" i="5"/>
  <c r="T89" i="5" s="1"/>
  <c r="P72" i="5"/>
  <c r="P71" i="5"/>
  <c r="T71" i="5" s="1"/>
  <c r="C32" i="12"/>
  <c r="P35" i="5"/>
  <c r="P79" i="5"/>
  <c r="T79" i="5" s="1"/>
  <c r="C31" i="12"/>
  <c r="C30" i="12"/>
  <c r="P43" i="5"/>
  <c r="Q95" i="5"/>
  <c r="H119" i="4" s="1"/>
  <c r="R95" i="5" s="1"/>
  <c r="S95" i="5" s="1"/>
  <c r="J95" i="5" s="1"/>
  <c r="P60" i="5"/>
  <c r="T60" i="5" s="1"/>
  <c r="P59" i="5"/>
  <c r="T59" i="5" s="1"/>
  <c r="P85" i="5"/>
  <c r="P67" i="5"/>
  <c r="T67" i="5" s="1"/>
  <c r="P84" i="5"/>
  <c r="P39" i="5"/>
  <c r="T39" i="5" s="1"/>
  <c r="J60" i="5"/>
  <c r="J73" i="5"/>
  <c r="J79" i="5"/>
  <c r="J65" i="5"/>
  <c r="H7" i="15"/>
  <c r="D18" i="4" s="1"/>
  <c r="J85" i="5"/>
  <c r="J81" i="5"/>
  <c r="J48" i="5"/>
  <c r="J89" i="5"/>
  <c r="Q94" i="5"/>
  <c r="H118" i="4" s="1"/>
  <c r="R94" i="5" s="1"/>
  <c r="S94" i="5" s="1"/>
  <c r="J94" i="5" s="1"/>
  <c r="T49" i="5" l="1"/>
  <c r="T61" i="5"/>
  <c r="T68" i="5"/>
  <c r="T22" i="5"/>
  <c r="T31" i="5"/>
  <c r="T43" i="5"/>
  <c r="T92" i="5"/>
  <c r="T45" i="5"/>
  <c r="T85" i="5"/>
  <c r="E11" i="15" s="1"/>
  <c r="T48" i="5"/>
  <c r="T72" i="5"/>
  <c r="T80" i="5"/>
  <c r="T24" i="5"/>
  <c r="T52" i="5"/>
  <c r="T84" i="5"/>
  <c r="H10" i="15"/>
  <c r="D21" i="4" s="1"/>
  <c r="T58" i="5"/>
  <c r="T42" i="5"/>
  <c r="T28" i="5"/>
  <c r="T54" i="5"/>
  <c r="T35" i="5"/>
  <c r="T25" i="5"/>
  <c r="T40" i="5"/>
  <c r="T53" i="5"/>
  <c r="T34" i="5"/>
  <c r="T19" i="5"/>
  <c r="T91" i="5"/>
  <c r="E12" i="15" s="1"/>
  <c r="H3" i="15"/>
  <c r="D14" i="4" s="1"/>
  <c r="H2" i="15"/>
  <c r="D13" i="4" s="1"/>
  <c r="H12" i="15"/>
  <c r="D23" i="4" s="1"/>
  <c r="H11" i="15"/>
  <c r="D22" i="4" s="1"/>
  <c r="H5" i="15"/>
  <c r="D16" i="4" s="1"/>
  <c r="T62" i="5"/>
  <c r="G7" i="15" s="1"/>
  <c r="T32" i="5"/>
  <c r="H8" i="15"/>
  <c r="D19" i="4" s="1"/>
  <c r="T88" i="5"/>
  <c r="T23" i="5"/>
  <c r="T82" i="5"/>
  <c r="G10" i="15" s="1"/>
  <c r="T29" i="5"/>
  <c r="T50" i="5"/>
  <c r="T51" i="5"/>
  <c r="T41" i="5"/>
  <c r="T38" i="5"/>
  <c r="T30" i="5"/>
  <c r="T44" i="5"/>
  <c r="T36" i="5"/>
  <c r="T69" i="5"/>
  <c r="G8" i="15" s="1"/>
  <c r="T74" i="5"/>
  <c r="T76" i="5"/>
  <c r="T46" i="5"/>
  <c r="H9" i="15"/>
  <c r="D20" i="4" s="1"/>
  <c r="T55" i="5"/>
  <c r="T75" i="5"/>
  <c r="H6" i="15"/>
  <c r="D17" i="4" s="1"/>
  <c r="H4" i="15"/>
  <c r="D15" i="4" s="1"/>
  <c r="T93" i="5"/>
  <c r="K2" i="15"/>
  <c r="K3" i="15"/>
  <c r="K6" i="15"/>
  <c r="T95" i="5"/>
  <c r="K5" i="15"/>
  <c r="T94" i="5"/>
  <c r="H13" i="15"/>
  <c r="D24" i="4" s="1"/>
  <c r="E7" i="15"/>
  <c r="G12" i="15"/>
  <c r="E2" i="15" l="1"/>
  <c r="G11" i="15"/>
  <c r="F22" i="4" s="1"/>
  <c r="E5" i="15"/>
  <c r="G2" i="15"/>
  <c r="F13" i="4" s="1"/>
  <c r="E6" i="15"/>
  <c r="E8" i="15"/>
  <c r="E4" i="15"/>
  <c r="G6" i="15"/>
  <c r="F17" i="4" s="1"/>
  <c r="E9" i="15"/>
  <c r="G5" i="15"/>
  <c r="I5" i="15" s="1"/>
  <c r="B10" i="12" s="1"/>
  <c r="G3" i="15"/>
  <c r="I3" i="15" s="1"/>
  <c r="G14" i="4" s="1"/>
  <c r="G9" i="15"/>
  <c r="F20" i="4" s="1"/>
  <c r="G4" i="15"/>
  <c r="F15" i="4" s="1"/>
  <c r="E3" i="15"/>
  <c r="E10" i="15"/>
  <c r="E13" i="15"/>
  <c r="M2" i="15"/>
  <c r="M3" i="15"/>
  <c r="G13" i="15"/>
  <c r="K10" i="15"/>
  <c r="D25" i="4" s="1"/>
  <c r="I12" i="15"/>
  <c r="F23" i="4"/>
  <c r="F18" i="4"/>
  <c r="I7" i="15"/>
  <c r="F19" i="4"/>
  <c r="I8" i="15"/>
  <c r="I10" i="15"/>
  <c r="F21" i="4"/>
  <c r="I2" i="15" l="1"/>
  <c r="I11" i="15"/>
  <c r="G22" i="4" s="1"/>
  <c r="I6" i="15"/>
  <c r="G17" i="4" s="1"/>
  <c r="I9" i="15"/>
  <c r="G20" i="4" s="1"/>
  <c r="B8" i="12"/>
  <c r="F16" i="4"/>
  <c r="G16" i="4"/>
  <c r="F14" i="4"/>
  <c r="I4" i="15"/>
  <c r="B9" i="12" s="1"/>
  <c r="J8" i="15"/>
  <c r="D6" i="12" s="1"/>
  <c r="E6" i="12" s="1"/>
  <c r="F24" i="4"/>
  <c r="I13" i="15"/>
  <c r="G24" i="4" s="1"/>
  <c r="K11" i="15"/>
  <c r="F25" i="4" s="1"/>
  <c r="G25" i="4" s="1"/>
  <c r="B12" i="12"/>
  <c r="G18" i="4"/>
  <c r="B15" i="12"/>
  <c r="G21" i="4"/>
  <c r="G13" i="4"/>
  <c r="B7" i="12"/>
  <c r="B13" i="12"/>
  <c r="G19" i="4"/>
  <c r="B11" i="12"/>
  <c r="G23" i="4"/>
  <c r="B17" i="12"/>
  <c r="B14" i="12" l="1"/>
  <c r="B16" i="12"/>
  <c r="C16" i="12" s="1"/>
  <c r="G15" i="4"/>
  <c r="F16" i="12"/>
  <c r="G16" i="12"/>
  <c r="D16" i="12"/>
  <c r="B18" i="12"/>
  <c r="F15" i="12"/>
  <c r="G15" i="12"/>
  <c r="E15" i="12"/>
  <c r="D15" i="12"/>
  <c r="C15" i="12"/>
  <c r="G11" i="12"/>
  <c r="F11" i="12"/>
  <c r="E11" i="12"/>
  <c r="C11" i="12"/>
  <c r="D11" i="12"/>
  <c r="G14" i="12"/>
  <c r="C14" i="12"/>
  <c r="F14" i="12"/>
  <c r="E14" i="12"/>
  <c r="D14" i="12"/>
  <c r="E17" i="12"/>
  <c r="D17" i="12"/>
  <c r="C17" i="12"/>
  <c r="F17" i="12"/>
  <c r="G17" i="12"/>
  <c r="C13" i="12"/>
  <c r="D13" i="12"/>
  <c r="G13" i="12"/>
  <c r="F13" i="12"/>
  <c r="E13" i="12"/>
  <c r="G12" i="12"/>
  <c r="F12" i="12"/>
  <c r="C12" i="12"/>
  <c r="E12" i="12"/>
  <c r="D12" i="12"/>
  <c r="E16" i="12" l="1"/>
</calcChain>
</file>

<file path=xl/sharedStrings.xml><?xml version="1.0" encoding="utf-8"?>
<sst xmlns="http://schemas.openxmlformats.org/spreadsheetml/2006/main" count="4074" uniqueCount="2350">
  <si>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</si>
  <si>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</si>
  <si>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</si>
  <si>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</si>
  <si>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</si>
  <si>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</si>
  <si>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</si>
  <si>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</si>
  <si>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</si>
  <si>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</si>
  <si>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</si>
  <si>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</si>
  <si>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</si>
  <si>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</si>
  <si>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</si>
  <si>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</si>
  <si>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</si>
  <si>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</si>
  <si>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</si>
  <si>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</si>
  <si>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</si>
  <si>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</si>
  <si>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</si>
  <si>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</si>
  <si>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</si>
  <si>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</si>
  <si>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</si>
  <si>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</si>
  <si>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</si>
  <si>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</si>
  <si>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</si>
  <si>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</si>
  <si>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</si>
  <si>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</si>
  <si>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</si>
  <si>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</si>
  <si>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</si>
  <si>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</si>
  <si>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</si>
  <si>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</si>
  <si>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</si>
  <si>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</si>
  <si>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</si>
  <si>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</si>
  <si>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</si>
  <si>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</si>
  <si>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</si>
  <si>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</si>
  <si>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</si>
  <si>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</si>
  <si>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</si>
  <si>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</si>
  <si>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</si>
  <si>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</si>
  <si>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</si>
  <si>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</si>
  <si>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</si>
  <si>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</si>
  <si>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</si>
  <si>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</si>
  <si>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</si>
  <si>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</si>
  <si>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</si>
  <si>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</si>
  <si>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</si>
  <si>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</si>
  <si>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</si>
  <si>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</si>
  <si>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</si>
  <si>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</si>
  <si>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</si>
  <si>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</si>
  <si>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</si>
  <si>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</si>
  <si>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</si>
  <si>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</si>
  <si>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</si>
  <si>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</si>
  <si>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</si>
  <si>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</si>
  <si>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</si>
  <si>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</si>
  <si>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</si>
  <si>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</si>
  <si>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</si>
  <si>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</si>
  <si>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</si>
  <si>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</si>
  <si>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</si>
  <si>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</si>
  <si>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</si>
  <si>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</si>
  <si>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</si>
  <si>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</si>
  <si>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</si>
  <si>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</si>
  <si>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</si>
  <si>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</si>
  <si>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</si>
  <si>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</si>
  <si>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</si>
  <si>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</si>
  <si>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</si>
  <si>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</si>
  <si>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</si>
  <si>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</si>
  <si>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</si>
  <si>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</si>
  <si>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</si>
  <si>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</si>
  <si>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</si>
  <si>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</si>
  <si>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</si>
  <si>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</si>
  <si>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</si>
  <si>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</si>
  <si>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</si>
  <si>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</si>
  <si>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</si>
  <si>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</si>
  <si>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</si>
  <si>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</si>
  <si>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</si>
  <si>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</si>
  <si>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</si>
  <si>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</si>
  <si>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</si>
  <si>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</si>
  <si>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</si>
  <si>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</si>
  <si>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</si>
  <si>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</si>
  <si>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</si>
  <si>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</si>
  <si>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</si>
  <si>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</si>
  <si>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</si>
  <si>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</si>
  <si>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</si>
  <si>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</si>
  <si>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</si>
  <si>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</si>
  <si>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</si>
  <si>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</si>
  <si>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</si>
  <si>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</si>
  <si>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</si>
  <si>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</si>
  <si>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</si>
  <si>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</si>
  <si>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</si>
  <si>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</si>
  <si>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</si>
  <si>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</si>
  <si>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</si>
  <si>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</si>
  <si>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</si>
  <si>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</si>
  <si>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</si>
  <si>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</si>
  <si>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</si>
  <si>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</si>
  <si>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</si>
  <si>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</si>
  <si>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</si>
  <si>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</si>
  <si>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</si>
  <si>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</si>
  <si>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</si>
  <si>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</si>
  <si>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</si>
  <si>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</si>
  <si>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</si>
  <si>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</si>
  <si>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</si>
  <si>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</si>
  <si>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</si>
  <si>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</si>
  <si>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</si>
  <si>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</si>
  <si>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</si>
  <si>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</si>
  <si>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</si>
  <si>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</si>
  <si>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</si>
  <si>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</si>
  <si>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</si>
  <si>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</si>
  <si>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</si>
  <si>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</si>
  <si>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</si>
  <si>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</si>
  <si>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</si>
  <si>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</si>
  <si>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</si>
  <si>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</si>
  <si>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</si>
  <si>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</si>
  <si>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</si>
  <si>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</si>
  <si>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</si>
  <si>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</si>
  <si>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</si>
  <si>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</si>
  <si>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</si>
  <si>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</si>
  <si>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</si>
  <si>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</si>
  <si>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</si>
  <si>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</si>
  <si>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</si>
  <si>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</si>
  <si>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</si>
  <si>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</si>
  <si>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</si>
  <si>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</si>
  <si>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</si>
  <si>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</si>
  <si>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</si>
  <si>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</si>
  <si>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</si>
  <si>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</si>
  <si>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</si>
  <si>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</si>
  <si>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</si>
  <si>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</si>
  <si>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</si>
  <si>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</si>
  <si>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</si>
  <si>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</si>
  <si>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</si>
  <si>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</si>
  <si>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</si>
  <si>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</si>
  <si>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</si>
  <si>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</si>
  <si>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</si>
  <si>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</si>
  <si>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</si>
  <si>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</si>
  <si>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</si>
  <si>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</si>
  <si>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</si>
  <si>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</si>
  <si>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</si>
  <si>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</si>
  <si>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</si>
  <si>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</si>
  <si>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</si>
  <si>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</si>
  <si>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</si>
  <si>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</si>
  <si>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</si>
  <si>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</si>
  <si>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</si>
  <si>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</si>
  <si>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</si>
  <si>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</si>
  <si>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</si>
  <si>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</si>
  <si>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</si>
  <si>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</si>
  <si>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</si>
  <si>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</si>
  <si>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</si>
  <si>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</si>
  <si>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</si>
  <si>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</si>
  <si>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</si>
  <si>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</si>
  <si>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</si>
  <si>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</si>
  <si>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</si>
  <si>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</si>
  <si>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</si>
  <si>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</si>
  <si>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</si>
  <si>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</si>
  <si>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</si>
  <si>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</si>
  <si>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</si>
  <si>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</si>
  <si>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</si>
  <si>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</si>
  <si>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</si>
  <si>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</si>
  <si>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</si>
  <si>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</si>
  <si>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</si>
  <si>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</si>
  <si>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</si>
  <si>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</si>
  <si>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</si>
  <si>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</si>
  <si>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</si>
  <si>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</si>
  <si>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</si>
  <si>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</si>
  <si>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</si>
  <si>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</si>
  <si>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</si>
  <si>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</si>
  <si>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</si>
  <si>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</si>
  <si>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</si>
  <si>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</si>
  <si>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</si>
  <si>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</si>
  <si>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</si>
  <si>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</si>
  <si>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</si>
  <si>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</si>
  <si>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</si>
  <si>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</si>
  <si>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</si>
  <si>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</si>
  <si>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</si>
  <si>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</si>
  <si>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</si>
  <si>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</si>
  <si>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</si>
  <si>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</si>
  <si>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</si>
  <si>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</si>
  <si>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</si>
  <si>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</si>
  <si>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</si>
  <si>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</si>
  <si>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</si>
  <si>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</si>
  <si>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</si>
  <si>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</si>
  <si>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</si>
  <si>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</si>
  <si>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</si>
  <si>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</si>
  <si>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</si>
  <si>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</si>
  <si>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</si>
  <si>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</si>
  <si>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</si>
  <si>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</si>
  <si>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</si>
  <si>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</si>
  <si>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</si>
  <si>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</si>
  <si>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</si>
  <si>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</si>
  <si>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</si>
  <si>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</si>
  <si>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</si>
  <si>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</si>
  <si>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</si>
  <si>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</si>
  <si>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</si>
  <si>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</si>
  <si>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</si>
  <si>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</si>
  <si>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</si>
  <si>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</si>
  <si>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</si>
  <si>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</si>
  <si>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</si>
  <si>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</si>
  <si>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</si>
  <si>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</si>
  <si>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</si>
  <si>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</si>
  <si>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</si>
  <si>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</si>
  <si>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</si>
  <si>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</si>
  <si>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</si>
  <si>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</si>
  <si>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</si>
  <si>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</si>
  <si>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</si>
  <si>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</si>
  <si>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</si>
  <si>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</si>
  <si>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</si>
  <si>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</si>
  <si>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</si>
  <si>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</si>
  <si>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</si>
  <si>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</si>
  <si>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</si>
  <si>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</si>
  <si>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</si>
  <si>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</si>
  <si>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</si>
  <si>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</si>
  <si>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</si>
  <si>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</si>
  <si>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</si>
  <si>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</si>
  <si>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</si>
  <si>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</si>
  <si>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</si>
  <si>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</si>
  <si>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</si>
  <si>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</si>
  <si>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</si>
  <si>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</si>
  <si>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</si>
  <si>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</si>
  <si>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</si>
  <si>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</si>
  <si>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</si>
  <si>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</si>
  <si>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</si>
  <si>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</si>
  <si>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</si>
  <si>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</si>
  <si>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</si>
  <si>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</si>
  <si>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</si>
  <si>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</si>
  <si>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</si>
  <si>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</si>
  <si>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</si>
  <si>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</si>
  <si>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</si>
  <si>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</si>
  <si>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</si>
  <si>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</si>
  <si>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</si>
  <si>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</si>
  <si>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</si>
  <si>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</si>
  <si>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</si>
  <si>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</si>
  <si>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</si>
  <si>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</si>
  <si>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</si>
  <si>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</si>
  <si>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</si>
  <si>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</si>
  <si>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</si>
  <si>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</si>
  <si>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</si>
  <si>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</si>
  <si>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</si>
  <si>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</si>
  <si>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</si>
  <si>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</si>
  <si>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</si>
  <si>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</si>
  <si>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</si>
  <si>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</si>
  <si>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</si>
  <si>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</si>
  <si>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</si>
  <si>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</si>
  <si>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</si>
  <si>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</si>
  <si>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</si>
  <si>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</si>
  <si>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</si>
  <si>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</si>
  <si>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</si>
  <si>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</si>
  <si>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</si>
  <si>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</si>
  <si>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</si>
  <si>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</si>
  <si>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</si>
  <si>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</si>
  <si>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</si>
  <si>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</si>
  <si>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</si>
  <si>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</si>
  <si>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</si>
  <si>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</si>
  <si>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</si>
  <si>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</si>
  <si>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</si>
  <si>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</si>
  <si>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</si>
  <si>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</si>
  <si>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</si>
  <si>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</si>
  <si>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</si>
  <si>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</si>
  <si>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</si>
  <si>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</si>
  <si>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</si>
  <si>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</si>
  <si>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</si>
  <si>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</si>
  <si>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</si>
  <si>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</si>
  <si>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</si>
  <si>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</si>
  <si>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</si>
  <si>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</si>
  <si>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</si>
  <si>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</si>
  <si>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</si>
  <si>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</si>
  <si>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</si>
  <si>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</si>
  <si>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</si>
  <si>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</si>
  <si>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</si>
  <si>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</si>
  <si>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</si>
  <si>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</si>
  <si>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</si>
  <si>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</si>
  <si>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</si>
  <si>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</si>
  <si>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</si>
  <si>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</si>
  <si>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</si>
  <si>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</si>
  <si>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</si>
  <si>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</si>
  <si>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</si>
  <si>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</si>
  <si>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</si>
  <si>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</si>
  <si>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</si>
  <si>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</si>
  <si>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</si>
  <si>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</si>
  <si>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</si>
  <si>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</si>
  <si>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</si>
  <si>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</si>
  <si>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</si>
  <si>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</si>
  <si>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</si>
  <si>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</si>
  <si>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</si>
  <si>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</si>
  <si>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</si>
  <si>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</si>
  <si>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</si>
  <si>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</si>
  <si>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</si>
  <si>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</si>
  <si>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</si>
  <si>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</si>
  <si>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</si>
  <si>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</si>
  <si>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</si>
  <si>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</si>
  <si>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</si>
  <si>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</si>
  <si>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</si>
  <si>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</si>
  <si>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</si>
  <si>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</si>
  <si>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</si>
  <si>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</si>
  <si>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</si>
  <si>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</si>
  <si>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</si>
  <si>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</si>
  <si>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</si>
  <si>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</si>
  <si>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</si>
  <si>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</si>
  <si>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</si>
  <si>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</si>
  <si>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</si>
  <si>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</si>
  <si>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</si>
  <si>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</si>
  <si>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</si>
  <si>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</si>
  <si>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</si>
  <si>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</si>
  <si>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</si>
  <si>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</si>
  <si>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</si>
  <si>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</si>
  <si>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</si>
  <si>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</si>
  <si>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</si>
  <si>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</si>
  <si>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</si>
  <si>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</si>
  <si>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</si>
  <si>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</si>
  <si>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</si>
  <si>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</si>
  <si>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</si>
  <si>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</si>
  <si>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</si>
  <si>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</si>
  <si>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</si>
  <si>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</si>
  <si>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</si>
  <si>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</si>
  <si>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</si>
  <si>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</si>
  <si>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</si>
  <si>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</si>
  <si>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</si>
  <si>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</si>
  <si>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</si>
  <si>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</si>
  <si>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</si>
  <si>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</si>
  <si>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</si>
  <si>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</si>
  <si>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</si>
  <si>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</si>
  <si>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</si>
  <si>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</si>
  <si>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</si>
  <si>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</si>
  <si>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</si>
  <si>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</si>
  <si>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</si>
  <si>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</si>
  <si>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</si>
  <si>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</si>
  <si>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</si>
  <si>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</si>
  <si>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</si>
  <si>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</si>
  <si>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</si>
  <si>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</si>
  <si>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</si>
  <si>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</si>
  <si>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</si>
  <si>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</si>
  <si>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</si>
  <si>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</si>
  <si>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</si>
  <si>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</si>
  <si>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</si>
  <si>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</si>
  <si>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</si>
  <si>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</si>
  <si>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</si>
  <si>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</si>
  <si>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</si>
  <si>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</si>
  <si>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</si>
  <si>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</si>
  <si>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</si>
  <si>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</si>
  <si>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</si>
  <si>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</si>
  <si>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</si>
  <si>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</si>
  <si>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</si>
  <si>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</si>
  <si>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</si>
  <si>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</si>
  <si>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</si>
  <si>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</si>
  <si>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</si>
  <si>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</si>
  <si>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</si>
  <si>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</si>
  <si>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</si>
  <si>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</si>
  <si>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</si>
  <si>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</si>
  <si>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</si>
  <si>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</si>
  <si>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</si>
  <si>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</si>
  <si>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</si>
  <si>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</si>
  <si>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</si>
  <si>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</si>
  <si>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</si>
  <si>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</si>
  <si>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</si>
  <si>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</si>
  <si>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</si>
  <si>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</si>
  <si>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</si>
  <si>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</si>
  <si>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</si>
  <si>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</si>
  <si>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</si>
  <si>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</si>
  <si>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</si>
  <si>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</si>
  <si>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</si>
  <si>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</si>
  <si>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</si>
  <si>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</si>
  <si>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</si>
  <si>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</si>
  <si>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</si>
  <si>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</si>
  <si>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</si>
  <si>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</si>
  <si>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</si>
  <si>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</si>
  <si>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</si>
  <si>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</si>
  <si>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</si>
  <si>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</si>
  <si>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</si>
  <si>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</si>
  <si>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</si>
  <si>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</si>
  <si>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</si>
  <si>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</si>
  <si>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</si>
  <si>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</si>
  <si>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</si>
  <si>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</si>
  <si>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</si>
  <si>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</si>
  <si>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</si>
  <si>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</si>
  <si>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</si>
  <si>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</si>
  <si>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</si>
  <si>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</si>
  <si>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</si>
  <si>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</si>
  <si>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</si>
  <si>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</si>
  <si>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</si>
  <si>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</si>
  <si>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</si>
  <si>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</si>
  <si>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</si>
  <si>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</si>
  <si>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</si>
  <si>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</si>
  <si>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</si>
  <si>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</si>
  <si>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</si>
  <si>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</si>
  <si>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</si>
  <si>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</si>
  <si>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</si>
  <si>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</si>
  <si>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</si>
  <si>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</si>
  <si>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</si>
  <si>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</si>
  <si>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</si>
  <si>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</si>
  <si>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</si>
  <si>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</si>
  <si>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</si>
  <si>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</si>
  <si>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</si>
  <si>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</si>
  <si>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</si>
  <si>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</si>
  <si>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</si>
  <si>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</si>
  <si>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</si>
  <si>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</si>
  <si>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</si>
  <si>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</si>
  <si>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</si>
  <si>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</si>
  <si>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</si>
  <si>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</si>
  <si>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</si>
  <si>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</si>
  <si>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</si>
  <si>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</si>
  <si>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</si>
  <si>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</si>
  <si>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</si>
  <si>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</si>
  <si>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</si>
  <si>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</si>
  <si>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</si>
  <si>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</si>
  <si>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</si>
  <si>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</si>
  <si>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</si>
  <si>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</si>
  <si>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</si>
  <si>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</si>
  <si>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</si>
  <si>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</si>
  <si>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</si>
  <si>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</si>
  <si>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</si>
  <si>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</si>
  <si>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</si>
  <si>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</si>
  <si>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</si>
  <si>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</si>
  <si>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</si>
  <si>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</si>
  <si>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</si>
  <si>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</si>
  <si>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</si>
  <si>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</si>
  <si>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</si>
  <si>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</si>
  <si>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</si>
  <si>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</si>
  <si>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</si>
  <si>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</si>
  <si>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</si>
  <si>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</si>
  <si>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</si>
  <si>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</si>
  <si>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</si>
  <si>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</si>
  <si>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</si>
  <si>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</si>
  <si>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</si>
  <si>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</si>
  <si>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</si>
  <si>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</si>
  <si>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</si>
  <si>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</si>
  <si>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</si>
  <si>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</si>
  <si>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</si>
  <si>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</si>
  <si>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</si>
  <si>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</si>
  <si>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</si>
  <si>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</si>
  <si>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</si>
  <si>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</si>
  <si>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</si>
  <si>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</si>
  <si>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</si>
  <si>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</si>
  <si>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</si>
  <si>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</si>
  <si>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</si>
  <si>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</si>
  <si>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</si>
  <si>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</si>
  <si>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</si>
  <si>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</si>
  <si>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</si>
  <si>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</si>
  <si>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</si>
  <si>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</si>
  <si>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</si>
  <si>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</si>
  <si>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</si>
  <si>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</si>
  <si>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</si>
  <si>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</si>
  <si>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</si>
  <si>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</si>
  <si>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</si>
  <si>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</si>
  <si>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</si>
  <si>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</si>
  <si>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</si>
  <si>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</si>
  <si>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</si>
  <si>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</si>
  <si>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</si>
  <si>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</si>
  <si>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</si>
  <si>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</si>
  <si>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</si>
  <si>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</si>
  <si>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</si>
  <si>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</si>
  <si>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</si>
  <si>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</si>
  <si>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</si>
  <si>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</si>
  <si>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</si>
  <si>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</si>
  <si>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</si>
  <si>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</si>
  <si>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</si>
  <si>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</si>
  <si>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</si>
  <si>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</si>
  <si>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</si>
  <si>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</si>
  <si>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</si>
  <si>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</si>
  <si>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</si>
  <si>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</si>
  <si>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</si>
  <si>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</si>
  <si>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</si>
  <si>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</si>
  <si>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</si>
  <si>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</si>
  <si>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</si>
  <si>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</si>
  <si>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</si>
  <si>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</si>
  <si>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</si>
  <si>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</si>
  <si>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</si>
  <si>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</si>
  <si>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</si>
  <si>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</si>
  <si>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</si>
  <si>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</si>
  <si>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</si>
  <si>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</si>
  <si>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</si>
  <si>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</si>
  <si>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</si>
  <si>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</si>
  <si>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</si>
  <si>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</si>
  <si>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</si>
  <si>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</si>
  <si>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</si>
  <si>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</si>
  <si>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</si>
  <si>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</si>
  <si>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</si>
  <si>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</si>
  <si>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</si>
  <si>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</si>
  <si>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</si>
  <si>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</si>
  <si>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</si>
  <si>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</si>
  <si>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</si>
  <si>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</si>
  <si>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</si>
  <si>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</si>
  <si>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</si>
  <si>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</si>
  <si>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</si>
  <si>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</si>
  <si>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</si>
  <si>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</si>
  <si>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</si>
  <si>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</si>
  <si>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</si>
  <si>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</si>
  <si>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</si>
  <si>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</si>
  <si>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</si>
  <si>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</si>
  <si>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</si>
  <si>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</si>
  <si>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</si>
  <si>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</si>
  <si>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</si>
  <si>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</si>
  <si>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</si>
  <si>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</si>
  <si>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</si>
  <si>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</si>
  <si>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</si>
  <si>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</si>
  <si>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</si>
  <si>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</si>
  <si>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</si>
  <si>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</si>
  <si>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</si>
  <si>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</si>
  <si>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</si>
  <si>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</si>
  <si>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</si>
  <si>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</si>
  <si>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</si>
  <si>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</si>
  <si>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</si>
  <si>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</si>
  <si>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</si>
  <si>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</si>
  <si>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</si>
  <si>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</si>
  <si>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</si>
  <si>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</si>
  <si>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</si>
  <si>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</si>
  <si>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</si>
  <si>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</si>
  <si>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</si>
  <si>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</si>
  <si>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</si>
  <si>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</si>
  <si>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</si>
  <si>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</si>
  <si>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</si>
  <si>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</si>
  <si>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</si>
  <si>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</si>
  <si>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</si>
  <si>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</si>
  <si>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</si>
  <si>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</si>
  <si>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</si>
  <si>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</si>
  <si>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</si>
  <si>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</si>
  <si>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</si>
  <si>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</si>
  <si>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</si>
  <si>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</si>
  <si>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</si>
  <si>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</si>
  <si>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</si>
  <si>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</si>
  <si>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</si>
  <si>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</si>
  <si>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</si>
  <si>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</si>
  <si>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</si>
  <si>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</si>
  <si>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</si>
  <si>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</si>
  <si>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</si>
  <si>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</si>
  <si>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</si>
  <si>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</si>
  <si>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</si>
  <si>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</si>
  <si>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</si>
  <si>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</si>
  <si>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</si>
  <si>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</si>
  <si>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</si>
  <si>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</si>
  <si>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</si>
  <si>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</si>
  <si>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</si>
  <si>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</si>
  <si>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</si>
  <si>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</si>
  <si>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</si>
  <si>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</si>
  <si>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</si>
  <si>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</si>
  <si>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</si>
  <si>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</si>
  <si>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</si>
  <si>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</si>
  <si>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</si>
  <si>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</si>
  <si>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</si>
  <si>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</si>
  <si>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</si>
  <si>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</si>
  <si>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</si>
  <si>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</si>
  <si>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</si>
  <si>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</si>
  <si>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</si>
  <si>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</si>
  <si>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</si>
  <si>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</si>
  <si>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</si>
  <si>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</si>
  <si>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</si>
  <si>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</si>
  <si>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</si>
  <si>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</si>
  <si>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</si>
  <si>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</si>
  <si>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</si>
  <si>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</si>
  <si>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</si>
  <si>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</si>
  <si>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</si>
  <si>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</si>
  <si>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</si>
  <si>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</si>
  <si>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</si>
  <si>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</si>
  <si>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</si>
  <si>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</si>
  <si>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</si>
  <si>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</si>
  <si>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</si>
  <si>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</si>
  <si>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</si>
  <si>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</si>
  <si>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</si>
  <si>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</si>
  <si>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</si>
  <si>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</si>
  <si>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</si>
  <si>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</si>
  <si>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</si>
  <si>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</si>
  <si>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</si>
  <si>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</si>
  <si>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</si>
  <si>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</si>
  <si>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</si>
  <si>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</si>
  <si>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</si>
  <si>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</si>
  <si>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</si>
  <si>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</si>
  <si>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</si>
  <si>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</si>
  <si>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</si>
  <si>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</si>
  <si>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</si>
  <si>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</si>
  <si>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</si>
  <si>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</si>
  <si>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</si>
  <si>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</si>
  <si>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</si>
  <si>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</si>
  <si>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</si>
  <si>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</si>
  <si>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</si>
  <si>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</si>
  <si>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</si>
  <si>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</si>
  <si>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</si>
  <si>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</si>
  <si>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</si>
  <si>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</si>
  <si>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</si>
  <si>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</si>
  <si>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</si>
  <si>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</si>
  <si>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</si>
  <si>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</si>
  <si>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</si>
  <si>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</si>
  <si>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</si>
  <si>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</si>
  <si>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</si>
  <si>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</si>
  <si>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</si>
  <si>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</si>
  <si>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</si>
  <si>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</si>
  <si>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</si>
  <si>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</si>
  <si>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</si>
  <si>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</si>
  <si>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</si>
  <si>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</si>
  <si>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</si>
  <si>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</si>
  <si>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</si>
  <si>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</si>
  <si>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</si>
  <si>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</si>
  <si>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</si>
  <si>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</si>
  <si>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</si>
  <si>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</si>
  <si>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</si>
  <si>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</si>
  <si>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</si>
  <si>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</si>
  <si>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</si>
  <si>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</si>
  <si>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</si>
  <si>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</si>
  <si>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</si>
  <si>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</si>
  <si>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</si>
  <si>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</si>
  <si>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</si>
  <si>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</si>
  <si>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</si>
  <si>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</si>
  <si>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</si>
  <si>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</si>
  <si>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</si>
  <si>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</si>
  <si>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</si>
  <si>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</si>
  <si>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</si>
  <si>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</si>
  <si>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</si>
  <si>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</si>
  <si>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</si>
  <si>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</si>
  <si>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</si>
  <si>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</si>
  <si>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</si>
  <si>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</si>
  <si>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</si>
  <si>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</si>
  <si>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</si>
  <si>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</si>
  <si>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</si>
  <si>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</si>
  <si>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</si>
  <si>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</si>
  <si>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</si>
  <si>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</si>
  <si>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</si>
  <si>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</si>
  <si>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</si>
  <si>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</si>
  <si>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</si>
  <si>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</si>
  <si>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</si>
  <si>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</si>
  <si>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</si>
  <si>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</si>
  <si>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</si>
  <si>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</si>
  <si>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</si>
  <si>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</si>
  <si>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</si>
  <si>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</si>
  <si>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</si>
  <si>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</si>
  <si>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</si>
  <si>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</si>
  <si>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</si>
  <si>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</si>
  <si>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</si>
  <si>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</si>
  <si>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</si>
  <si>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</si>
  <si>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</si>
  <si>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</si>
  <si>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</si>
  <si>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</si>
  <si>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</si>
  <si>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</si>
  <si>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</si>
  <si>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</si>
  <si>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</si>
  <si>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</si>
  <si>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</si>
  <si>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</si>
  <si>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</si>
  <si>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</si>
  <si>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</si>
  <si>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</si>
  <si>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</si>
  <si>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</si>
  <si>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</si>
  <si>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</si>
  <si>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</si>
  <si>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</si>
  <si>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</si>
  <si>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</si>
  <si>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</si>
  <si>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</si>
  <si>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</si>
  <si>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</si>
  <si>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</si>
  <si>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</si>
  <si>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</si>
  <si>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</si>
  <si>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</si>
  <si>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</si>
  <si>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</si>
  <si>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</si>
  <si>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</si>
  <si>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</si>
  <si>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</si>
  <si>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</si>
  <si>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</si>
  <si>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</si>
  <si>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</si>
  <si>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</si>
  <si>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</si>
  <si>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</si>
  <si>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</si>
  <si>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</si>
  <si>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</si>
  <si>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</si>
  <si>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</si>
  <si>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</si>
  <si>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</si>
  <si>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</si>
  <si>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</si>
  <si>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</si>
  <si>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</si>
  <si>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</si>
  <si>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</si>
  <si>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</si>
  <si>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</si>
  <si>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</si>
  <si>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</si>
  <si>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</si>
  <si>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</si>
  <si>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</si>
  <si>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</si>
  <si>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</si>
  <si>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</si>
  <si>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</si>
  <si>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</si>
  <si>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</si>
  <si>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</si>
  <si>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</si>
  <si>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</si>
  <si>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</si>
  <si>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</si>
  <si>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</si>
  <si>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</si>
  <si>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</si>
  <si>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</si>
  <si>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</si>
  <si>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</si>
  <si>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</si>
  <si>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</si>
  <si>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</si>
  <si>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</si>
  <si>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</si>
  <si>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</si>
  <si>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</si>
  <si>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</si>
  <si>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</si>
  <si>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</si>
  <si>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</si>
  <si>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</si>
  <si>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</si>
  <si>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</si>
  <si>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</si>
  <si>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</si>
  <si>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</si>
  <si>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</si>
  <si>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</si>
  <si>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</si>
  <si>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</si>
  <si>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</si>
  <si>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</si>
  <si>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</si>
  <si>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</si>
  <si>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</si>
  <si>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</si>
  <si>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</si>
  <si>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</si>
  <si>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</si>
  <si>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</si>
  <si>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</si>
  <si>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</si>
  <si>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</si>
  <si>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</si>
  <si>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</si>
  <si>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</si>
  <si>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</si>
  <si>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</si>
  <si>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</si>
  <si>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</si>
  <si>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</si>
  <si>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</si>
  <si>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</si>
  <si>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</si>
  <si>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</si>
  <si>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</si>
  <si>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</si>
  <si>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</si>
  <si>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</si>
  <si>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</si>
  <si>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</si>
  <si>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</si>
  <si>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</si>
  <si>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</si>
  <si>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</si>
  <si>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</si>
  <si>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</si>
  <si>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</si>
  <si>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</si>
  <si>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</si>
  <si>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</si>
  <si>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</si>
  <si>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</si>
  <si>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</si>
  <si>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</si>
  <si>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</si>
  <si>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</si>
  <si>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</si>
  <si>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</si>
  <si>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</si>
  <si>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</si>
  <si>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</si>
  <si>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</si>
  <si>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</si>
  <si>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</si>
  <si>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</si>
  <si>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</si>
  <si>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</si>
  <si>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</si>
  <si>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</si>
  <si>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</si>
  <si>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</si>
  <si>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</si>
  <si>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</si>
  <si>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</si>
  <si>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</si>
  <si>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</si>
  <si>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</si>
  <si>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</si>
  <si>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</si>
  <si>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</si>
  <si>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</si>
  <si>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</si>
  <si>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</si>
  <si>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</si>
  <si>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</si>
  <si>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</si>
  <si>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</si>
  <si>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</si>
  <si>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</si>
  <si>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</si>
  <si>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</si>
  <si>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</si>
  <si>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</si>
  <si>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</si>
  <si>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</si>
  <si>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</si>
  <si>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</si>
  <si>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</si>
  <si>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</si>
  <si>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</si>
  <si>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</si>
  <si>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</si>
  <si>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</si>
  <si>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</si>
  <si>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</si>
  <si>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</si>
  <si>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</si>
  <si>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</si>
  <si>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</si>
  <si>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</si>
  <si>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</si>
  <si>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</si>
  <si>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</si>
  <si>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</si>
  <si>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</si>
  <si>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</si>
  <si>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</si>
  <si>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</si>
  <si>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</si>
  <si>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</si>
  <si>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</si>
  <si>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</si>
  <si>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</si>
  <si>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</si>
  <si>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</si>
  <si>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</si>
  <si>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</si>
  <si>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</si>
  <si>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</si>
  <si>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</si>
  <si>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</si>
  <si>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</si>
  <si>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</si>
  <si>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</si>
  <si>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</si>
  <si>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</si>
  <si>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</si>
  <si>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</si>
  <si>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</si>
  <si>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</si>
  <si>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</si>
  <si>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</si>
  <si>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</si>
  <si>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</si>
  <si>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</si>
  <si>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</si>
  <si>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</si>
  <si>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</si>
  <si>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</si>
  <si>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</si>
  <si>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</si>
  <si>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</si>
  <si>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</si>
  <si>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</si>
  <si>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</si>
  <si>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</si>
  <si>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</si>
  <si>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</si>
  <si>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</si>
  <si>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</si>
  <si>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</si>
  <si>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</si>
  <si>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</si>
  <si>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</si>
  <si>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</si>
  <si>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</si>
  <si>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</si>
  <si>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</si>
  <si>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</si>
  <si>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</si>
  <si>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</si>
  <si>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</si>
  <si>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</si>
  <si>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</si>
  <si>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</si>
  <si>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</si>
  <si>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</si>
  <si>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</si>
  <si>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</si>
  <si>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</si>
  <si>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</si>
  <si>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</si>
  <si>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</si>
  <si>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</si>
  <si>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</si>
  <si>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</si>
  <si>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</si>
  <si>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</si>
  <si>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</si>
  <si>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</si>
  <si>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</si>
  <si>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</si>
  <si>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</si>
  <si>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</si>
  <si>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</si>
  <si>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</si>
  <si>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</si>
  <si>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</si>
  <si>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</si>
  <si>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</si>
  <si>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</si>
  <si>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</si>
  <si>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</si>
  <si>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</si>
  <si>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</si>
  <si>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</si>
  <si>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</si>
  <si>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</si>
  <si>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</si>
  <si>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</si>
  <si>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</si>
  <si>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</si>
  <si>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</si>
  <si>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</si>
  <si>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</si>
  <si>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</si>
  <si>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</si>
  <si>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</si>
  <si>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</si>
  <si>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</si>
  <si>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</si>
  <si>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</si>
  <si>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</si>
  <si>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</si>
  <si>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</si>
  <si>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</si>
  <si>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</si>
  <si>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</si>
  <si>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</si>
  <si>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</si>
  <si>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</si>
  <si>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</si>
  <si>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</si>
  <si>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</si>
  <si>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</si>
  <si>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</si>
  <si>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</si>
  <si>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</si>
  <si>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</si>
  <si>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</si>
  <si>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</si>
  <si>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</si>
  <si>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</si>
  <si>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</si>
  <si>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</si>
  <si>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</si>
  <si>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</si>
  <si>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</si>
  <si>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</si>
  <si>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</si>
  <si>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</si>
  <si>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</si>
  <si>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</si>
  <si>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</si>
  <si>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</si>
  <si>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</si>
  <si>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</si>
  <si>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</si>
  <si>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</si>
  <si>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</si>
  <si>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</si>
  <si>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</si>
  <si>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</si>
  <si>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</si>
  <si>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</si>
  <si>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</si>
  <si>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</si>
  <si>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</si>
  <si>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</si>
  <si>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</si>
  <si>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</si>
  <si>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</si>
  <si>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</si>
  <si>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</si>
  <si>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</si>
  <si>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</si>
  <si>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</si>
  <si>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</si>
  <si>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</si>
  <si>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</si>
  <si>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</si>
  <si>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</si>
  <si>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</si>
  <si>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</si>
  <si>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</si>
  <si>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</si>
  <si>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</si>
  <si>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</si>
  <si>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</si>
  <si>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</si>
  <si>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</si>
  <si>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</si>
  <si>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</si>
  <si>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</si>
  <si>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</si>
  <si>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</si>
  <si>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</si>
  <si>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</si>
  <si>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</si>
  <si>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</si>
  <si>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</si>
  <si>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</si>
  <si>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</si>
  <si>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</si>
  <si>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</si>
  <si>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</si>
  <si>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</si>
  <si>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</si>
  <si>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</si>
  <si>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</si>
  <si>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</si>
  <si>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</si>
  <si>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</si>
  <si>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</si>
  <si>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</si>
  <si>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</si>
  <si>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</si>
  <si>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</si>
  <si>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</si>
  <si>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</si>
  <si>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</si>
  <si>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</si>
  <si>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</si>
  <si>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</si>
  <si>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</si>
  <si>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</si>
  <si>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</si>
  <si>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</si>
  <si>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</si>
  <si>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</si>
  <si>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</si>
  <si>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</si>
  <si>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</si>
  <si>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</si>
  <si>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</si>
  <si>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</si>
  <si>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</si>
  <si>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</si>
  <si>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</si>
  <si>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</si>
  <si>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</si>
  <si>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</si>
  <si>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</si>
  <si>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</si>
  <si>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</si>
  <si>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</si>
  <si>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</si>
  <si>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</si>
  <si>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</si>
  <si>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</si>
  <si>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</si>
  <si>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</si>
  <si>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</si>
  <si>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</si>
  <si>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</si>
  <si>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</si>
  <si>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</si>
  <si>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</si>
  <si>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</si>
  <si>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</si>
  <si>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</si>
  <si>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</si>
  <si>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</si>
  <si>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</si>
  <si>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</si>
  <si>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</si>
  <si>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</si>
  <si>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</si>
  <si>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</si>
  <si>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</si>
  <si>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</si>
  <si>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</si>
  <si>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</si>
  <si>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</si>
  <si>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</si>
  <si>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</si>
  <si>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</si>
  <si>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</si>
  <si>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</si>
  <si>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</si>
  <si>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</si>
  <si>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</si>
  <si>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</si>
  <si>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</si>
  <si>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</si>
  <si>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</si>
  <si>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</si>
  <si>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</si>
  <si>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</si>
  <si>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</si>
  <si>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</si>
  <si>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</si>
  <si>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</si>
  <si>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</si>
  <si>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</si>
  <si>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</si>
  <si>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</si>
  <si>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</si>
  <si>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</si>
  <si>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</si>
  <si>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</si>
  <si>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</si>
  <si>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</si>
  <si>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</si>
  <si>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</si>
  <si>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</si>
  <si>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</si>
  <si>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</si>
  <si>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</si>
  <si>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</si>
  <si>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</si>
  <si>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</si>
  <si>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</si>
  <si>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</si>
  <si>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</si>
  <si>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</si>
  <si>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</si>
  <si>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</si>
  <si>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</si>
  <si>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</si>
  <si>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</si>
  <si>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</si>
  <si>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</si>
  <si>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</si>
  <si>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</si>
  <si>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</si>
  <si>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</si>
  <si>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</si>
  <si>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</si>
  <si>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</si>
  <si>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</si>
  <si>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</si>
  <si>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</si>
  <si>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</si>
  <si>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</si>
  <si>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</si>
  <si>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</si>
  <si>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</si>
  <si>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</si>
  <si>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</si>
  <si>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</si>
  <si>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</si>
  <si>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</si>
  <si>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</si>
  <si>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</si>
  <si>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</si>
  <si>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</si>
  <si>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</si>
  <si>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</si>
  <si>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</si>
  <si>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</si>
  <si>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</si>
  <si>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</si>
  <si>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</si>
  <si>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</si>
  <si>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</si>
  <si>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</si>
  <si>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</si>
  <si>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</si>
  <si>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</si>
  <si>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</si>
  <si>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</si>
  <si>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</si>
  <si>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</si>
  <si>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</si>
  <si>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</si>
  <si>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</si>
  <si>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</si>
  <si>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</si>
  <si>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</si>
  <si>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</si>
  <si>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</si>
  <si>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</si>
  <si>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</si>
  <si>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</si>
  <si>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</si>
  <si>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</si>
  <si>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</si>
  <si>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</si>
  <si>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</si>
  <si>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</si>
  <si>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</si>
  <si>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</si>
  <si>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</si>
  <si>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</si>
  <si>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</si>
  <si>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</si>
  <si>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</si>
  <si>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</si>
  <si>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</si>
  <si>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</si>
  <si>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</si>
  <si>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</si>
  <si>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</si>
  <si>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</si>
  <si>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</si>
  <si>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</si>
  <si>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</si>
  <si>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</si>
  <si>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</si>
  <si>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</si>
  <si>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</si>
  <si>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</si>
  <si>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</si>
  <si>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</si>
  <si>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</si>
  <si>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</si>
  <si>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</si>
  <si>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</si>
  <si>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</si>
  <si>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</si>
  <si>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</si>
  <si>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</si>
  <si>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</si>
  <si>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</si>
  <si>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</si>
  <si>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</si>
  <si>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</si>
  <si>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</si>
  <si>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</si>
  <si>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</si>
  <si>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</si>
  <si>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</si>
  <si>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</si>
  <si>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</si>
  <si>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</si>
  <si>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</si>
  <si>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</si>
  <si>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</si>
  <si>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</si>
  <si>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</si>
  <si>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</si>
  <si>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</si>
  <si>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</si>
  <si>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</si>
  <si>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</si>
  <si>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</si>
  <si>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</si>
  <si>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</si>
  <si>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</si>
  <si>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</si>
  <si>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</si>
  <si>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</si>
  <si>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</si>
  <si>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</si>
  <si>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</si>
  <si>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</si>
  <si>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</si>
  <si>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</si>
  <si>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</si>
  <si>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</si>
  <si>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</si>
  <si>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</si>
  <si>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</si>
  <si>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</si>
  <si>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</si>
  <si>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</si>
  <si>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</si>
  <si>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</si>
  <si>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</si>
  <si>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</si>
  <si>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</si>
  <si>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</si>
  <si>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</si>
  <si>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</si>
  <si>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</si>
  <si>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</si>
  <si>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</si>
  <si>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</si>
  <si>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</si>
  <si>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</si>
  <si>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</si>
  <si>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</si>
  <si>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</si>
  <si>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</si>
  <si>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</si>
  <si>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</si>
  <si>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</si>
  <si>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</si>
  <si>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</si>
  <si>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</si>
  <si>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</si>
  <si>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</si>
  <si>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</si>
  <si>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</si>
  <si>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</si>
  <si>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</si>
  <si>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</si>
  <si>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</si>
  <si>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</si>
  <si>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</si>
  <si>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</si>
  <si>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</si>
  <si>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</si>
  <si>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</si>
  <si>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</si>
  <si>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</si>
  <si>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</si>
  <si>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</si>
  <si>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</si>
  <si>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</si>
  <si>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</si>
  <si>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</si>
  <si>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</si>
  <si>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</si>
  <si>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</si>
  <si>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</si>
  <si>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</si>
  <si>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</si>
  <si>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</si>
  <si>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</si>
  <si>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</si>
  <si>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</si>
  <si>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</si>
  <si>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</si>
  <si>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</si>
  <si>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</si>
  <si>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</si>
  <si>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</si>
  <si>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</si>
  <si>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</si>
  <si>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</si>
  <si>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</si>
  <si>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</si>
  <si>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</si>
  <si>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</si>
  <si>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</si>
  <si>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</si>
  <si>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</si>
  <si>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</si>
  <si>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</si>
  <si>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</si>
  <si>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</si>
  <si>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</si>
  <si>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</si>
  <si>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</si>
  <si>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</si>
  <si>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</si>
  <si>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</si>
  <si>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</si>
  <si>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</si>
  <si>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</si>
  <si>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</si>
  <si>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</si>
  <si>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</si>
  <si>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</si>
  <si>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</si>
  <si>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</si>
  <si>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</si>
  <si>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</si>
  <si>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</si>
  <si>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</si>
  <si>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</si>
  <si>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</si>
  <si>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</si>
  <si>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</si>
  <si>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</si>
  <si>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</si>
  <si>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</si>
  <si>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</si>
  <si>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</si>
  <si>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</si>
  <si>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</si>
  <si>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</si>
  <si>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</si>
  <si>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</si>
  <si>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</si>
  <si>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</si>
  <si>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</si>
  <si>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</si>
  <si>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</si>
  <si>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</si>
  <si>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</si>
  <si>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</si>
  <si>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</si>
  <si>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</si>
  <si>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</si>
  <si>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</si>
  <si>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</si>
  <si>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</si>
  <si>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</si>
  <si>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</si>
  <si>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</si>
  <si>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</si>
  <si>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</si>
  <si>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</si>
  <si>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</si>
  <si>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</si>
  <si>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</si>
  <si>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</si>
  <si>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</si>
  <si>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</si>
  <si>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</si>
  <si>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</si>
  <si>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</si>
  <si>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</si>
  <si>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</si>
  <si>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</si>
  <si>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</si>
  <si>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</si>
  <si>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</si>
  <si>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</si>
  <si>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</si>
  <si>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</si>
  <si>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</si>
  <si>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</si>
  <si>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</si>
  <si>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</si>
  <si>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</si>
  <si>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</si>
  <si>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</si>
  <si>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</si>
  <si>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</si>
  <si>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</si>
  <si>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</si>
  <si>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</si>
  <si>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</si>
  <si>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</si>
  <si>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</si>
  <si>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</si>
  <si>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</si>
  <si>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</si>
  <si>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</si>
  <si>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</si>
  <si>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</si>
  <si>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</si>
  <si>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</si>
  <si>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</si>
  <si>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</si>
  <si>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</si>
  <si>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</si>
  <si>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</si>
  <si>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</si>
  <si>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</si>
  <si>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</si>
  <si>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</si>
  <si>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</si>
  <si>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</si>
  <si>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</si>
  <si>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</si>
  <si>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</si>
  <si>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</si>
  <si>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</si>
  <si>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</si>
  <si>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</si>
  <si>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</si>
  <si>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</si>
  <si>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</si>
  <si>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</si>
  <si>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</si>
  <si>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</si>
  <si>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</si>
  <si>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</si>
  <si>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</si>
  <si>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</si>
  <si>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</si>
  <si>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</si>
  <si>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</si>
  <si>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</si>
  <si>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</si>
  <si>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</si>
  <si>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</si>
  <si>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</si>
  <si>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</si>
  <si>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</si>
  <si>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</si>
  <si>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</si>
  <si>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</si>
  <si>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</si>
  <si>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</si>
  <si>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</si>
  <si>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</si>
  <si>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</si>
  <si>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</si>
  <si>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</si>
  <si>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</si>
  <si>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</si>
  <si>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</si>
  <si>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</si>
  <si>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</si>
  <si>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</si>
  <si>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</si>
  <si>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</si>
  <si>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</si>
  <si>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</si>
  <si>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</si>
  <si>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</si>
  <si>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</si>
  <si>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</si>
  <si>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</si>
  <si>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</si>
  <si>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</si>
  <si>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</si>
  <si>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</si>
  <si>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</si>
  <si>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</si>
  <si>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</si>
  <si>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</si>
  <si>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</si>
  <si>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</si>
  <si>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</si>
  <si>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</si>
  <si>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</si>
  <si>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</si>
  <si>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</si>
  <si>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</si>
  <si>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</si>
  <si>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</si>
  <si>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</si>
  <si>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</si>
  <si>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</si>
  <si>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</si>
  <si>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</si>
  <si>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</si>
  <si>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</si>
  <si>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</si>
  <si>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</si>
  <si>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</si>
  <si>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</si>
  <si>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</si>
  <si>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</si>
  <si>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</si>
  <si>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</si>
  <si>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</si>
  <si>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</si>
  <si>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</si>
  <si>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</si>
  <si>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</si>
  <si>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</si>
  <si>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</si>
  <si>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</si>
  <si>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</si>
  <si>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</si>
  <si>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</si>
  <si>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</si>
  <si>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</si>
  <si>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</si>
  <si>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</si>
  <si>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</si>
  <si>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</si>
  <si>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</si>
  <si>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</si>
  <si>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</si>
  <si>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</si>
  <si>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</si>
  <si>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</si>
  <si>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</si>
  <si>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</si>
  <si>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</si>
  <si>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</si>
  <si>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</si>
  <si>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</si>
  <si>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</si>
  <si>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</si>
  <si>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</si>
  <si>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</si>
  <si>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</si>
  <si>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</si>
  <si>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</si>
  <si>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</si>
  <si>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</si>
  <si>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</si>
  <si>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</si>
  <si>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</si>
  <si>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</si>
  <si>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</si>
  <si>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</si>
  <si>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</si>
  <si>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</si>
  <si>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</si>
  <si>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</si>
  <si>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</si>
  <si>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</si>
  <si>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</si>
  <si>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</si>
  <si>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</si>
  <si>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</si>
  <si>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</si>
  <si>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</si>
  <si>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</si>
  <si>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</si>
  <si>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</si>
  <si>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</si>
  <si>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</si>
  <si>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</si>
  <si>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</si>
  <si>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</si>
  <si>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</si>
  <si>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</si>
  <si>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</si>
  <si>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</si>
  <si>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</si>
  <si>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</si>
  <si>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</si>
  <si>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</si>
  <si>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</si>
  <si>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</si>
  <si>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</si>
  <si>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</si>
  <si>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</si>
  <si>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</si>
  <si>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</si>
  <si>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</si>
  <si>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</si>
  <si>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</si>
  <si>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</si>
  <si>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</si>
  <si>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</si>
  <si>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</si>
  <si>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</si>
  <si>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</si>
  <si>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</si>
  <si>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</si>
  <si>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</si>
  <si>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</si>
  <si>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</si>
  <si>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</si>
  <si>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</si>
  <si>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</si>
  <si>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</si>
  <si>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</si>
  <si>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</si>
  <si>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</si>
  <si>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</si>
  <si>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</si>
  <si>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</si>
  <si>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</si>
  <si>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</si>
  <si>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</si>
  <si>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</si>
  <si>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</si>
  <si>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</si>
  <si>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</si>
  <si>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</si>
  <si>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</si>
  <si>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</si>
  <si>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</si>
  <si>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</si>
  <si>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</si>
  <si>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</si>
  <si>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</si>
  <si>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</si>
  <si>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</si>
  <si>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</si>
  <si>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</si>
  <si>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</si>
  <si>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</si>
  <si>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</si>
  <si>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</si>
  <si>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</si>
  <si>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</si>
  <si>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</si>
  <si>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</si>
  <si>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</si>
  <si>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</si>
  <si>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</si>
  <si>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</si>
  <si>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</si>
  <si>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</si>
  <si>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</si>
  <si>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</si>
  <si>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</si>
  <si>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Mastery Connect maintains an audited SOC 2 Type II document which is audited annually.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</si>
  <si>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</si>
  <si>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</si>
  <si>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</si>
  <si>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</si>
  <si>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</si>
  <si>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</si>
  <si>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</si>
  <si>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</si>
  <si>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</si>
  <si>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</si>
  <si>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</si>
  <si>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</si>
  <si>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</si>
  <si>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</si>
  <si>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</si>
  <si>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</si>
  <si>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</si>
  <si>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</si>
  <si>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</si>
  <si>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</si>
  <si>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</si>
  <si>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</si>
  <si>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</si>
  <si>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</si>
  <si>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</si>
  <si>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</si>
  <si>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</si>
  <si>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</si>
  <si>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</si>
  <si>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</si>
  <si>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</si>
  <si>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</si>
  <si>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</si>
  <si>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</si>
  <si>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</si>
  <si>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</si>
  <si>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</si>
  <si>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</si>
  <si>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</si>
  <si>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</si>
  <si>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</si>
  <si>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</si>
  <si>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r>
      <rPr>
        <sz val="11"/>
        <color rgb="FF000000"/>
        <rFont val="Verdana"/>
        <family val="2"/>
      </rPr>
      <t>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</si>
  <si>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</si>
  <si>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</si>
  <si>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</si>
  <si>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</si>
  <si>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</si>
  <si>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</si>
  <si>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</si>
  <si>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</si>
  <si>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</si>
  <si>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</si>
  <si>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</si>
  <si>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</si>
  <si>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</si>
  <si>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</si>
  <si>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</si>
  <si>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</si>
  <si>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</si>
  <si>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Mastery Connect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</si>
  <si>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</si>
  <si>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Application dependencies are checked against known vulnerabilities in an automated process on an ongoing basis.</t>
  </si>
  <si>
    <t>Third-party vulnerability testing of the Mastery Connect platform occurs year round and is performed by BugCrowd.</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</si>
  <si>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</si>
  <si>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</si>
  <si>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Our completed CAIQ is available in the Mastery Connect Compliance Package, available at https://inst.bid/mastery/connect/dl</t>
  </si>
  <si>
    <t>An architecture diagram is included in the Mastery Connect Compliance Package.</t>
  </si>
  <si>
    <t>A documented change management process is in place, which is in line with ISO 27001 standards and SOC 2 Type II standards. Mastery Connect's ISO 27001 certificate is available in the Mastery Connect Compliance Package. The SOC 2 Type II document is available under MNDA.</t>
  </si>
  <si>
    <t>Instructure’s general liability insurance includes Cyber Errors &amp; Omissions coverage (referred to as "Professional Errors &amp; Omission"). Instructure’s certificate of liability insurance is provided with the Mastery Connect Compliance Package.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</si>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</sst>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0.1111111111111111</c:v>
                </c:pt>
                <c:pt idx="1">
                  <c:v>0.81395348837209303</c:v>
                </c:pt>
                <c:pt idx="2">
                  <c:v>0.66666666666666663</c:v>
                </c:pt>
                <c:pt idx="3">
                  <c:v>1</c:v>
                </c:pt>
                <c:pt idx="4">
                  <c:v>0.81081081081081086</c:v>
                </c:pt>
                <c:pt idx="5">
                  <c:v>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409.6" thickBot="1" x14ac:dyDescent="0.25">
      <c r="A19" s="54">
        <v>2</v>
      </c>
      <c r="B19" s="65" t="s">
        <v>58</v>
      </c>
      <c r="C19" s="55" t="s">
        <v>222</v>
      </c>
      <c r="D19" s="56" t="str">
        <f>VLOOKUP(B19,'HECVAT - Lite | Vendor Response'!A$24:D$112,4,TRUE)</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7" t="s">
        <v>168</v>
      </c>
      <c r="F19" s="57"/>
      <c r="G19" s="57" t="s">
        <v>223</v>
      </c>
      <c r="H19" s="66" t="s">
        <v>224</v>
      </c>
      <c r="I19" s="66" t="s">
        <v>225</v>
      </c>
      <c r="J19" s="59" t="str">
        <f t="shared" si="0"/>
        <v>FALSE</v>
      </c>
      <c r="K19" s="59">
        <v>1</v>
      </c>
      <c r="L19" s="59" t="s">
        <v>219</v>
      </c>
      <c r="M19" s="60" t="s">
        <v>244</v>
      </c>
      <c r="N19" s="60">
        <f>VLOOKUP(B19,'HECVAT - Lite | Vendor Response'!$A$6:$C$336,3,FALSE)</f>
        <v>0</v>
      </c>
      <c r="O19" s="60" t="str">
        <f>IF(LEN(VLOOKUP(B19,'Analyst Report'!$A$31:$I$119,7,TRUE))= 0,"",VLOOKUP(B19,'Analyst Report'!$A$31:$I$119,7,TRUE))</f>
        <v/>
      </c>
      <c r="P19" s="60">
        <f t="shared" si="1"/>
        <v>0</v>
      </c>
      <c r="Q19" s="67">
        <v>20</v>
      </c>
      <c r="R19" s="60">
        <f>IF(LEN(VLOOKUP(B19,'Analyst Report'!$A$31:$I$119,9,FALSE))= 0,VLOOKUP(B19,'Analyst Report'!$A$31:$I$119,8,FALSE),VLOOKUP(B19,'Analyst Report'!$A$31:$I$119,9,FALSE))</f>
        <v>20</v>
      </c>
      <c r="S19" s="60">
        <f t="shared" si="2"/>
        <v>20</v>
      </c>
      <c r="T19" s="60">
        <f t="shared" si="3"/>
        <v>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f>VLOOKUP(B20,'HECVAT - Lite | Vendor Response'!$A$6:$C$336,3,FALSE)</f>
        <v>0</v>
      </c>
      <c r="O20" s="60" t="str">
        <f>IF(LEN(VLOOKUP(B20,'Analyst Report'!$A$31:$I$119,7,TRUE))= 0,"",VLOOKUP(B20,'Analyst Report'!$A$31:$I$119,7,TRUE))</f>
        <v/>
      </c>
      <c r="P20" s="60">
        <f t="shared" si="1"/>
        <v>0</v>
      </c>
      <c r="Q20" s="67">
        <v>10</v>
      </c>
      <c r="R20" s="60">
        <f>IF(LEN(VLOOKUP(B20,'Analyst Report'!$A$31:$I$119,9,FALSE))= 0,VLOOKUP(B20,'Analyst Report'!$A$31:$I$119,8,FALSE),VLOOKUP(B20,'Analyst Report'!$A$31:$I$119,9,FALSE))</f>
        <v>10</v>
      </c>
      <c r="S20" s="60">
        <f t="shared" si="2"/>
        <v>10</v>
      </c>
      <c r="T20" s="60">
        <f t="shared" si="3"/>
        <v>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f>VLOOKUP(B22,'HECVAT - Lite | Vendor Response'!$A$6:$C$336,3,FALSE)</f>
        <v>0</v>
      </c>
      <c r="O22" s="60" t="str">
        <f>IF(LEN(VLOOKUP(B22,'Analyst Report'!$A$31:$I$119,7,TRUE))= 0,"",VLOOKUP(B22,'Analyst Report'!$A$31:$I$119,7,TRUE))</f>
        <v/>
      </c>
      <c r="P22" s="60">
        <f t="shared" si="1"/>
        <v>0</v>
      </c>
      <c r="Q22" s="67">
        <v>40</v>
      </c>
      <c r="R22" s="60">
        <f>IF(LEN(VLOOKUP(B22,'Analyst Report'!$A$31:$I$119,9,FALSE))= 0,VLOOKUP(B22,'Analyst Report'!$A$31:$I$119,8,FALSE),VLOOKUP(B22,'Analyst Report'!$A$31:$I$119,9,FALSE))</f>
        <v>40</v>
      </c>
      <c r="S22" s="60">
        <f t="shared" si="2"/>
        <v>40</v>
      </c>
      <c r="T22" s="60">
        <f t="shared" si="3"/>
        <v>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f>VLOOKUP(B23,'HECVAT - Lite | Vendor Response'!$A$6:$C$336,3,FALSE)</f>
        <v>0</v>
      </c>
      <c r="O23" s="60" t="str">
        <f>IF(LEN(VLOOKUP(B23,'Analyst Report'!$A$31:$I$119,7,TRUE))= 0,"",VLOOKUP(B23,'Analyst Report'!$A$31:$I$119,7,TRUE))</f>
        <v/>
      </c>
      <c r="P23" s="60">
        <f t="shared" si="1"/>
        <v>0</v>
      </c>
      <c r="Q23" s="67">
        <v>40</v>
      </c>
      <c r="R23" s="60">
        <f>IF(LEN(VLOOKUP(B23,'Analyst Report'!$A$31:$I$119,9,FALSE))= 0,VLOOKUP(B23,'Analyst Report'!$A$31:$I$119,8,FALSE),VLOOKUP(B23,'Analyst Report'!$A$31:$I$119,9,FALSE))</f>
        <v>40</v>
      </c>
      <c r="S23" s="60">
        <f t="shared" si="2"/>
        <v>40</v>
      </c>
      <c r="T23" s="60">
        <f t="shared" si="3"/>
        <v>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Compliance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Compliance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Yes</v>
      </c>
      <c r="O64" s="60" t="str">
        <f>IF(LEN(VLOOKUP(B64,'Analyst Report'!$A$31:$I$119,7,FALSE))= 0,"",VLOOKUP(B64,'Analyst Report'!$A$31:$I$119,7,FALSE))</f>
        <v/>
      </c>
      <c r="P64" s="60">
        <f t="shared" si="1"/>
        <v>1</v>
      </c>
      <c r="Q64" s="60">
        <v>10</v>
      </c>
      <c r="R64" s="60">
        <f>IF(LEN(VLOOKUP(B64,'Analyst Report'!$A$31:$I$119,9,FALSE))= 0,VLOOKUP(B64,'Analyst Report'!$A$31:$I$119,8,FALSE),VLOOKUP(B64,'Analyst Report'!$A$31:$I$119,9,FALSE))</f>
        <v>10</v>
      </c>
      <c r="S64" s="60">
        <f t="shared" si="2"/>
        <v>10</v>
      </c>
      <c r="T64" s="60">
        <f t="shared" si="3"/>
        <v>10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Compliance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15</v>
      </c>
      <c r="H2" s="128">
        <f>SUMIFS(Questions!S:S,Questions!B:B,D2)</f>
        <v>135</v>
      </c>
      <c r="I2" s="131">
        <f t="shared" ref="I2:I4" si="0">G2/H2</f>
        <v>0.1111111111111111</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70</v>
      </c>
      <c r="H7" s="128">
        <f>SUMIFS(Questions!S:S,Questions!B:B,D7)</f>
        <v>70</v>
      </c>
      <c r="I7" s="131">
        <f t="shared" si="2"/>
        <v>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0.81481481481481477</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1430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9"/>
      <c r="C1" s="271"/>
      <c r="D1" s="138"/>
      <c r="E1" s="138"/>
      <c r="F1" s="138"/>
      <c r="G1" s="138"/>
      <c r="H1" s="138"/>
      <c r="I1" s="14"/>
      <c r="J1" s="6"/>
      <c r="K1" s="6"/>
      <c r="L1" s="6"/>
      <c r="M1" s="6"/>
      <c r="N1" s="6"/>
      <c r="O1" s="6"/>
      <c r="P1" s="6"/>
      <c r="Q1" s="6"/>
      <c r="R1" s="6"/>
      <c r="S1" s="6"/>
      <c r="T1" s="6"/>
      <c r="U1" s="6"/>
      <c r="V1" s="6"/>
      <c r="W1" s="6"/>
    </row>
    <row r="2" spans="1:23" ht="25.5" customHeight="1" x14ac:dyDescent="0.15">
      <c r="A2" s="319" t="s">
        <v>20</v>
      </c>
      <c r="B2" s="269"/>
      <c r="C2" s="271"/>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8"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79" t="s">
        <v>2249</v>
      </c>
      <c r="B2" s="280"/>
      <c r="C2" s="280"/>
      <c r="D2" s="280"/>
      <c r="E2" s="281"/>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2">
        <v>45600</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83"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84"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5"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5" t="s">
        <v>2338</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5" t="s">
        <v>2267</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6" t="s">
        <v>2268</v>
      </c>
      <c r="D9" s="287"/>
      <c r="E9" s="288"/>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9" t="s">
        <v>2269</v>
      </c>
      <c r="D10" s="287"/>
      <c r="E10" s="288"/>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5" t="s">
        <v>2270</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5" t="s">
        <v>2270</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5" t="s">
        <v>2271</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5" t="s">
        <v>2272</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5" t="s">
        <v>2273</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5" t="s">
        <v>2273</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5" t="s">
        <v>2274</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5" t="s">
        <v>2273</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5" t="s">
        <v>2275</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5" t="s">
        <v>2276</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83"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3"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2343</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c r="D25" s="259" t="s">
        <v>2320</v>
      </c>
      <c r="E25" s="21" t="str">
        <f>IF(C25="",VLOOKUP(A25,Questions!$B$18:$G$109,4,TRUE),"N/A")</f>
        <v xml:space="preserve"> </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c r="D26" s="255" t="s">
        <v>2339</v>
      </c>
      <c r="E26" s="21" t="str">
        <f>IF((C26=""),VLOOKUP(A26,Questions!$B$18:$G$109,4,FALSE),IF(C26="Yes",VLOOKUP(A26,Questions!$B$18:$G$109,6,FALSE),IF(C26="No",VLOOKUP(A26,Questions!$B$18:$G$109,5,FALSE),"N/A")))</f>
        <v xml:space="preserve"> </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2321</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c r="D28" s="255" t="s">
        <v>2322</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c r="D29" s="260" t="s">
        <v>2323</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3"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2344</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2345</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2346</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2283</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2284</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3"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2285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2286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2287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2288</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2324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2326</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3"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0" t="s">
        <v>2329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2330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60" t="s">
        <v>2331</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60" t="s">
        <v>2332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3" t="s">
        <v>94</v>
      </c>
      <c r="B62" s="271"/>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60" t="s">
        <v>2333</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2334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26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26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262" t="s">
        <v>2335</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3" t="s">
        <v>2336</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2292</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3"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30" x14ac:dyDescent="0.15">
      <c r="A75" s="16" t="s">
        <v>107</v>
      </c>
      <c r="B75" s="16" t="str">
        <f>VLOOKUP(A75,Questions!B$18:C$109,2,FALSE)</f>
        <v>Are your systems and applications scanned for vulnerabilities [that are then remediated] prior to new releases?</v>
      </c>
      <c r="C75" s="23" t="s">
        <v>220</v>
      </c>
      <c r="D75" s="257" t="s">
        <v>2340</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2341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2295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3"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2297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2299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2300</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2302</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3"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2304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2306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2307</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3"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2308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7" t="s">
        <v>2348</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244</v>
      </c>
      <c r="D96" s="257" t="s">
        <v>2349</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2310</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3"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2311</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2312</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2347</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2342</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2313</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3"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2314</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2315</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2337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3"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2316</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2317</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2318</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2319</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topLeftCell="A21"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9"/>
      <c r="C1" s="269"/>
      <c r="D1" s="271"/>
      <c r="E1" s="72"/>
      <c r="F1" s="72"/>
      <c r="G1" s="72"/>
      <c r="H1" s="6"/>
      <c r="I1" s="6"/>
      <c r="J1" s="6"/>
      <c r="K1" s="6"/>
      <c r="L1" s="6"/>
      <c r="M1" s="6"/>
      <c r="N1" s="6"/>
      <c r="O1" s="6"/>
      <c r="P1" s="6"/>
      <c r="Q1" s="6"/>
      <c r="R1" s="6"/>
      <c r="S1" s="6"/>
      <c r="T1" s="6"/>
      <c r="U1" s="6"/>
      <c r="V1" s="6"/>
      <c r="W1" s="6"/>
      <c r="X1" s="6"/>
      <c r="Y1" s="6"/>
    </row>
    <row r="2" spans="1:25" ht="35" customHeight="1" x14ac:dyDescent="0.15">
      <c r="A2" s="293"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3"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3"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3"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3" t="s">
        <v>87</v>
      </c>
      <c r="B44" s="271"/>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3"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3"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3"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3"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3"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3"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3"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3"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0"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9"/>
      <c r="C1" s="269"/>
      <c r="D1" s="269"/>
      <c r="E1" s="269"/>
      <c r="F1" s="269"/>
      <c r="G1" s="269"/>
      <c r="H1" s="269"/>
      <c r="I1" s="34"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3" t="s">
        <v>25</v>
      </c>
      <c r="B5" s="316" t="str">
        <f>'HECVAT - Lite | Vendor Response'!C6</f>
        <v>Instructure</v>
      </c>
      <c r="C5" s="271"/>
      <c r="D5" s="229"/>
      <c r="E5" s="229"/>
      <c r="F5" s="73" t="s">
        <v>27</v>
      </c>
      <c r="G5" s="312" t="str">
        <f>'HECVAT - Lite | Vendor Response'!C7</f>
        <v>Mastery Connect</v>
      </c>
      <c r="H5" s="269"/>
      <c r="I5" s="271"/>
    </row>
    <row r="6" spans="1:9" ht="48" customHeight="1" x14ac:dyDescent="0.2">
      <c r="A6" s="73" t="s">
        <v>35</v>
      </c>
      <c r="B6" s="317" t="str">
        <f>'HECVAT - Lite | Vendor Response'!C11</f>
        <v>See GNRL-08 for Instructure's contact information.</v>
      </c>
      <c r="C6" s="271"/>
      <c r="D6" s="230"/>
      <c r="E6" s="230"/>
      <c r="F6" s="73" t="s">
        <v>29</v>
      </c>
      <c r="G6" s="312" t="str">
        <f>'HECVAT - Lite | Vendor Response'!C8</f>
        <v>Mastery Connect is the K–12 digital assessment management system that makes data-driven instruction a no-brainer.</v>
      </c>
      <c r="H6" s="269"/>
      <c r="I6" s="271"/>
    </row>
    <row r="7" spans="1:9" ht="48" customHeight="1" x14ac:dyDescent="0.2">
      <c r="A7" s="229" t="s">
        <v>37</v>
      </c>
      <c r="B7" s="307" t="str">
        <f>'HECVAT - Lite | Vendor Response'!C12</f>
        <v>See GNRL-08 for Instructure's contact information.</v>
      </c>
      <c r="C7" s="265"/>
      <c r="D7" s="231"/>
      <c r="E7" s="231"/>
      <c r="F7" s="73" t="s">
        <v>147</v>
      </c>
      <c r="G7" s="297" t="s">
        <v>148</v>
      </c>
      <c r="H7" s="298"/>
      <c r="I7" s="265"/>
    </row>
    <row r="8" spans="1:9" ht="48" customHeight="1" x14ac:dyDescent="0.2">
      <c r="A8" s="232" t="s">
        <v>149</v>
      </c>
      <c r="B8" s="308" t="str">
        <f>'HECVAT - Lite | Vendor Response'!C13</f>
        <v>Please reach out to your designated Customer Success Manager or Sales representative.
 For new clients, contact info@Instructure.com</v>
      </c>
      <c r="C8" s="301"/>
      <c r="D8" s="233"/>
      <c r="E8" s="230"/>
      <c r="F8" s="234" t="s">
        <v>150</v>
      </c>
      <c r="G8" s="299">
        <f>'HECVAT - Lite | Vendor Response'!C3</f>
        <v>45600</v>
      </c>
      <c r="H8" s="300"/>
      <c r="I8" s="301"/>
    </row>
    <row r="9" spans="1:9" ht="24" customHeight="1" thickBot="1" x14ac:dyDescent="0.25">
      <c r="A9" s="172"/>
      <c r="B9" s="173"/>
      <c r="C9" s="173"/>
      <c r="D9" s="170"/>
      <c r="E9" s="170"/>
      <c r="F9" s="170"/>
      <c r="G9" s="171"/>
      <c r="H9" s="171"/>
      <c r="I9" s="171"/>
    </row>
    <row r="10" spans="1:9" ht="48" customHeight="1" thickBot="1" x14ac:dyDescent="0.2">
      <c r="A10" s="304" t="s">
        <v>2236</v>
      </c>
      <c r="B10" s="306"/>
      <c r="C10" s="169" t="s">
        <v>816</v>
      </c>
      <c r="D10" s="302"/>
      <c r="E10" s="302"/>
      <c r="F10" s="303"/>
      <c r="G10" s="303"/>
      <c r="H10" s="303"/>
      <c r="I10" s="303"/>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15</v>
      </c>
      <c r="G13" s="240">
        <f>Values!I2</f>
        <v>0.1111111111111111</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70</v>
      </c>
      <c r="G18" s="243">
        <f>Values!I7</f>
        <v>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1430</v>
      </c>
      <c r="G25" s="248">
        <f>F25/D25</f>
        <v>0.81481481481481477</v>
      </c>
      <c r="H25" s="35"/>
      <c r="I25" s="35"/>
    </row>
    <row r="26" spans="1:10" ht="15.75" customHeight="1" thickBot="1" x14ac:dyDescent="0.2">
      <c r="A26" s="35"/>
      <c r="B26" s="35"/>
      <c r="C26" s="32"/>
      <c r="D26" s="35"/>
      <c r="E26" s="167"/>
      <c r="F26" s="167"/>
      <c r="G26" s="167"/>
      <c r="H26" s="167"/>
      <c r="I26" s="167"/>
    </row>
    <row r="27" spans="1:10" ht="48" customHeight="1" thickBot="1" x14ac:dyDescent="0.25">
      <c r="A27" s="309"/>
      <c r="B27" s="310"/>
      <c r="C27" s="310"/>
      <c r="D27" s="310"/>
      <c r="E27" s="186" t="s">
        <v>56</v>
      </c>
      <c r="F27" s="304" t="s">
        <v>2237</v>
      </c>
      <c r="G27" s="305"/>
      <c r="H27" s="305"/>
      <c r="I27" s="306"/>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1"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296"/>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f>'HECVAT - Lite | Vendor Response'!C25</f>
        <v>0</v>
      </c>
      <c r="D32" s="197" t="str">
        <f>'HECVAT - Lite | Vendor Response'!D25</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f>'HECVAT - Lite | Vendor Response'!C26</f>
        <v>0</v>
      </c>
      <c r="D33" s="197"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f>'HECVAT - Lite | Vendor Response'!C28</f>
        <v>0</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f>'HECVAT - Lite | Vendor Response'!C29</f>
        <v>0</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295" t="str">
        <f>'HECVAT - Lite | Vendor Response'!C30:D30</f>
        <v/>
      </c>
      <c r="D37" s="296"/>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completed CAIQ is available in the Mastery Connect Compliance Package, available at https://inst.bid/mastery/connect/dl</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Compliance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Compliance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Yes</v>
      </c>
      <c r="D82" s="197" t="str">
        <f>'HECVAT - Lite | Vendor Response'!D75</f>
        <v>Application dependencies are checked against known vulnerabilities in an automated process on an ongoing basis.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Compliance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9"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3" t="s">
        <v>6</v>
      </c>
      <c r="B22" s="271"/>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83" t="s">
        <v>8</v>
      </c>
      <c r="B29" s="271"/>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83" t="s">
        <v>87</v>
      </c>
      <c r="B37" s="271"/>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83" t="s">
        <v>94</v>
      </c>
      <c r="B44" s="271"/>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83" t="s">
        <v>492</v>
      </c>
      <c r="B50" s="271"/>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83" t="s">
        <v>840</v>
      </c>
      <c r="B55" s="271"/>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83" t="s">
        <v>110</v>
      </c>
      <c r="B60" s="271"/>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83" t="s">
        <v>855</v>
      </c>
      <c r="B67" s="271"/>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83" t="s">
        <v>118</v>
      </c>
      <c r="B70" s="271"/>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83" t="s">
        <v>862</v>
      </c>
      <c r="B75" s="271"/>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83" t="s">
        <v>869</v>
      </c>
      <c r="B79" s="271"/>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83" t="s">
        <v>884</v>
      </c>
      <c r="B84" s="271"/>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83" t="s">
        <v>137</v>
      </c>
      <c r="B87" s="271"/>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83" t="s">
        <v>912</v>
      </c>
      <c r="B92" s="271"/>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83" t="s">
        <v>919</v>
      </c>
      <c r="B95" s="271"/>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99" t="s">
        <v>926</v>
      </c>
      <c r="B3" s="272" t="str">
        <f>'HECVAT - Lite | Vendor Response'!C6</f>
        <v>Instructure</v>
      </c>
      <c r="C3" s="271"/>
      <c r="D3" s="8" t="s">
        <v>927</v>
      </c>
      <c r="E3" s="272" t="str">
        <f>'HECVAT - Lite | Vendor Response'!C7</f>
        <v>Mastery Connect</v>
      </c>
      <c r="F3" s="269"/>
      <c r="G3" s="269"/>
      <c r="H3" s="331"/>
    </row>
    <row r="4" spans="1:26" ht="32.25" customHeight="1" x14ac:dyDescent="0.2">
      <c r="A4" s="100" t="s">
        <v>928</v>
      </c>
      <c r="B4" s="330" t="str">
        <f>'HECVAT - Lite | Vendor Response'!C8</f>
        <v>Mastery Connect is the K–12 digital assessment management system that makes data-driven instruction a no-brainer.</v>
      </c>
      <c r="C4" s="269"/>
      <c r="D4" s="269"/>
      <c r="E4" s="269"/>
      <c r="F4" s="269"/>
      <c r="G4" s="269"/>
      <c r="H4" s="331"/>
    </row>
    <row r="5" spans="1:26" ht="36" customHeight="1" x14ac:dyDescent="0.2">
      <c r="A5" s="332"/>
      <c r="B5" s="298"/>
      <c r="C5" s="265"/>
      <c r="D5" s="336" t="s">
        <v>929</v>
      </c>
      <c r="E5" s="271"/>
      <c r="F5" s="337"/>
      <c r="G5" s="298"/>
      <c r="H5" s="338"/>
    </row>
    <row r="6" spans="1:26" ht="35.25" customHeight="1" x14ac:dyDescent="0.2">
      <c r="A6" s="333"/>
      <c r="B6" s="334"/>
      <c r="C6" s="335"/>
      <c r="D6" s="101">
        <f>Values!J8</f>
        <v>0.81481481481481477</v>
      </c>
      <c r="E6" s="102" t="str">
        <f>IF(D6&gt;=0.9,"A",IF(D6&gt;=0.8,"B",IF(D6&gt;=0.7,"C",IF(D6&gt;=0.6,"D","F"))))</f>
        <v>B</v>
      </c>
      <c r="F6" s="339"/>
      <c r="G6" s="334"/>
      <c r="H6" s="340"/>
    </row>
    <row r="7" spans="1:26" ht="15.75" customHeight="1" x14ac:dyDescent="0.2">
      <c r="A7" s="103" t="str">
        <f>Values!C2</f>
        <v>Company</v>
      </c>
      <c r="B7" s="104">
        <f>Values!I2</f>
        <v>0.1111111111111111</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1</v>
      </c>
      <c r="C12" s="111" t="str">
        <f t="shared" ref="C12:G12" si="1">IF(AND(C$8&lt;$B12,$B12&lt;=C$9),$B12,"")</f>
        <v/>
      </c>
      <c r="D12" s="111" t="str">
        <f t="shared" si="1"/>
        <v/>
      </c>
      <c r="E12" s="111" t="str">
        <f t="shared" si="1"/>
        <v/>
      </c>
      <c r="F12" s="111" t="str">
        <f t="shared" si="1"/>
        <v/>
      </c>
      <c r="G12" s="111">
        <f t="shared" si="1"/>
        <v>1</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Compliance Package.</v>
      </c>
      <c r="D26" s="225"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Compliance Package. The SOC 2 Type II document is available under MNDA.</v>
      </c>
      <c r="D27" s="225"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9"/>
      <c r="C2" s="269"/>
      <c r="D2" s="269"/>
      <c r="E2" s="269"/>
      <c r="F2" s="269"/>
      <c r="G2" s="269"/>
      <c r="H2" s="271"/>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83" t="s">
        <v>8</v>
      </c>
      <c r="B22" s="271"/>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3" t="s">
        <v>6</v>
      </c>
      <c r="B30" s="271"/>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3" t="s">
        <v>87</v>
      </c>
      <c r="B42" s="271"/>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3" t="s">
        <v>94</v>
      </c>
      <c r="B49" s="271"/>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3" t="s">
        <v>104</v>
      </c>
      <c r="B55" s="271"/>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3" t="s">
        <v>110</v>
      </c>
      <c r="B61" s="271"/>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3" t="s">
        <v>118</v>
      </c>
      <c r="B69" s="271"/>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3" t="s">
        <v>124</v>
      </c>
      <c r="B75" s="271"/>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3" t="s">
        <v>636</v>
      </c>
      <c r="B81" s="271"/>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3" t="s">
        <v>137</v>
      </c>
      <c r="B87" s="271"/>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3" t="s">
        <v>141</v>
      </c>
      <c r="B91" s="271"/>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Mastery Connect</dc:subject>
  <dc:creator>Gary Denne</dc:creator>
  <cp:keywords/>
  <dc:description/>
  <cp:lastModifiedBy>Gary Denne</cp:lastModifiedBy>
  <dcterms:created xsi:type="dcterms:W3CDTF">2018-08-03T18:00:06Z</dcterms:created>
  <dcterms:modified xsi:type="dcterms:W3CDTF">2024-04-10T22:48:50Z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