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A054B9D6-2BA3-1D46-843D-C5F2A1D7AB82}" xr6:coauthVersionLast="47" xr6:coauthVersionMax="47" xr10:uidLastSave="{00000000-0000-0000-0000-000000000000}"/>
  <bookViews>
    <workbookView xWindow="1040" yWindow="500" windowWidth="34180" windowHeight="1824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D53" i="12"/>
  <c r="E53" i="12" s="1"/>
  <c r="C53" i="12"/>
  <c r="B53" i="12"/>
  <c r="A53" i="12"/>
  <c r="B52" i="12"/>
  <c r="A52" i="12"/>
  <c r="D52" i="12" s="1"/>
  <c r="E52" i="12" s="1"/>
  <c r="B51" i="12"/>
  <c r="A51" i="12"/>
  <c r="D51" i="12" s="1"/>
  <c r="E51" i="12" s="1"/>
  <c r="B50" i="12"/>
  <c r="A50" i="12"/>
  <c r="D50" i="12" s="1"/>
  <c r="E50" i="12" s="1"/>
  <c r="B49" i="12"/>
  <c r="A49" i="12"/>
  <c r="B48" i="12"/>
  <c r="A48" i="12"/>
  <c r="B47" i="12"/>
  <c r="A47" i="12"/>
  <c r="B46" i="12"/>
  <c r="A46" i="12"/>
  <c r="D46" i="12" s="1"/>
  <c r="E46" i="12" s="1"/>
  <c r="B45" i="12"/>
  <c r="A45" i="12"/>
  <c r="B44" i="12"/>
  <c r="A44" i="12"/>
  <c r="B43" i="12"/>
  <c r="A43" i="12"/>
  <c r="B42" i="12"/>
  <c r="A42" i="12"/>
  <c r="D42" i="12" s="1"/>
  <c r="E42" i="12" s="1"/>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D28" i="12"/>
  <c r="E28" i="12" s="1"/>
  <c r="B28" i="12"/>
  <c r="A28" i="12"/>
  <c r="B27" i="12"/>
  <c r="A27" i="12"/>
  <c r="B26" i="12"/>
  <c r="A26" i="12"/>
  <c r="B25" i="12"/>
  <c r="A25" i="12"/>
  <c r="B24" i="12"/>
  <c r="A24" i="12"/>
  <c r="C24" i="12" s="1"/>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D35" i="6"/>
  <c r="C35" i="6"/>
  <c r="B35" i="6"/>
  <c r="A35" i="6"/>
  <c r="C34" i="6"/>
  <c r="A34" i="6"/>
  <c r="D34" i="6" s="1"/>
  <c r="D33" i="6"/>
  <c r="C33" i="6"/>
  <c r="B33" i="6"/>
  <c r="A33" i="6"/>
  <c r="C32" i="6"/>
  <c r="A32" i="6"/>
  <c r="D32" i="6" s="1"/>
  <c r="D31" i="6"/>
  <c r="C31" i="6"/>
  <c r="B31" i="6"/>
  <c r="A31" i="6"/>
  <c r="C29" i="6"/>
  <c r="A29" i="6"/>
  <c r="D29" i="6" s="1"/>
  <c r="D28" i="6"/>
  <c r="C28" i="6"/>
  <c r="B28" i="6"/>
  <c r="A28" i="6"/>
  <c r="C27" i="6"/>
  <c r="A27" i="6"/>
  <c r="D27" i="6" s="1"/>
  <c r="D26" i="6"/>
  <c r="C26" i="6"/>
  <c r="B26" i="6"/>
  <c r="A26" i="6"/>
  <c r="C25" i="6"/>
  <c r="A25" i="6"/>
  <c r="D25" i="6" s="1"/>
  <c r="D24" i="6"/>
  <c r="C24" i="6"/>
  <c r="B24" i="6"/>
  <c r="A24" i="6"/>
  <c r="C23" i="6"/>
  <c r="A23" i="6"/>
  <c r="D23" i="6" s="1"/>
  <c r="D22" i="6"/>
  <c r="C22" i="6"/>
  <c r="N95" i="5"/>
  <c r="D95" i="5"/>
  <c r="N94" i="5"/>
  <c r="D94" i="5"/>
  <c r="N93" i="5"/>
  <c r="D93" i="5"/>
  <c r="N92" i="5"/>
  <c r="Q94" i="5" s="1"/>
  <c r="D92" i="5"/>
  <c r="N91" i="5"/>
  <c r="D91" i="5"/>
  <c r="C46" i="12" s="1"/>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C38" i="12" s="1"/>
  <c r="N77" i="5"/>
  <c r="D77" i="5"/>
  <c r="C37" i="12" s="1"/>
  <c r="N76" i="5"/>
  <c r="Q76" i="5" s="1"/>
  <c r="D76" i="5"/>
  <c r="N75" i="5"/>
  <c r="D75" i="5"/>
  <c r="N74" i="5"/>
  <c r="D74" i="5"/>
  <c r="N73" i="5"/>
  <c r="D73" i="5"/>
  <c r="N72" i="5"/>
  <c r="D72" i="5"/>
  <c r="N71" i="5"/>
  <c r="D71" i="5"/>
  <c r="N70" i="5"/>
  <c r="D70" i="5"/>
  <c r="N69" i="5"/>
  <c r="Q69" i="5" s="1"/>
  <c r="H87" i="4"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B118" i="4"/>
  <c r="A118" i="4"/>
  <c r="D117" i="4"/>
  <c r="C117" i="4"/>
  <c r="A117" i="4"/>
  <c r="F116" i="4"/>
  <c r="D116" i="4"/>
  <c r="C116" i="4"/>
  <c r="A116" i="4"/>
  <c r="F115" i="4"/>
  <c r="D115" i="4"/>
  <c r="C115" i="4"/>
  <c r="A115" i="4"/>
  <c r="A114" i="4"/>
  <c r="D113" i="4"/>
  <c r="C113" i="4"/>
  <c r="A113" i="4"/>
  <c r="F113" i="4" s="1"/>
  <c r="H112" i="4"/>
  <c r="D112" i="4"/>
  <c r="C112" i="4"/>
  <c r="A112" i="4"/>
  <c r="F112" i="4" s="1"/>
  <c r="H111" i="4"/>
  <c r="F111" i="4"/>
  <c r="D111" i="4"/>
  <c r="C111" i="4"/>
  <c r="A111" i="4"/>
  <c r="A110" i="4"/>
  <c r="F109" i="4"/>
  <c r="D109" i="4"/>
  <c r="C109" i="4"/>
  <c r="A109" i="4"/>
  <c r="H109" i="4" s="1"/>
  <c r="D108" i="4"/>
  <c r="C108" i="4"/>
  <c r="A108" i="4"/>
  <c r="H108" i="4" s="1"/>
  <c r="F107" i="4"/>
  <c r="D107" i="4"/>
  <c r="C107" i="4"/>
  <c r="B107" i="4"/>
  <c r="A107" i="4"/>
  <c r="H107" i="4" s="1"/>
  <c r="D106" i="4"/>
  <c r="C106" i="4"/>
  <c r="A106" i="4"/>
  <c r="H106" i="4" s="1"/>
  <c r="D105" i="4"/>
  <c r="C105" i="4"/>
  <c r="A105" i="4"/>
  <c r="F105" i="4" s="1"/>
  <c r="A104" i="4"/>
  <c r="H103" i="4"/>
  <c r="F103" i="4"/>
  <c r="D103" i="4"/>
  <c r="C103" i="4"/>
  <c r="A103" i="4"/>
  <c r="H102" i="4"/>
  <c r="D102" i="4"/>
  <c r="C102" i="4"/>
  <c r="A102" i="4"/>
  <c r="F102" i="4" s="1"/>
  <c r="D101" i="4"/>
  <c r="C101" i="4"/>
  <c r="A101" i="4"/>
  <c r="F101" i="4" s="1"/>
  <c r="D100" i="4"/>
  <c r="C100" i="4"/>
  <c r="A100" i="4"/>
  <c r="H100" i="4" s="1"/>
  <c r="H99" i="4"/>
  <c r="F99" i="4"/>
  <c r="D99" i="4"/>
  <c r="C99" i="4"/>
  <c r="A99" i="4"/>
  <c r="A98" i="4"/>
  <c r="H97" i="4"/>
  <c r="F97" i="4"/>
  <c r="D97" i="4"/>
  <c r="C97" i="4"/>
  <c r="A97" i="4"/>
  <c r="D96" i="4"/>
  <c r="C96" i="4"/>
  <c r="A96" i="4"/>
  <c r="H96" i="4" s="1"/>
  <c r="D95" i="4"/>
  <c r="C95" i="4"/>
  <c r="A95" i="4"/>
  <c r="H94" i="4"/>
  <c r="F94" i="4"/>
  <c r="D94" i="4"/>
  <c r="C94" i="4"/>
  <c r="A94" i="4"/>
  <c r="D93" i="4"/>
  <c r="C93" i="4"/>
  <c r="A93" i="4"/>
  <c r="H93" i="4" s="1"/>
  <c r="A92" i="4"/>
  <c r="D91" i="4"/>
  <c r="C91" i="4"/>
  <c r="A91" i="4"/>
  <c r="H91" i="4" s="1"/>
  <c r="H90" i="4"/>
  <c r="D90" i="4"/>
  <c r="C90" i="4"/>
  <c r="A90" i="4"/>
  <c r="F90" i="4" s="1"/>
  <c r="H89" i="4"/>
  <c r="F89" i="4"/>
  <c r="D89" i="4"/>
  <c r="C89" i="4"/>
  <c r="B89" i="4"/>
  <c r="A89" i="4"/>
  <c r="H88" i="4"/>
  <c r="F88" i="4"/>
  <c r="D88" i="4"/>
  <c r="C88" i="4"/>
  <c r="A88" i="4"/>
  <c r="D87" i="4"/>
  <c r="C87" i="4"/>
  <c r="B87" i="4"/>
  <c r="A87" i="4"/>
  <c r="F87" i="4" s="1"/>
  <c r="H86" i="4"/>
  <c r="D86" i="4"/>
  <c r="C86" i="4"/>
  <c r="A86" i="4"/>
  <c r="F86" i="4" s="1"/>
  <c r="F85" i="4"/>
  <c r="D85" i="4"/>
  <c r="C85" i="4"/>
  <c r="A85" i="4"/>
  <c r="H85" i="4" s="1"/>
  <c r="A84" i="4"/>
  <c r="D83" i="4"/>
  <c r="C83" i="4"/>
  <c r="A83" i="4"/>
  <c r="H83" i="4" s="1"/>
  <c r="D82" i="4"/>
  <c r="C82" i="4"/>
  <c r="A82" i="4"/>
  <c r="H82" i="4" s="1"/>
  <c r="F81" i="4"/>
  <c r="D81" i="4"/>
  <c r="C81" i="4"/>
  <c r="A81" i="4"/>
  <c r="H81" i="4" s="1"/>
  <c r="D80" i="4"/>
  <c r="C80" i="4"/>
  <c r="B80" i="4"/>
  <c r="A80" i="4"/>
  <c r="H80" i="4" s="1"/>
  <c r="D79" i="4"/>
  <c r="C79" i="4"/>
  <c r="A79" i="4"/>
  <c r="F79" i="4" s="1"/>
  <c r="A78" i="4"/>
  <c r="H77" i="4"/>
  <c r="F77" i="4"/>
  <c r="D77" i="4"/>
  <c r="C77" i="4"/>
  <c r="A77" i="4"/>
  <c r="H76" i="4"/>
  <c r="F76" i="4"/>
  <c r="D76" i="4"/>
  <c r="C76" i="4"/>
  <c r="A76" i="4"/>
  <c r="D75" i="4"/>
  <c r="C75" i="4"/>
  <c r="A75" i="4"/>
  <c r="F75" i="4" s="1"/>
  <c r="D74" i="4"/>
  <c r="C74" i="4"/>
  <c r="A74" i="4"/>
  <c r="O70" i="5" s="1"/>
  <c r="H73" i="4"/>
  <c r="F73" i="4"/>
  <c r="D73" i="4"/>
  <c r="C73" i="4"/>
  <c r="A73" i="4"/>
  <c r="F72" i="4"/>
  <c r="D72" i="4"/>
  <c r="C72" i="4"/>
  <c r="A72" i="4"/>
  <c r="H72" i="4" s="1"/>
  <c r="D71" i="4"/>
  <c r="C71" i="4"/>
  <c r="A71" i="4"/>
  <c r="F71" i="4" s="1"/>
  <c r="H70" i="4"/>
  <c r="F70" i="4"/>
  <c r="D70" i="4"/>
  <c r="C70" i="4"/>
  <c r="A70" i="4"/>
  <c r="H69" i="4"/>
  <c r="F69" i="4"/>
  <c r="D69" i="4"/>
  <c r="C69" i="4"/>
  <c r="A69" i="4"/>
  <c r="A68" i="4"/>
  <c r="F67" i="4"/>
  <c r="D67" i="4"/>
  <c r="C67" i="4"/>
  <c r="A67" i="4"/>
  <c r="H67" i="4" s="1"/>
  <c r="D66" i="4"/>
  <c r="C66" i="4"/>
  <c r="B66" i="4"/>
  <c r="A66" i="4"/>
  <c r="H66" i="4" s="1"/>
  <c r="H65" i="4"/>
  <c r="F65" i="4"/>
  <c r="D65" i="4"/>
  <c r="C65" i="4"/>
  <c r="A65" i="4"/>
  <c r="H64" i="4"/>
  <c r="D64" i="4"/>
  <c r="C64" i="4"/>
  <c r="A64" i="4"/>
  <c r="F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A51" i="4"/>
  <c r="D50" i="4"/>
  <c r="C50" i="4"/>
  <c r="A50" i="4"/>
  <c r="H50" i="4" s="1"/>
  <c r="D49" i="4"/>
  <c r="C49" i="4"/>
  <c r="A49" i="4"/>
  <c r="H49" i="4" s="1"/>
  <c r="F48" i="4"/>
  <c r="D48" i="4"/>
  <c r="C48" i="4"/>
  <c r="A48" i="4"/>
  <c r="H48" i="4" s="1"/>
  <c r="D47" i="4"/>
  <c r="C47" i="4"/>
  <c r="A47" i="4"/>
  <c r="H47" i="4" s="1"/>
  <c r="D46" i="4"/>
  <c r="C46" i="4"/>
  <c r="A46" i="4"/>
  <c r="F46" i="4" s="1"/>
  <c r="H45" i="4"/>
  <c r="F45" i="4"/>
  <c r="D45" i="4"/>
  <c r="C45" i="4"/>
  <c r="A45" i="4"/>
  <c r="D44" i="4"/>
  <c r="C44" i="4"/>
  <c r="A44" i="4"/>
  <c r="H44" i="4" s="1"/>
  <c r="H43" i="4"/>
  <c r="D43" i="4"/>
  <c r="C43" i="4"/>
  <c r="B43" i="4"/>
  <c r="A43" i="4"/>
  <c r="F43" i="4" s="1"/>
  <c r="H42" i="4"/>
  <c r="F42" i="4"/>
  <c r="D42" i="4"/>
  <c r="C42" i="4"/>
  <c r="A42" i="4"/>
  <c r="F41" i="4"/>
  <c r="D41" i="4"/>
  <c r="C41" i="4"/>
  <c r="A41" i="4"/>
  <c r="H41" i="4" s="1"/>
  <c r="D40" i="4"/>
  <c r="C40" i="4"/>
  <c r="B40" i="4"/>
  <c r="A40" i="4"/>
  <c r="H40" i="4" s="1"/>
  <c r="H39" i="4"/>
  <c r="F39" i="4"/>
  <c r="D39" i="4"/>
  <c r="C39" i="4"/>
  <c r="A39" i="4"/>
  <c r="H38" i="4"/>
  <c r="D38" i="4"/>
  <c r="C38" i="4"/>
  <c r="A38" i="4"/>
  <c r="F38" i="4" s="1"/>
  <c r="A37" i="4"/>
  <c r="C36" i="4"/>
  <c r="A36" i="4"/>
  <c r="H36" i="4" s="1"/>
  <c r="F35" i="4"/>
  <c r="D35" i="4"/>
  <c r="C35" i="4"/>
  <c r="A35" i="4"/>
  <c r="H35" i="4" s="1"/>
  <c r="H34" i="4"/>
  <c r="F34" i="4"/>
  <c r="D34" i="4"/>
  <c r="C34" i="4"/>
  <c r="A34" i="4"/>
  <c r="D33" i="4"/>
  <c r="C33" i="4"/>
  <c r="A33" i="4"/>
  <c r="H33" i="4" s="1"/>
  <c r="D32" i="4"/>
  <c r="C32" i="4"/>
  <c r="A32" i="4"/>
  <c r="H31" i="4"/>
  <c r="F31" i="4"/>
  <c r="C31" i="4"/>
  <c r="A31"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B117" i="4" s="1"/>
  <c r="E110" i="3"/>
  <c r="B110" i="3"/>
  <c r="B116" i="4" s="1"/>
  <c r="F109" i="3"/>
  <c r="E109" i="3"/>
  <c r="B109" i="3"/>
  <c r="B115" i="4" s="1"/>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E97" i="3"/>
  <c r="B97" i="3"/>
  <c r="B103" i="4" s="1"/>
  <c r="E96" i="3"/>
  <c r="B96" i="3"/>
  <c r="B102" i="4" s="1"/>
  <c r="E95" i="3"/>
  <c r="B95" i="3"/>
  <c r="B101" i="4" s="1"/>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B66" i="11" s="1"/>
  <c r="E83" i="3"/>
  <c r="B83" i="3"/>
  <c r="B65" i="11" s="1"/>
  <c r="E82" i="3"/>
  <c r="B82" i="3"/>
  <c r="B64" i="11" s="1"/>
  <c r="E81" i="3"/>
  <c r="B81" i="3"/>
  <c r="B63" i="11" s="1"/>
  <c r="E80" i="3"/>
  <c r="B80" i="3"/>
  <c r="B62" i="11" s="1"/>
  <c r="F79" i="3"/>
  <c r="E79" i="3"/>
  <c r="B79" i="3"/>
  <c r="B61" i="11" s="1"/>
  <c r="F78" i="3"/>
  <c r="E77" i="3"/>
  <c r="B77" i="3"/>
  <c r="B83" i="4" s="1"/>
  <c r="E76" i="3"/>
  <c r="B76" i="3"/>
  <c r="B82" i="4" s="1"/>
  <c r="E75" i="3"/>
  <c r="B75" i="3"/>
  <c r="B81" i="4" s="1"/>
  <c r="E74" i="3"/>
  <c r="B74" i="3"/>
  <c r="B94" i="11" s="1"/>
  <c r="F73" i="3"/>
  <c r="E73" i="3"/>
  <c r="B73" i="3"/>
  <c r="F72" i="3"/>
  <c r="E71" i="3"/>
  <c r="B71" i="3"/>
  <c r="B77" i="4" s="1"/>
  <c r="E70" i="3"/>
  <c r="B70" i="3"/>
  <c r="B76" i="4" s="1"/>
  <c r="E69" i="3"/>
  <c r="B69" i="3"/>
  <c r="B75" i="4" s="1"/>
  <c r="E68" i="3"/>
  <c r="B68" i="3"/>
  <c r="B74" i="4" s="1"/>
  <c r="F67" i="3"/>
  <c r="E67" i="3"/>
  <c r="B67" i="3"/>
  <c r="B49" i="11" s="1"/>
  <c r="E66" i="3"/>
  <c r="B66" i="3"/>
  <c r="B48" i="11" s="1"/>
  <c r="E65" i="3"/>
  <c r="B65" i="3"/>
  <c r="B47" i="11" s="1"/>
  <c r="E64" i="3"/>
  <c r="B64" i="3"/>
  <c r="B46" i="11" s="1"/>
  <c r="E63" i="3"/>
  <c r="B63" i="3"/>
  <c r="B45" i="11" s="1"/>
  <c r="F62" i="3"/>
  <c r="F61" i="3"/>
  <c r="E61" i="3"/>
  <c r="B61" i="3"/>
  <c r="B43" i="11" s="1"/>
  <c r="E60" i="3"/>
  <c r="B60" i="3"/>
  <c r="B42" i="11" s="1"/>
  <c r="E59" i="3"/>
  <c r="B59" i="3"/>
  <c r="B41" i="11" s="1"/>
  <c r="E58" i="3"/>
  <c r="B58" i="3"/>
  <c r="E57" i="3"/>
  <c r="B57" i="3"/>
  <c r="B39" i="11" s="1"/>
  <c r="E56" i="3"/>
  <c r="B56" i="3"/>
  <c r="B38" i="11" s="1"/>
  <c r="F55" i="3"/>
  <c r="E54" i="3"/>
  <c r="B54" i="3"/>
  <c r="B60" i="4" s="1"/>
  <c r="E53" i="3"/>
  <c r="B53" i="3"/>
  <c r="B59" i="4" s="1"/>
  <c r="E52" i="3"/>
  <c r="B52" i="3"/>
  <c r="B58" i="4" s="1"/>
  <c r="E51" i="3"/>
  <c r="B51" i="3"/>
  <c r="B57" i="4" s="1"/>
  <c r="E50" i="3"/>
  <c r="B50" i="3"/>
  <c r="B56" i="4" s="1"/>
  <c r="E49" i="3"/>
  <c r="B49" i="3"/>
  <c r="B55" i="4" s="1"/>
  <c r="E48" i="3"/>
  <c r="B48" i="3"/>
  <c r="B54" i="4" s="1"/>
  <c r="F47" i="3"/>
  <c r="E47" i="3"/>
  <c r="B47" i="3"/>
  <c r="B53" i="4" s="1"/>
  <c r="E46" i="3"/>
  <c r="B46" i="3"/>
  <c r="B52" i="4" s="1"/>
  <c r="F45" i="3"/>
  <c r="E44" i="3"/>
  <c r="B44" i="3"/>
  <c r="B50" i="4" s="1"/>
  <c r="E43" i="3"/>
  <c r="B43" i="3"/>
  <c r="B49" i="4" s="1"/>
  <c r="E42" i="3"/>
  <c r="B42" i="3"/>
  <c r="B48" i="4" s="1"/>
  <c r="F41" i="3"/>
  <c r="E41" i="3"/>
  <c r="B41" i="3"/>
  <c r="B47" i="4" s="1"/>
  <c r="E40" i="3"/>
  <c r="B40" i="3"/>
  <c r="B46" i="4" s="1"/>
  <c r="E39" i="3"/>
  <c r="B39" i="3"/>
  <c r="B45" i="4" s="1"/>
  <c r="E38" i="3"/>
  <c r="B38" i="3"/>
  <c r="B44" i="4" s="1"/>
  <c r="E37" i="3"/>
  <c r="B37" i="3"/>
  <c r="B28" i="11" s="1"/>
  <c r="E36" i="3"/>
  <c r="B36" i="3"/>
  <c r="E35" i="3"/>
  <c r="B35" i="3"/>
  <c r="B26" i="11" s="1"/>
  <c r="E34" i="3"/>
  <c r="B34" i="3"/>
  <c r="B25" i="11" s="1"/>
  <c r="F33" i="3"/>
  <c r="E33" i="3"/>
  <c r="B33" i="3"/>
  <c r="B24" i="11" s="1"/>
  <c r="E32" i="3"/>
  <c r="B32" i="3"/>
  <c r="F31" i="3"/>
  <c r="E30" i="3"/>
  <c r="B30" i="3"/>
  <c r="B36" i="4" s="1"/>
  <c r="E29" i="3"/>
  <c r="B29" i="3"/>
  <c r="B35" i="4" s="1"/>
  <c r="E28" i="3"/>
  <c r="B28" i="3"/>
  <c r="B34" i="4" s="1"/>
  <c r="F27" i="3"/>
  <c r="E27" i="3"/>
  <c r="B27" i="3"/>
  <c r="B33" i="4" s="1"/>
  <c r="E26" i="3"/>
  <c r="B26" i="3"/>
  <c r="B32" i="4" s="1"/>
  <c r="E25" i="3"/>
  <c r="B25" i="3"/>
  <c r="B31" i="4" s="1"/>
  <c r="F24" i="3"/>
  <c r="E24" i="3"/>
  <c r="B24" i="3"/>
  <c r="B30" i="4" s="1"/>
  <c r="H117" i="4" l="1"/>
  <c r="C47" i="12"/>
  <c r="C36" i="12"/>
  <c r="H95" i="4"/>
  <c r="P70" i="5"/>
  <c r="Q93" i="5"/>
  <c r="H116" i="4" s="1"/>
  <c r="R83" i="5"/>
  <c r="S83" i="5" s="1"/>
  <c r="J83" i="5" s="1"/>
  <c r="R71" i="5"/>
  <c r="S71" i="5" s="1"/>
  <c r="J71" i="5" s="1"/>
  <c r="Q92" i="5"/>
  <c r="H115" i="4" s="1"/>
  <c r="R92" i="5" s="1"/>
  <c r="S92" i="5" s="1"/>
  <c r="Q95" i="5"/>
  <c r="H118" i="4" s="1"/>
  <c r="R95" i="5" s="1"/>
  <c r="S95" i="5" s="1"/>
  <c r="J95" i="5" s="1"/>
  <c r="D25" i="12"/>
  <c r="E25" i="12" s="1"/>
  <c r="D35" i="12"/>
  <c r="E35" i="12" s="1"/>
  <c r="D41" i="12"/>
  <c r="E41" i="12" s="1"/>
  <c r="D30" i="12"/>
  <c r="E30" i="12" s="1"/>
  <c r="D36" i="12"/>
  <c r="E36" i="12" s="1"/>
  <c r="D33" i="12"/>
  <c r="E33" i="12" s="1"/>
  <c r="D48" i="12"/>
  <c r="E48" i="12" s="1"/>
  <c r="D34" i="12"/>
  <c r="E34" i="12" s="1"/>
  <c r="D32" i="12"/>
  <c r="E32" i="12" s="1"/>
  <c r="D26" i="12"/>
  <c r="E26" i="12" s="1"/>
  <c r="D27" i="12"/>
  <c r="E27" i="12" s="1"/>
  <c r="D40" i="12"/>
  <c r="E40" i="12" s="1"/>
  <c r="D44" i="12"/>
  <c r="E44" i="12" s="1"/>
  <c r="D24" i="12"/>
  <c r="E24" i="12" s="1"/>
  <c r="D38" i="12"/>
  <c r="E38" i="12" s="1"/>
  <c r="F37" i="3"/>
  <c r="F51" i="3"/>
  <c r="F57" i="3"/>
  <c r="F63" i="3"/>
  <c r="F71" i="3"/>
  <c r="F77" i="3"/>
  <c r="F83" i="3"/>
  <c r="F89" i="3"/>
  <c r="F95" i="3"/>
  <c r="F101" i="3"/>
  <c r="F107" i="3"/>
  <c r="F32" i="4"/>
  <c r="H46" i="4"/>
  <c r="R33" i="5" s="1"/>
  <c r="S33" i="5" s="1"/>
  <c r="J33" i="5" s="1"/>
  <c r="F49" i="4"/>
  <c r="B69" i="4"/>
  <c r="F74" i="4"/>
  <c r="H79" i="4"/>
  <c r="R62" i="5" s="1"/>
  <c r="S62" i="5" s="1"/>
  <c r="F82" i="4"/>
  <c r="F95" i="4"/>
  <c r="F100" i="4"/>
  <c r="H105" i="4"/>
  <c r="R84" i="5" s="1"/>
  <c r="S84" i="5" s="1"/>
  <c r="F108" i="4"/>
  <c r="B111" i="4"/>
  <c r="R38" i="5"/>
  <c r="S38" i="5" s="1"/>
  <c r="R41" i="5"/>
  <c r="S41" i="5" s="1"/>
  <c r="J41" i="5" s="1"/>
  <c r="R52" i="5"/>
  <c r="S52" i="5" s="1"/>
  <c r="J52" i="5" s="1"/>
  <c r="O54" i="5"/>
  <c r="P54" i="5" s="1"/>
  <c r="O60" i="5"/>
  <c r="P60" i="5" s="1"/>
  <c r="O66" i="5"/>
  <c r="P66" i="5" s="1"/>
  <c r="O71" i="5"/>
  <c r="P71" i="5" s="1"/>
  <c r="R74" i="5"/>
  <c r="S74" i="5" s="1"/>
  <c r="O82" i="5"/>
  <c r="P82" i="5" s="1"/>
  <c r="O39" i="5"/>
  <c r="P39" i="5" s="1"/>
  <c r="F26" i="3"/>
  <c r="F32" i="3"/>
  <c r="F54" i="3"/>
  <c r="B40" i="11"/>
  <c r="B64" i="4"/>
  <c r="F60" i="3"/>
  <c r="F66" i="3"/>
  <c r="H32" i="4"/>
  <c r="R20" i="5" s="1"/>
  <c r="S20" i="5" s="1"/>
  <c r="J20" i="5" s="1"/>
  <c r="B41" i="4"/>
  <c r="B67" i="4"/>
  <c r="B72" i="4"/>
  <c r="H74" i="4"/>
  <c r="R58" i="5" s="1"/>
  <c r="S58" i="5" s="1"/>
  <c r="J58" i="5" s="1"/>
  <c r="B85" i="4"/>
  <c r="O21" i="5"/>
  <c r="P21" i="5" s="1"/>
  <c r="O25" i="5"/>
  <c r="P25" i="5" s="1"/>
  <c r="O29" i="5"/>
  <c r="P29" i="5" s="1"/>
  <c r="O33" i="5"/>
  <c r="P33" i="5" s="1"/>
  <c r="O37" i="5"/>
  <c r="P37" i="5" s="1"/>
  <c r="R46" i="5"/>
  <c r="S46" i="5" s="1"/>
  <c r="J46" i="5" s="1"/>
  <c r="R49" i="5"/>
  <c r="S49" i="5" s="1"/>
  <c r="J49" i="5" s="1"/>
  <c r="R60" i="5"/>
  <c r="S60" i="5" s="1"/>
  <c r="J60" i="5" s="1"/>
  <c r="O62" i="5"/>
  <c r="P62" i="5" s="1"/>
  <c r="R63" i="5"/>
  <c r="S63" i="5" s="1"/>
  <c r="J63" i="5" s="1"/>
  <c r="O68" i="5"/>
  <c r="P68" i="5" s="1"/>
  <c r="O76" i="5"/>
  <c r="P76" i="5" s="1"/>
  <c r="O78" i="5"/>
  <c r="P78" i="5" s="1"/>
  <c r="F46" i="3"/>
  <c r="F29" i="3"/>
  <c r="F35" i="3"/>
  <c r="F43" i="3"/>
  <c r="F81" i="3"/>
  <c r="F93" i="3"/>
  <c r="F99" i="3"/>
  <c r="F105" i="3"/>
  <c r="F111" i="3"/>
  <c r="F112" i="3"/>
  <c r="R93" i="5"/>
  <c r="S93" i="5" s="1"/>
  <c r="J93" i="5" s="1"/>
  <c r="R66" i="5"/>
  <c r="S66" i="5" s="1"/>
  <c r="J66" i="5" s="1"/>
  <c r="R50" i="5"/>
  <c r="S50" i="5" s="1"/>
  <c r="J50" i="5" s="1"/>
  <c r="R42" i="5"/>
  <c r="S42" i="5" s="1"/>
  <c r="J42" i="5" s="1"/>
  <c r="R88" i="5"/>
  <c r="S88" i="5" s="1"/>
  <c r="J88" i="5" s="1"/>
  <c r="R80" i="5"/>
  <c r="S80" i="5" s="1"/>
  <c r="J80" i="5" s="1"/>
  <c r="R76" i="5"/>
  <c r="S76" i="5" s="1"/>
  <c r="J76" i="5" s="1"/>
  <c r="R67" i="5"/>
  <c r="S67" i="5" s="1"/>
  <c r="R51" i="5"/>
  <c r="S51" i="5" s="1"/>
  <c r="J51" i="5" s="1"/>
  <c r="R43" i="5"/>
  <c r="S43" i="5" s="1"/>
  <c r="J43" i="5" s="1"/>
  <c r="R94" i="5"/>
  <c r="S94" i="5" s="1"/>
  <c r="J94" i="5" s="1"/>
  <c r="R89" i="5"/>
  <c r="S89" i="5" s="1"/>
  <c r="R85" i="5"/>
  <c r="S85" i="5" s="1"/>
  <c r="J85" i="5" s="1"/>
  <c r="R77" i="5"/>
  <c r="S77" i="5" s="1"/>
  <c r="J77" i="5" s="1"/>
  <c r="R61" i="5"/>
  <c r="S61" i="5" s="1"/>
  <c r="J61" i="5" s="1"/>
  <c r="R53" i="5"/>
  <c r="S53" i="5" s="1"/>
  <c r="R45" i="5"/>
  <c r="S45" i="5" s="1"/>
  <c r="J45" i="5" s="1"/>
  <c r="R37" i="5"/>
  <c r="S37" i="5" s="1"/>
  <c r="J37" i="5" s="1"/>
  <c r="R36" i="5"/>
  <c r="S36" i="5" s="1"/>
  <c r="J36" i="5" s="1"/>
  <c r="R35" i="5"/>
  <c r="S35" i="5" s="1"/>
  <c r="J35" i="5" s="1"/>
  <c r="R34" i="5"/>
  <c r="S34" i="5" s="1"/>
  <c r="J34" i="5" s="1"/>
  <c r="R32" i="5"/>
  <c r="S32" i="5" s="1"/>
  <c r="J32" i="5" s="1"/>
  <c r="R31" i="5"/>
  <c r="S31" i="5" s="1"/>
  <c r="J31" i="5" s="1"/>
  <c r="R30" i="5"/>
  <c r="S30" i="5" s="1"/>
  <c r="J30" i="5" s="1"/>
  <c r="R29" i="5"/>
  <c r="S29" i="5" s="1"/>
  <c r="J29" i="5" s="1"/>
  <c r="R28" i="5"/>
  <c r="S28" i="5" s="1"/>
  <c r="J28" i="5" s="1"/>
  <c r="R27" i="5"/>
  <c r="S27" i="5" s="1"/>
  <c r="J27" i="5" s="1"/>
  <c r="R26" i="5"/>
  <c r="S26" i="5" s="1"/>
  <c r="J26" i="5" s="1"/>
  <c r="R25" i="5"/>
  <c r="S25" i="5" s="1"/>
  <c r="R24" i="5"/>
  <c r="S24" i="5" s="1"/>
  <c r="J24" i="5" s="1"/>
  <c r="R23" i="5"/>
  <c r="S23" i="5" s="1"/>
  <c r="J23" i="5" s="1"/>
  <c r="R22" i="5"/>
  <c r="S22" i="5" s="1"/>
  <c r="J22" i="5" s="1"/>
  <c r="R21" i="5"/>
  <c r="S21" i="5" s="1"/>
  <c r="J21" i="5" s="1"/>
  <c r="R19" i="5"/>
  <c r="S19" i="5" s="1"/>
  <c r="J19" i="5" s="1"/>
  <c r="R90" i="5"/>
  <c r="S90" i="5" s="1"/>
  <c r="J90" i="5" s="1"/>
  <c r="R86" i="5"/>
  <c r="S86" i="5" s="1"/>
  <c r="J86" i="5" s="1"/>
  <c r="R82" i="5"/>
  <c r="S82" i="5" s="1"/>
  <c r="J82" i="5" s="1"/>
  <c r="R78" i="5"/>
  <c r="S78" i="5" s="1"/>
  <c r="J78" i="5" s="1"/>
  <c r="B88" i="4"/>
  <c r="B93" i="4"/>
  <c r="O45" i="5"/>
  <c r="P45" i="5" s="1"/>
  <c r="R54" i="5"/>
  <c r="S54" i="5" s="1"/>
  <c r="J54" i="5" s="1"/>
  <c r="R57" i="5"/>
  <c r="S57" i="5" s="1"/>
  <c r="J57" i="5" s="1"/>
  <c r="C29" i="12"/>
  <c r="C30" i="12"/>
  <c r="C33" i="12"/>
  <c r="R68" i="5"/>
  <c r="S68" i="5" s="1"/>
  <c r="J68" i="5" s="1"/>
  <c r="O73" i="5"/>
  <c r="P73" i="5" s="1"/>
  <c r="R87" i="5"/>
  <c r="S87" i="5" s="1"/>
  <c r="J87" i="5" s="1"/>
  <c r="F40" i="3"/>
  <c r="F49" i="3"/>
  <c r="F69" i="3"/>
  <c r="B93" i="11"/>
  <c r="B79" i="4"/>
  <c r="F75" i="3"/>
  <c r="F87" i="3"/>
  <c r="B27" i="11"/>
  <c r="B42" i="4"/>
  <c r="F38" i="3"/>
  <c r="F52" i="3"/>
  <c r="F58" i="3"/>
  <c r="F64" i="3"/>
  <c r="F84" i="3"/>
  <c r="B72" i="11"/>
  <c r="B94" i="4"/>
  <c r="F90" i="3"/>
  <c r="F96" i="3"/>
  <c r="F102" i="3"/>
  <c r="B63" i="4"/>
  <c r="B96" i="4"/>
  <c r="B113" i="4"/>
  <c r="O20" i="5"/>
  <c r="P20" i="5" s="1"/>
  <c r="O24" i="5"/>
  <c r="P24" i="5" s="1"/>
  <c r="O28" i="5"/>
  <c r="P28" i="5" s="1"/>
  <c r="O32" i="5"/>
  <c r="P32" i="5" s="1"/>
  <c r="O36" i="5"/>
  <c r="P36" i="5" s="1"/>
  <c r="R40" i="5"/>
  <c r="S40" i="5" s="1"/>
  <c r="J40" i="5" s="1"/>
  <c r="O53" i="5"/>
  <c r="P53" i="5" s="1"/>
  <c r="R65" i="5"/>
  <c r="S65" i="5" s="1"/>
  <c r="J65" i="5" s="1"/>
  <c r="R73" i="5"/>
  <c r="S73" i="5" s="1"/>
  <c r="J73" i="5" s="1"/>
  <c r="B71" i="4"/>
  <c r="R70" i="5"/>
  <c r="S70" i="5" s="1"/>
  <c r="J70" i="5" s="1"/>
  <c r="O95" i="5"/>
  <c r="P95" i="5" s="1"/>
  <c r="O64" i="5"/>
  <c r="P64" i="5" s="1"/>
  <c r="O56" i="5"/>
  <c r="P56" i="5" s="1"/>
  <c r="O48" i="5"/>
  <c r="P48" i="5" s="1"/>
  <c r="O40" i="5"/>
  <c r="P40" i="5" s="1"/>
  <c r="O91" i="5"/>
  <c r="P91" i="5" s="1"/>
  <c r="O87" i="5"/>
  <c r="P87" i="5" s="1"/>
  <c r="O83" i="5"/>
  <c r="P83" i="5" s="1"/>
  <c r="T83" i="5" s="1"/>
  <c r="O79" i="5"/>
  <c r="P79" i="5" s="1"/>
  <c r="O65" i="5"/>
  <c r="P65" i="5" s="1"/>
  <c r="O57" i="5"/>
  <c r="P57" i="5" s="1"/>
  <c r="O49" i="5"/>
  <c r="P49" i="5" s="1"/>
  <c r="O41" i="5"/>
  <c r="P41" i="5" s="1"/>
  <c r="O92" i="5"/>
  <c r="P92" i="5" s="1"/>
  <c r="O88" i="5"/>
  <c r="P88" i="5" s="1"/>
  <c r="O84" i="5"/>
  <c r="P84" i="5" s="1"/>
  <c r="O80" i="5"/>
  <c r="P80" i="5" s="1"/>
  <c r="O67" i="5"/>
  <c r="P67" i="5" s="1"/>
  <c r="O59" i="5"/>
  <c r="P59" i="5" s="1"/>
  <c r="O51" i="5"/>
  <c r="P51" i="5" s="1"/>
  <c r="O43" i="5"/>
  <c r="P43" i="5" s="1"/>
  <c r="O93" i="5"/>
  <c r="P93" i="5" s="1"/>
  <c r="O94" i="5"/>
  <c r="P94" i="5" s="1"/>
  <c r="O89" i="5"/>
  <c r="P89" i="5" s="1"/>
  <c r="O85" i="5"/>
  <c r="P85" i="5" s="1"/>
  <c r="O81" i="5"/>
  <c r="P81" i="5" s="1"/>
  <c r="O77" i="5"/>
  <c r="P77" i="5" s="1"/>
  <c r="R48" i="5"/>
  <c r="S48" i="5" s="1"/>
  <c r="J48" i="5" s="1"/>
  <c r="O75" i="5"/>
  <c r="P75" i="5" s="1"/>
  <c r="O90" i="5"/>
  <c r="P90" i="5" s="1"/>
  <c r="F30" i="3"/>
  <c r="F36" i="3"/>
  <c r="F44" i="3"/>
  <c r="F50" i="3"/>
  <c r="F56" i="3"/>
  <c r="F70" i="3"/>
  <c r="F76" i="3"/>
  <c r="F82" i="3"/>
  <c r="F88" i="3"/>
  <c r="F94" i="3"/>
  <c r="F100" i="3"/>
  <c r="F106" i="3"/>
  <c r="F30" i="4"/>
  <c r="F33" i="4"/>
  <c r="F36" i="4"/>
  <c r="F44" i="4"/>
  <c r="F47" i="4"/>
  <c r="F50" i="4"/>
  <c r="B62" i="4"/>
  <c r="F80" i="4"/>
  <c r="F83" i="4"/>
  <c r="F93" i="4"/>
  <c r="B95" i="4"/>
  <c r="F106" i="4"/>
  <c r="F117" i="4"/>
  <c r="O19" i="5"/>
  <c r="P19" i="5" s="1"/>
  <c r="O23" i="5"/>
  <c r="P23" i="5" s="1"/>
  <c r="O27" i="5"/>
  <c r="P27" i="5" s="1"/>
  <c r="O31" i="5"/>
  <c r="P31" i="5" s="1"/>
  <c r="O35" i="5"/>
  <c r="P35" i="5" s="1"/>
  <c r="O42" i="5"/>
  <c r="P42" i="5" s="1"/>
  <c r="O47" i="5"/>
  <c r="P47" i="5" s="1"/>
  <c r="R56" i="5"/>
  <c r="S56" i="5" s="1"/>
  <c r="J56" i="5" s="1"/>
  <c r="O69" i="5"/>
  <c r="P69" i="5" s="1"/>
  <c r="O72" i="5"/>
  <c r="P72" i="5" s="1"/>
  <c r="R75" i="5"/>
  <c r="S75" i="5" s="1"/>
  <c r="J75" i="5" s="1"/>
  <c r="O61" i="5"/>
  <c r="P61" i="5" s="1"/>
  <c r="F25" i="3"/>
  <c r="F53" i="3"/>
  <c r="F59" i="3"/>
  <c r="F65" i="3"/>
  <c r="F85" i="3"/>
  <c r="F91" i="3"/>
  <c r="F97" i="3"/>
  <c r="F103" i="3"/>
  <c r="H30" i="4"/>
  <c r="R18" i="5" s="1"/>
  <c r="S18" i="5" s="1"/>
  <c r="B39" i="4"/>
  <c r="F63" i="4"/>
  <c r="B65" i="4"/>
  <c r="B70" i="4"/>
  <c r="H75" i="4"/>
  <c r="R59" i="5" s="1"/>
  <c r="S59" i="5" s="1"/>
  <c r="J59" i="5" s="1"/>
  <c r="B90" i="4"/>
  <c r="F91" i="4"/>
  <c r="F96" i="4"/>
  <c r="H101" i="4"/>
  <c r="R81" i="5" s="1"/>
  <c r="S81" i="5" s="1"/>
  <c r="J81" i="5" s="1"/>
  <c r="B112" i="4"/>
  <c r="H113" i="4"/>
  <c r="R91" i="5" s="1"/>
  <c r="S91" i="5" s="1"/>
  <c r="J91" i="5" s="1"/>
  <c r="O38" i="5"/>
  <c r="P38" i="5" s="1"/>
  <c r="T38" i="5" s="1"/>
  <c r="R39" i="5"/>
  <c r="S39" i="5" s="1"/>
  <c r="J39" i="5" s="1"/>
  <c r="O44" i="5"/>
  <c r="P44" i="5" s="1"/>
  <c r="O50" i="5"/>
  <c r="P50" i="5" s="1"/>
  <c r="O55" i="5"/>
  <c r="P55" i="5" s="1"/>
  <c r="R64" i="5"/>
  <c r="S64" i="5" s="1"/>
  <c r="J64" i="5" s="1"/>
  <c r="R72" i="5"/>
  <c r="S72" i="5" s="1"/>
  <c r="J72" i="5" s="1"/>
  <c r="R79" i="5"/>
  <c r="S79" i="5" s="1"/>
  <c r="O86" i="5"/>
  <c r="P86" i="5" s="1"/>
  <c r="F39" i="3"/>
  <c r="F28" i="3"/>
  <c r="B38" i="4"/>
  <c r="B23" i="11"/>
  <c r="F34" i="3"/>
  <c r="F42" i="3"/>
  <c r="F48" i="3"/>
  <c r="F68" i="3"/>
  <c r="F74" i="3"/>
  <c r="F80" i="3"/>
  <c r="F110" i="3"/>
  <c r="F40" i="4"/>
  <c r="F66" i="4"/>
  <c r="H71" i="4"/>
  <c r="R55" i="5" s="1"/>
  <c r="S55" i="5" s="1"/>
  <c r="J55" i="5" s="1"/>
  <c r="B73" i="4"/>
  <c r="B86" i="4"/>
  <c r="O18" i="5"/>
  <c r="P18" i="5" s="1"/>
  <c r="O22" i="5"/>
  <c r="P22" i="5" s="1"/>
  <c r="O26" i="5"/>
  <c r="P26" i="5" s="1"/>
  <c r="T26" i="5" s="1"/>
  <c r="O30" i="5"/>
  <c r="P30" i="5" s="1"/>
  <c r="O34" i="5"/>
  <c r="P34" i="5" s="1"/>
  <c r="R44" i="5"/>
  <c r="S44" i="5" s="1"/>
  <c r="J44" i="5" s="1"/>
  <c r="O46" i="5"/>
  <c r="P46" i="5" s="1"/>
  <c r="R47" i="5"/>
  <c r="S47" i="5" s="1"/>
  <c r="O52" i="5"/>
  <c r="P52" i="5" s="1"/>
  <c r="O58" i="5"/>
  <c r="P58" i="5" s="1"/>
  <c r="O63" i="5"/>
  <c r="P63" i="5" s="1"/>
  <c r="T63" i="5" s="1"/>
  <c r="R69" i="5"/>
  <c r="S69" i="5" s="1"/>
  <c r="J69" i="5" s="1"/>
  <c r="O74" i="5"/>
  <c r="P74" i="5" s="1"/>
  <c r="C32" i="12"/>
  <c r="C39" i="12"/>
  <c r="C40" i="12"/>
  <c r="C43" i="12"/>
  <c r="C31" i="12"/>
  <c r="C28" i="12"/>
  <c r="C49" i="12"/>
  <c r="D23" i="12"/>
  <c r="E23" i="12" s="1"/>
  <c r="D31" i="12"/>
  <c r="E31" i="12" s="1"/>
  <c r="D39" i="12"/>
  <c r="E39" i="12" s="1"/>
  <c r="C44" i="12"/>
  <c r="D47" i="12"/>
  <c r="E47" i="12" s="1"/>
  <c r="C52" i="12"/>
  <c r="D49" i="12"/>
  <c r="E49" i="12" s="1"/>
  <c r="C27" i="12"/>
  <c r="C35" i="12"/>
  <c r="C51" i="12"/>
  <c r="D43" i="12"/>
  <c r="E43" i="12" s="1"/>
  <c r="C48" i="12"/>
  <c r="B23" i="6"/>
  <c r="B25" i="6"/>
  <c r="B27" i="6"/>
  <c r="B29" i="6"/>
  <c r="B32" i="6"/>
  <c r="B34" i="6"/>
  <c r="B36" i="6"/>
  <c r="C26" i="12"/>
  <c r="D29" i="12"/>
  <c r="E29" i="12" s="1"/>
  <c r="C34" i="12"/>
  <c r="D37" i="12"/>
  <c r="E37" i="12" s="1"/>
  <c r="C42" i="12"/>
  <c r="C50" i="12"/>
  <c r="T50" i="5" l="1"/>
  <c r="T61" i="5"/>
  <c r="T31" i="5"/>
  <c r="T77" i="5"/>
  <c r="T22" i="5"/>
  <c r="T67" i="5"/>
  <c r="T93" i="5"/>
  <c r="T43" i="5"/>
  <c r="T74" i="5"/>
  <c r="T57" i="5"/>
  <c r="T94" i="5"/>
  <c r="T52" i="5"/>
  <c r="T85" i="5"/>
  <c r="T30" i="5"/>
  <c r="T53" i="5"/>
  <c r="T87" i="5"/>
  <c r="T51" i="5"/>
  <c r="T80" i="5"/>
  <c r="T46" i="5"/>
  <c r="T47" i="5"/>
  <c r="T24" i="5"/>
  <c r="T34" i="5"/>
  <c r="T75" i="5"/>
  <c r="T41" i="5"/>
  <c r="T40" i="5"/>
  <c r="T71" i="5"/>
  <c r="T90" i="5"/>
  <c r="T66" i="5"/>
  <c r="T42" i="5"/>
  <c r="T20" i="5"/>
  <c r="T73" i="5"/>
  <c r="T49" i="5"/>
  <c r="T33" i="5"/>
  <c r="T35" i="5"/>
  <c r="T92" i="5"/>
  <c r="T88" i="5"/>
  <c r="T23" i="5"/>
  <c r="T58" i="5"/>
  <c r="T27" i="5"/>
  <c r="H2" i="15"/>
  <c r="J18" i="5"/>
  <c r="T55" i="5"/>
  <c r="T48" i="5"/>
  <c r="J62" i="5"/>
  <c r="H7" i="15"/>
  <c r="D18" i="4" s="1"/>
  <c r="T59" i="5"/>
  <c r="T56" i="5"/>
  <c r="T60" i="5"/>
  <c r="J89" i="5"/>
  <c r="H12" i="15"/>
  <c r="D23" i="4" s="1"/>
  <c r="T81" i="5"/>
  <c r="T65" i="5"/>
  <c r="T64" i="5"/>
  <c r="H6" i="15"/>
  <c r="D17" i="4" s="1"/>
  <c r="J53" i="5"/>
  <c r="T78" i="5"/>
  <c r="T37" i="5"/>
  <c r="T18" i="5"/>
  <c r="T72" i="5"/>
  <c r="T79" i="5"/>
  <c r="T95" i="5"/>
  <c r="T36" i="5"/>
  <c r="T76" i="5"/>
  <c r="T54" i="5"/>
  <c r="J84" i="5"/>
  <c r="H11" i="15"/>
  <c r="D22" i="4" s="1"/>
  <c r="T44" i="5"/>
  <c r="J47" i="5"/>
  <c r="H5" i="15"/>
  <c r="D16" i="4" s="1"/>
  <c r="T86" i="5"/>
  <c r="T69" i="5"/>
  <c r="T19" i="5"/>
  <c r="T89" i="5"/>
  <c r="T84" i="5"/>
  <c r="T32" i="5"/>
  <c r="H3" i="15"/>
  <c r="D14" i="4" s="1"/>
  <c r="J25" i="5"/>
  <c r="J67" i="5"/>
  <c r="H8" i="15"/>
  <c r="D19" i="4" s="1"/>
  <c r="T68" i="5"/>
  <c r="T29" i="5"/>
  <c r="T39" i="5"/>
  <c r="J79" i="5"/>
  <c r="H10" i="15"/>
  <c r="D21" i="4" s="1"/>
  <c r="T28" i="5"/>
  <c r="J92" i="5"/>
  <c r="H13" i="15"/>
  <c r="D24" i="4" s="1"/>
  <c r="T25" i="5"/>
  <c r="T82" i="5"/>
  <c r="T91" i="5"/>
  <c r="T45" i="5"/>
  <c r="T62" i="5"/>
  <c r="T21" i="5"/>
  <c r="H9" i="15"/>
  <c r="D20" i="4" s="1"/>
  <c r="J74" i="5"/>
  <c r="J38" i="5"/>
  <c r="H4" i="15"/>
  <c r="D15" i="4" s="1"/>
  <c r="T70" i="5"/>
  <c r="E13" i="15" l="1"/>
  <c r="E4" i="15"/>
  <c r="G6" i="15"/>
  <c r="I6" i="15" s="1"/>
  <c r="G5" i="15"/>
  <c r="G4" i="15"/>
  <c r="F15" i="4" s="1"/>
  <c r="G13" i="15"/>
  <c r="I13" i="15" s="1"/>
  <c r="E9" i="15"/>
  <c r="G8" i="15"/>
  <c r="I8" i="15" s="1"/>
  <c r="G9" i="15"/>
  <c r="F20" i="4" s="1"/>
  <c r="E6" i="15"/>
  <c r="E5" i="15"/>
  <c r="E8" i="15"/>
  <c r="G3" i="15"/>
  <c r="E3" i="15"/>
  <c r="G7" i="15"/>
  <c r="E7" i="15"/>
  <c r="G2" i="15"/>
  <c r="E2" i="15"/>
  <c r="I5" i="15"/>
  <c r="F16" i="4"/>
  <c r="E11" i="15"/>
  <c r="G11" i="15"/>
  <c r="G10" i="15"/>
  <c r="E10" i="15"/>
  <c r="G12" i="15"/>
  <c r="E12" i="15"/>
  <c r="K3" i="15"/>
  <c r="K5" i="15"/>
  <c r="K6" i="15"/>
  <c r="K2" i="15"/>
  <c r="K10" i="15"/>
  <c r="D25" i="4" s="1"/>
  <c r="D13" i="4"/>
  <c r="F24" i="4" l="1"/>
  <c r="I9" i="15"/>
  <c r="F17" i="4"/>
  <c r="F19" i="4"/>
  <c r="M2" i="15"/>
  <c r="M3" i="15"/>
  <c r="B10" i="12"/>
  <c r="G16" i="4"/>
  <c r="I3" i="15"/>
  <c r="F14" i="4"/>
  <c r="I12" i="15"/>
  <c r="F23" i="4"/>
  <c r="B18" i="12"/>
  <c r="G24" i="4"/>
  <c r="B14" i="12"/>
  <c r="G20" i="4"/>
  <c r="I10" i="15"/>
  <c r="F21" i="4"/>
  <c r="I2" i="15"/>
  <c r="K11" i="15"/>
  <c r="F25" i="4" s="1"/>
  <c r="G25" i="4" s="1"/>
  <c r="J8" i="15"/>
  <c r="D6" i="12" s="1"/>
  <c r="E6" i="12" s="1"/>
  <c r="F13" i="4"/>
  <c r="B11" i="12"/>
  <c r="G17" i="4"/>
  <c r="I11" i="15"/>
  <c r="F22" i="4"/>
  <c r="I7" i="15"/>
  <c r="F18" i="4"/>
  <c r="B13" i="12"/>
  <c r="G19" i="4"/>
  <c r="E13" i="12" l="1"/>
  <c r="D13" i="12"/>
  <c r="C13" i="12"/>
  <c r="G13" i="12"/>
  <c r="F13" i="12"/>
  <c r="B12" i="12"/>
  <c r="G18" i="4"/>
  <c r="B8" i="12"/>
  <c r="G14" i="4"/>
  <c r="B7" i="12"/>
  <c r="G13" i="4"/>
  <c r="B17" i="12"/>
  <c r="G23" i="4"/>
  <c r="B16" i="12"/>
  <c r="G22" i="4"/>
  <c r="B15" i="12"/>
  <c r="G21" i="4"/>
  <c r="C11" i="12"/>
  <c r="G11" i="12"/>
  <c r="F11" i="12"/>
  <c r="E11" i="12"/>
  <c r="D11" i="12"/>
  <c r="F14" i="12"/>
  <c r="E14" i="12"/>
  <c r="D14" i="12"/>
  <c r="C14" i="12"/>
  <c r="G14" i="12"/>
  <c r="G15" i="12" l="1"/>
  <c r="F15" i="12"/>
  <c r="E15" i="12"/>
  <c r="D15" i="12"/>
  <c r="C15" i="12"/>
  <c r="G16" i="12"/>
  <c r="F16" i="12"/>
  <c r="E16" i="12"/>
  <c r="D16" i="12"/>
  <c r="C16" i="12"/>
  <c r="D12" i="12"/>
  <c r="C12" i="12"/>
  <c r="G12" i="12"/>
  <c r="F12" i="12"/>
  <c r="E12" i="12"/>
  <c r="G17" i="12"/>
  <c r="F17" i="12"/>
  <c r="E17" i="12"/>
  <c r="D17" i="12"/>
  <c r="C17" i="12"/>
</calcChain>
</file>

<file path=xl/sharedStrings.xml><?xml version="1.0" encoding="utf-8"?>
<sst xmlns="http://schemas.openxmlformats.org/spreadsheetml/2006/main" count="4070" uniqueCount="2346">
  <si>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</si>
  <si>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</si>
  <si>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</si>
  <si>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</si>
  <si>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</si>
  <si>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</si>
  <si>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</si>
  <si>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</si>
  <si>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</si>
  <si>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</si>
  <si>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</si>
  <si>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</si>
  <si>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</si>
  <si>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</si>
  <si>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</si>
  <si>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</si>
  <si>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</si>
  <si>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</si>
  <si>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</si>
  <si>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</si>
  <si>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</si>
  <si>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</si>
  <si>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</si>
  <si>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</si>
  <si>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</si>
  <si>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</si>
  <si>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</si>
  <si>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</si>
  <si>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</si>
  <si>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</si>
  <si>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</si>
  <si>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</si>
  <si>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</si>
  <si>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</si>
  <si>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</si>
  <si>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</si>
  <si>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</si>
  <si>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</si>
  <si>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</si>
  <si>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</si>
  <si>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</si>
  <si>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</si>
  <si>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</si>
  <si>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</si>
  <si>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</si>
  <si>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</si>
  <si>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</si>
  <si>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</si>
  <si>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</si>
  <si>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</si>
  <si>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</si>
  <si>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</si>
  <si>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</si>
  <si>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</si>
  <si>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</si>
  <si>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</si>
  <si>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</si>
  <si>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</si>
  <si>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</si>
  <si>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</si>
  <si>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</si>
  <si>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</si>
  <si>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</si>
  <si>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</si>
  <si>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</si>
  <si>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</si>
  <si>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</si>
  <si>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</si>
  <si>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</si>
  <si>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</si>
  <si>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</si>
  <si>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</si>
  <si>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</si>
  <si>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</si>
  <si>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</si>
  <si>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</si>
  <si>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</si>
  <si>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</si>
  <si>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</si>
  <si>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</si>
  <si>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</si>
  <si>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</si>
  <si>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</si>
  <si>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</si>
  <si>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</si>
  <si>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</si>
  <si>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</si>
  <si>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</si>
  <si>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</si>
  <si>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</si>
  <si>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</si>
  <si>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</si>
  <si>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</si>
  <si>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</si>
  <si>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</si>
  <si>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</si>
  <si>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</si>
  <si>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</si>
  <si>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</si>
  <si>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</si>
  <si>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</si>
  <si>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</si>
  <si>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</si>
  <si>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</si>
  <si>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</si>
  <si>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</si>
  <si>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</si>
  <si>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</si>
  <si>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</si>
  <si>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</si>
  <si>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</si>
  <si>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</si>
  <si>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</si>
  <si>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</si>
  <si>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</si>
  <si>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</si>
  <si>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</si>
  <si>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</si>
  <si>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</si>
  <si>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</si>
  <si>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</si>
  <si>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</si>
  <si>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</si>
  <si>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</si>
  <si>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</si>
  <si>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</si>
  <si>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</si>
  <si>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</si>
  <si>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</si>
  <si>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</si>
  <si>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</si>
  <si>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</si>
  <si>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</si>
  <si>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</si>
  <si>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</si>
  <si>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</si>
  <si>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</si>
  <si>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</si>
  <si>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</si>
  <si>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</si>
  <si>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</si>
  <si>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</si>
  <si>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</si>
  <si>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</si>
  <si>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</si>
  <si>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</si>
  <si>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</si>
  <si>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</si>
  <si>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</si>
  <si>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</si>
  <si>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</si>
  <si>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</si>
  <si>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</si>
  <si>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</si>
  <si>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</si>
  <si>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</si>
  <si>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</si>
  <si>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</si>
  <si>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</si>
  <si>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</si>
  <si>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</si>
  <si>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</si>
  <si>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</si>
  <si>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</si>
  <si>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</si>
  <si>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</si>
  <si>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</si>
  <si>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</si>
  <si>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</si>
  <si>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</si>
  <si>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</si>
  <si>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</si>
  <si>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</si>
  <si>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</si>
  <si>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</si>
  <si>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</si>
  <si>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</si>
  <si>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</si>
  <si>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</si>
  <si>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</si>
  <si>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</si>
  <si>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</si>
  <si>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</si>
  <si>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</si>
  <si>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</si>
  <si>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</si>
  <si>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</si>
  <si>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</si>
  <si>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</si>
  <si>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</si>
  <si>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</si>
  <si>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</si>
  <si>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</si>
  <si>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</si>
  <si>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</si>
  <si>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</si>
  <si>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</si>
  <si>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</si>
  <si>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</si>
  <si>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</si>
  <si>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</si>
  <si>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</si>
  <si>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</si>
  <si>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</si>
  <si>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</si>
  <si>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</si>
  <si>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</si>
  <si>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</si>
  <si>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</si>
  <si>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</si>
  <si>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</si>
  <si>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</si>
  <si>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</si>
  <si>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</si>
  <si>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</si>
  <si>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</si>
  <si>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</si>
  <si>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</si>
  <si>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</si>
  <si>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</si>
  <si>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</si>
  <si>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</si>
  <si>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</si>
  <si>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</si>
  <si>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</si>
  <si>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</si>
  <si>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</si>
  <si>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</si>
  <si>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</si>
  <si>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</si>
  <si>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</si>
  <si>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</si>
  <si>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</si>
  <si>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</si>
  <si>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</si>
  <si>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</si>
  <si>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</si>
  <si>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</si>
  <si>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</si>
  <si>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</si>
  <si>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</si>
  <si>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</si>
  <si>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</si>
  <si>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</si>
  <si>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</si>
  <si>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</si>
  <si>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</si>
  <si>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</si>
  <si>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</si>
  <si>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</si>
  <si>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</si>
  <si>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</si>
  <si>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</si>
  <si>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</si>
  <si>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</si>
  <si>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</si>
  <si>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</si>
  <si>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</si>
  <si>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</si>
  <si>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</si>
  <si>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</si>
  <si>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</si>
  <si>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</si>
  <si>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</si>
  <si>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</si>
  <si>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</si>
  <si>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</si>
  <si>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</si>
  <si>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</si>
  <si>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</si>
  <si>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</si>
  <si>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</si>
  <si>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</si>
  <si>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</si>
  <si>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</si>
  <si>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</si>
  <si>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</si>
  <si>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</si>
  <si>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</si>
  <si>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</si>
  <si>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</si>
  <si>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</si>
  <si>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</si>
  <si>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</si>
  <si>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</si>
  <si>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</si>
  <si>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</si>
  <si>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</si>
  <si>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</si>
  <si>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</si>
  <si>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</si>
  <si>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</si>
  <si>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</si>
  <si>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</si>
  <si>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</si>
  <si>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</si>
  <si>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</si>
  <si>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</si>
  <si>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</si>
  <si>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</si>
  <si>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</si>
  <si>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</si>
  <si>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</si>
  <si>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</si>
  <si>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</si>
  <si>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</si>
  <si>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</si>
  <si>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</si>
  <si>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</si>
  <si>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</si>
  <si>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</si>
  <si>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</si>
  <si>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</si>
  <si>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</si>
  <si>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</si>
  <si>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</si>
  <si>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</si>
  <si>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</si>
  <si>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</si>
  <si>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</si>
  <si>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</si>
  <si>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</si>
  <si>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</si>
  <si>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</si>
  <si>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</si>
  <si>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</si>
  <si>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</si>
  <si>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</si>
  <si>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</si>
  <si>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</si>
  <si>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</si>
  <si>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</si>
  <si>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</si>
  <si>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</si>
  <si>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</si>
  <si>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</si>
  <si>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</si>
  <si>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</si>
  <si>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</si>
  <si>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</si>
  <si>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</si>
  <si>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</si>
  <si>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</si>
  <si>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</si>
  <si>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</si>
  <si>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</si>
  <si>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</si>
  <si>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</si>
  <si>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</si>
  <si>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</si>
  <si>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</si>
  <si>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</si>
  <si>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</si>
  <si>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</si>
  <si>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</si>
  <si>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</si>
  <si>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</si>
  <si>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</si>
  <si>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</si>
  <si>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</si>
  <si>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</si>
  <si>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</si>
  <si>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</si>
  <si>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</si>
  <si>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</si>
  <si>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</si>
  <si>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</si>
  <si>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</si>
  <si>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</si>
  <si>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</si>
  <si>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</si>
  <si>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</si>
  <si>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</si>
  <si>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</si>
  <si>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</si>
  <si>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</si>
  <si>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</si>
  <si>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</si>
  <si>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</si>
  <si>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</si>
  <si>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</si>
  <si>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</si>
  <si>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</si>
  <si>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</si>
  <si>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</si>
  <si>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</si>
  <si>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</si>
  <si>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</si>
  <si>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</si>
  <si>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</si>
  <si>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</si>
  <si>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</si>
  <si>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</si>
  <si>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</si>
  <si>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</si>
  <si>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</si>
  <si>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</si>
  <si>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</si>
  <si>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</si>
  <si>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</si>
  <si>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</si>
  <si>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</si>
  <si>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</si>
  <si>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</si>
  <si>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</si>
  <si>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</si>
  <si>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</si>
  <si>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</si>
  <si>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</si>
  <si>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</si>
  <si>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</si>
  <si>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</si>
  <si>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</si>
  <si>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</si>
  <si>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</si>
  <si>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</si>
  <si>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</si>
  <si>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</si>
  <si>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</si>
  <si>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</si>
  <si>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</si>
  <si>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</si>
  <si>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</si>
  <si>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</si>
  <si>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</si>
  <si>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</si>
  <si>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</si>
  <si>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</si>
  <si>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</si>
  <si>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</si>
  <si>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</si>
  <si>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</si>
  <si>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</si>
  <si>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</si>
  <si>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</si>
  <si>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</si>
  <si>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</si>
  <si>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</si>
  <si>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</si>
  <si>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</si>
  <si>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</si>
  <si>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</si>
  <si>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</si>
  <si>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</si>
  <si>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</si>
  <si>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</si>
  <si>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</si>
  <si>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</si>
  <si>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</si>
  <si>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</si>
  <si>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</si>
  <si>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</si>
  <si>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</si>
  <si>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</si>
  <si>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</si>
  <si>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</si>
  <si>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</si>
  <si>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</si>
  <si>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</si>
  <si>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</si>
  <si>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</si>
  <si>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</si>
  <si>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</si>
  <si>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</si>
  <si>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</si>
  <si>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</si>
  <si>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</si>
  <si>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</si>
  <si>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</si>
  <si>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</si>
  <si>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</si>
  <si>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</si>
  <si>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</si>
  <si>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</si>
  <si>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</si>
  <si>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</si>
  <si>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</si>
  <si>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</si>
  <si>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</si>
  <si>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</si>
  <si>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</si>
  <si>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</si>
  <si>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</si>
  <si>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</si>
  <si>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</si>
  <si>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</si>
  <si>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</si>
  <si>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</si>
  <si>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</si>
  <si>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</si>
  <si>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</si>
  <si>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</si>
  <si>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</si>
  <si>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</si>
  <si>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</si>
  <si>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</si>
  <si>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</si>
  <si>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</si>
  <si>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</si>
  <si>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</si>
  <si>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</si>
  <si>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</si>
  <si>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</si>
  <si>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</si>
  <si>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</si>
  <si>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</si>
  <si>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</si>
  <si>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</si>
  <si>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</si>
  <si>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</si>
  <si>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</si>
  <si>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</si>
  <si>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</si>
  <si>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</si>
  <si>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</si>
  <si>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</si>
  <si>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</si>
  <si>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</si>
  <si>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</si>
  <si>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</si>
  <si>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</si>
  <si>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</si>
  <si>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</si>
  <si>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</si>
  <si>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</si>
  <si>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</si>
  <si>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</si>
  <si>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</si>
  <si>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</si>
  <si>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</si>
  <si>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</si>
  <si>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</si>
  <si>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</si>
  <si>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</si>
  <si>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</si>
  <si>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</si>
  <si>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</si>
  <si>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</si>
  <si>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</si>
  <si>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</si>
  <si>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</si>
  <si>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</si>
  <si>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</si>
  <si>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</si>
  <si>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</si>
  <si>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</si>
  <si>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</si>
  <si>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</si>
  <si>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</si>
  <si>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</si>
  <si>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</si>
  <si>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</si>
  <si>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</si>
  <si>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</si>
  <si>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</si>
  <si>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</si>
  <si>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</si>
  <si>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</si>
  <si>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</si>
  <si>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</si>
  <si>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</si>
  <si>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</si>
  <si>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</si>
  <si>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</si>
  <si>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</si>
  <si>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</si>
  <si>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</si>
  <si>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</si>
  <si>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</si>
  <si>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</si>
  <si>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</si>
  <si>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</si>
  <si>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</si>
  <si>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</si>
  <si>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</si>
  <si>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</si>
  <si>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</si>
  <si>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</si>
  <si>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</si>
  <si>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</si>
  <si>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</si>
  <si>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</si>
  <si>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</si>
  <si>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</si>
  <si>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</si>
  <si>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</si>
  <si>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</si>
  <si>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</si>
  <si>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</si>
  <si>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</si>
  <si>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</si>
  <si>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</si>
  <si>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</si>
  <si>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</si>
  <si>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</si>
  <si>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</si>
  <si>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</si>
  <si>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</si>
  <si>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</si>
  <si>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</si>
  <si>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</si>
  <si>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</si>
  <si>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</si>
  <si>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</si>
  <si>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</si>
  <si>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</si>
  <si>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</si>
  <si>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</si>
  <si>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</si>
  <si>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</si>
  <si>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</si>
  <si>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</si>
  <si>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</si>
  <si>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</si>
  <si>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</si>
  <si>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</si>
  <si>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</si>
  <si>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</si>
  <si>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</si>
  <si>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</si>
  <si>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</si>
  <si>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</si>
  <si>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</si>
  <si>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</si>
  <si>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</si>
  <si>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</si>
  <si>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</si>
  <si>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</si>
  <si>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</si>
  <si>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</si>
  <si>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</si>
  <si>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</si>
  <si>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</si>
  <si>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</si>
  <si>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</si>
  <si>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</si>
  <si>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</si>
  <si>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</si>
  <si>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</si>
  <si>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</si>
  <si>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</si>
  <si>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</si>
  <si>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</si>
  <si>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</si>
  <si>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</si>
  <si>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</si>
  <si>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</si>
  <si>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</si>
  <si>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</si>
  <si>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</si>
  <si>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</si>
  <si>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</si>
  <si>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</si>
  <si>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</si>
  <si>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</si>
  <si>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</si>
  <si>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</si>
  <si>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</si>
  <si>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</si>
  <si>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</si>
  <si>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</si>
  <si>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</si>
  <si>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</si>
  <si>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</si>
  <si>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</si>
  <si>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</si>
  <si>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</si>
  <si>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</si>
  <si>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</si>
  <si>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</si>
  <si>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</si>
  <si>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</si>
  <si>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</si>
  <si>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</si>
  <si>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</si>
  <si>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</si>
  <si>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</si>
  <si>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</si>
  <si>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</si>
  <si>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</si>
  <si>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</si>
  <si>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</si>
  <si>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</si>
  <si>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</si>
  <si>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</si>
  <si>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</si>
  <si>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</si>
  <si>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</si>
  <si>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</si>
  <si>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</si>
  <si>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</si>
  <si>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</si>
  <si>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</si>
  <si>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</si>
  <si>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</si>
  <si>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</si>
  <si>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</si>
  <si>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</si>
  <si>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</si>
  <si>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</si>
  <si>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</si>
  <si>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</si>
  <si>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</si>
  <si>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</si>
  <si>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</si>
  <si>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</si>
  <si>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</si>
  <si>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</si>
  <si>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</si>
  <si>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</si>
  <si>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</si>
  <si>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</si>
  <si>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</si>
  <si>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</si>
  <si>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</si>
  <si>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</si>
  <si>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</si>
  <si>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</si>
  <si>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</si>
  <si>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</si>
  <si>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</si>
  <si>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</si>
  <si>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</si>
  <si>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</si>
  <si>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</si>
  <si>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</si>
  <si>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</si>
  <si>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</si>
  <si>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</si>
  <si>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</si>
  <si>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</si>
  <si>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</si>
  <si>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</si>
  <si>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</si>
  <si>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</si>
  <si>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</si>
  <si>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</si>
  <si>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</si>
  <si>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</si>
  <si>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</si>
  <si>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</si>
  <si>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</si>
  <si>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</si>
  <si>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</si>
  <si>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</si>
  <si>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</si>
  <si>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</si>
  <si>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</si>
  <si>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</si>
  <si>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</si>
  <si>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</si>
  <si>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</si>
  <si>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</si>
  <si>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</si>
  <si>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</si>
  <si>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</si>
  <si>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</si>
  <si>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</si>
  <si>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</si>
  <si>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</si>
  <si>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</si>
  <si>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</si>
  <si>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</si>
  <si>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</si>
  <si>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</si>
  <si>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</si>
  <si>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</si>
  <si>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</si>
  <si>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</si>
  <si>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</si>
  <si>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</si>
  <si>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</si>
  <si>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</si>
  <si>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</si>
  <si>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</si>
  <si>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</si>
  <si>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</si>
  <si>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</si>
  <si>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</si>
  <si>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</si>
  <si>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</si>
  <si>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</si>
  <si>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</si>
  <si>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</si>
  <si>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</si>
  <si>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</si>
  <si>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</si>
  <si>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</si>
  <si>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</si>
  <si>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</si>
  <si>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</si>
  <si>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</si>
  <si>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</si>
  <si>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</si>
  <si>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</si>
  <si>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</si>
  <si>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</si>
  <si>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</si>
  <si>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</si>
  <si>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</si>
  <si>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</si>
  <si>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</si>
  <si>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</si>
  <si>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</si>
  <si>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</si>
  <si>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</si>
  <si>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</si>
  <si>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</si>
  <si>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</si>
  <si>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</si>
  <si>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</si>
  <si>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</si>
  <si>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</si>
  <si>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</si>
  <si>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</si>
  <si>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</si>
  <si>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</si>
  <si>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</si>
  <si>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</si>
  <si>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</si>
  <si>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</si>
  <si>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</si>
  <si>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</si>
  <si>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</si>
  <si>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</si>
  <si>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</si>
  <si>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</si>
  <si>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</si>
  <si>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</si>
  <si>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</si>
  <si>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</si>
  <si>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</si>
  <si>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</si>
  <si>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</si>
  <si>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</si>
  <si>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</si>
  <si>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</si>
  <si>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</si>
  <si>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</si>
  <si>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</si>
  <si>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</si>
  <si>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</si>
  <si>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</si>
  <si>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</si>
  <si>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</si>
  <si>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</si>
  <si>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</si>
  <si>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</si>
  <si>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</si>
  <si>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</si>
  <si>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</si>
  <si>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</si>
  <si>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</si>
  <si>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</si>
  <si>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</si>
  <si>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</si>
  <si>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</si>
  <si>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</si>
  <si>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</si>
  <si>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</si>
  <si>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</si>
  <si>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</si>
  <si>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</si>
  <si>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</si>
  <si>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</si>
  <si>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</si>
  <si>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</si>
  <si>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</si>
  <si>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</si>
  <si>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</si>
  <si>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</si>
  <si>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</si>
  <si>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</si>
  <si>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</si>
  <si>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</si>
  <si>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</si>
  <si>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</si>
  <si>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</si>
  <si>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</si>
  <si>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</si>
  <si>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</si>
  <si>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</si>
  <si>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</si>
  <si>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</si>
  <si>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</si>
  <si>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</si>
  <si>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</si>
  <si>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</si>
  <si>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</si>
  <si>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</si>
  <si>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</si>
  <si>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</si>
  <si>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</si>
  <si>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</si>
  <si>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</si>
  <si>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</si>
  <si>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</si>
  <si>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</si>
  <si>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</si>
  <si>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</si>
  <si>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</si>
  <si>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</si>
  <si>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</si>
  <si>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</si>
  <si>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</si>
  <si>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</si>
  <si>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</si>
  <si>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</si>
  <si>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</si>
  <si>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</si>
  <si>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</si>
  <si>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</si>
  <si>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</si>
  <si>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</si>
  <si>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</si>
  <si>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</si>
  <si>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</si>
  <si>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</si>
  <si>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</si>
  <si>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</si>
  <si>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</si>
  <si>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</si>
  <si>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</si>
  <si>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</si>
  <si>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</si>
  <si>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</si>
  <si>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</si>
  <si>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</si>
  <si>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</si>
  <si>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</si>
  <si>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</si>
  <si>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</si>
  <si>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</si>
  <si>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</si>
  <si>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</si>
  <si>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</si>
  <si>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</si>
  <si>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</si>
  <si>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</si>
  <si>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</si>
  <si>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</si>
  <si>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</si>
  <si>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</si>
  <si>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</si>
  <si>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</si>
  <si>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</si>
  <si>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</si>
  <si>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</si>
  <si>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</si>
  <si>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</si>
  <si>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</si>
  <si>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</si>
  <si>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</si>
  <si>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</si>
  <si>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</si>
  <si>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</si>
  <si>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</si>
  <si>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</si>
  <si>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</si>
  <si>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</si>
  <si>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</si>
  <si>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</si>
  <si>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</si>
  <si>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</si>
  <si>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</si>
  <si>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</si>
  <si>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</si>
  <si>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</si>
  <si>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</si>
  <si>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</si>
  <si>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</si>
  <si>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</si>
  <si>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</si>
  <si>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</si>
  <si>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</si>
  <si>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</si>
  <si>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</si>
  <si>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</si>
  <si>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</si>
  <si>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</si>
  <si>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</si>
  <si>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</si>
  <si>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</si>
  <si>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</si>
  <si>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</si>
  <si>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</si>
  <si>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</si>
  <si>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</si>
  <si>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</si>
  <si>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</si>
  <si>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</si>
  <si>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</si>
  <si>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</si>
  <si>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</si>
  <si>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</si>
  <si>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</si>
  <si>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</si>
  <si>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</si>
  <si>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</si>
  <si>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</si>
  <si>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</si>
  <si>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</si>
  <si>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</si>
  <si>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</si>
  <si>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</si>
  <si>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</si>
  <si>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</si>
  <si>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</si>
  <si>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</si>
  <si>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</si>
  <si>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</si>
  <si>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</si>
  <si>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</si>
  <si>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</si>
  <si>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</si>
  <si>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</si>
  <si>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</si>
  <si>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</si>
  <si>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</si>
  <si>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</si>
  <si>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</si>
  <si>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</si>
  <si>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</si>
  <si>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</si>
  <si>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</si>
  <si>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</si>
  <si>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</si>
  <si>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</si>
  <si>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</si>
  <si>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</si>
  <si>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</si>
  <si>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</si>
  <si>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</si>
  <si>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</si>
  <si>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</si>
  <si>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</si>
  <si>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</si>
  <si>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</si>
  <si>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</si>
  <si>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</si>
  <si>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</si>
  <si>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</si>
  <si>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</si>
  <si>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</si>
  <si>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</si>
  <si>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</si>
  <si>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</si>
  <si>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</si>
  <si>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</si>
  <si>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</si>
  <si>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</si>
  <si>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</si>
  <si>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</si>
  <si>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</si>
  <si>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</si>
  <si>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</si>
  <si>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</si>
  <si>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</si>
  <si>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</si>
  <si>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</si>
  <si>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</si>
  <si>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</si>
  <si>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</si>
  <si>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</si>
  <si>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</si>
  <si>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</si>
  <si>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</si>
  <si>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</si>
  <si>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</si>
  <si>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</si>
  <si>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</si>
  <si>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</si>
  <si>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</si>
  <si>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</si>
  <si>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</si>
  <si>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</si>
  <si>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</si>
  <si>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</si>
  <si>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</si>
  <si>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</si>
  <si>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</si>
  <si>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</si>
  <si>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</si>
  <si>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</si>
  <si>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</si>
  <si>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</si>
  <si>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</si>
  <si>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</si>
  <si>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</si>
  <si>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</si>
  <si>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</si>
  <si>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</si>
  <si>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</si>
  <si>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</si>
  <si>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</si>
  <si>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</si>
  <si>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</si>
  <si>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</si>
  <si>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</si>
  <si>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</si>
  <si>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</si>
  <si>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</si>
  <si>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</si>
  <si>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</si>
  <si>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</si>
  <si>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</si>
  <si>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</si>
  <si>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</si>
  <si>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</si>
  <si>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</si>
  <si>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</si>
  <si>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</si>
  <si>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</si>
  <si>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</si>
  <si>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</si>
  <si>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</si>
  <si>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</si>
  <si>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</si>
  <si>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</si>
  <si>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</si>
  <si>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</si>
  <si>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</si>
  <si>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</si>
  <si>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</si>
  <si>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</si>
  <si>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</si>
  <si>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</si>
  <si>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</si>
  <si>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</si>
  <si>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</si>
  <si>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</si>
  <si>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</si>
  <si>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</si>
  <si>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</si>
  <si>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</si>
  <si>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</si>
  <si>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</si>
  <si>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</si>
  <si>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</si>
  <si>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</si>
  <si>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</si>
  <si>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</si>
  <si>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</si>
  <si>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</si>
  <si>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</si>
  <si>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</si>
  <si>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</si>
  <si>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</si>
  <si>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</si>
  <si>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</si>
  <si>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</si>
  <si>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</si>
  <si>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</si>
  <si>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</si>
  <si>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</si>
  <si>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</si>
  <si>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</si>
  <si>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</si>
  <si>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</si>
  <si>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</si>
  <si>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</si>
  <si>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</si>
  <si>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</si>
  <si>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</si>
  <si>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</si>
  <si>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</si>
  <si>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</si>
  <si>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</si>
  <si>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</si>
  <si>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</si>
  <si>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</si>
  <si>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</si>
  <si>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</si>
  <si>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</si>
  <si>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</si>
  <si>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</si>
  <si>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</si>
  <si>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</si>
  <si>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</si>
  <si>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</si>
  <si>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</si>
  <si>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</si>
  <si>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</si>
  <si>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</si>
  <si>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</si>
  <si>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</si>
  <si>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</si>
  <si>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</si>
  <si>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</si>
  <si>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</si>
  <si>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</si>
  <si>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</si>
  <si>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</si>
  <si>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</si>
  <si>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</si>
  <si>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</si>
  <si>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</si>
  <si>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</si>
  <si>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</si>
  <si>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</si>
  <si>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</si>
  <si>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</si>
  <si>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</si>
  <si>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</si>
  <si>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</si>
  <si>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</si>
  <si>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</si>
  <si>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</si>
  <si>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</si>
  <si>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</si>
  <si>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</si>
  <si>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</si>
  <si>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</si>
  <si>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</si>
  <si>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</si>
  <si>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</si>
  <si>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</si>
  <si>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</si>
  <si>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</si>
  <si>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</si>
  <si>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</si>
  <si>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</si>
  <si>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</si>
  <si>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</si>
  <si>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</si>
  <si>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</si>
  <si>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</si>
  <si>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</si>
  <si>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</si>
  <si>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</si>
  <si>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</si>
  <si>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</si>
  <si>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</si>
  <si>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</si>
  <si>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</si>
  <si>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</si>
  <si>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</si>
  <si>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</si>
  <si>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</si>
  <si>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</si>
  <si>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</si>
  <si>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</si>
  <si>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</si>
  <si>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</si>
  <si>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</si>
  <si>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</si>
  <si>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</si>
  <si>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</si>
  <si>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</si>
  <si>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</si>
  <si>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</si>
  <si>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</si>
  <si>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</si>
  <si>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</si>
  <si>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</si>
  <si>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</si>
  <si>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</si>
  <si>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</si>
  <si>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</si>
  <si>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</si>
  <si>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</si>
  <si>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</si>
  <si>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</si>
  <si>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</si>
  <si>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</si>
  <si>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</si>
  <si>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</si>
  <si>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</si>
  <si>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</si>
  <si>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</si>
  <si>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</si>
  <si>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</si>
  <si>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</si>
  <si>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</si>
  <si>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</si>
  <si>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</si>
  <si>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</si>
  <si>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</si>
  <si>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</si>
  <si>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</si>
  <si>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</si>
  <si>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</si>
  <si>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</si>
  <si>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</si>
  <si>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</si>
  <si>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</si>
  <si>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</si>
  <si>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</si>
  <si>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</si>
  <si>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</si>
  <si>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</si>
  <si>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</si>
  <si>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</si>
  <si>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</si>
  <si>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</si>
  <si>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</si>
  <si>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</si>
  <si>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</si>
  <si>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</si>
  <si>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</si>
  <si>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</si>
  <si>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</si>
  <si>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</si>
  <si>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</si>
  <si>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</si>
  <si>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</si>
  <si>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</si>
  <si>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</si>
  <si>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</si>
  <si>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</si>
  <si>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</si>
  <si>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</si>
  <si>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</si>
  <si>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</si>
  <si>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</si>
  <si>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</si>
  <si>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</si>
  <si>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</si>
  <si>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</si>
  <si>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</si>
  <si>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</si>
  <si>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</si>
  <si>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</si>
  <si>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</si>
  <si>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</si>
  <si>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</si>
  <si>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</si>
  <si>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</si>
  <si>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</si>
  <si>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</si>
  <si>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</si>
  <si>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</si>
  <si>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</si>
  <si>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</si>
  <si>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</si>
  <si>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</si>
  <si>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</si>
  <si>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</si>
  <si>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</si>
  <si>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</si>
  <si>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</si>
  <si>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</si>
  <si>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</si>
  <si>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</si>
  <si>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</si>
  <si>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</si>
  <si>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</si>
  <si>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</si>
  <si>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</si>
  <si>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</si>
  <si>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</si>
  <si>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</si>
  <si>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</si>
  <si>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</si>
  <si>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</si>
  <si>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</si>
  <si>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</si>
  <si>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</si>
  <si>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</si>
  <si>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</si>
  <si>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</si>
  <si>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</si>
  <si>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</si>
  <si>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</si>
  <si>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</si>
  <si>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</si>
  <si>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</si>
  <si>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</si>
  <si>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</si>
  <si>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</si>
  <si>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</si>
  <si>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</si>
  <si>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</si>
  <si>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</si>
  <si>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</si>
  <si>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</si>
  <si>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</si>
  <si>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</si>
  <si>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</si>
  <si>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</si>
  <si>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</si>
  <si>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</si>
  <si>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</si>
  <si>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</si>
  <si>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</si>
  <si>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</si>
  <si>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</si>
  <si>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</si>
  <si>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</si>
  <si>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</si>
  <si>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</si>
  <si>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</si>
  <si>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</si>
  <si>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</si>
  <si>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</si>
  <si>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</si>
  <si>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</si>
  <si>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</si>
  <si>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</si>
  <si>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</si>
  <si>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</si>
  <si>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</si>
  <si>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</si>
  <si>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</si>
  <si>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</si>
  <si>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</si>
  <si>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</si>
  <si>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</si>
  <si>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</si>
  <si>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</si>
  <si>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</si>
  <si>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</si>
  <si>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</si>
  <si>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</si>
  <si>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</si>
  <si>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</si>
  <si>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</si>
  <si>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</si>
  <si>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</si>
  <si>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</si>
  <si>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</si>
  <si>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</si>
  <si>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</si>
  <si>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</si>
  <si>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</si>
  <si>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</si>
  <si>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</si>
  <si>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</si>
  <si>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</si>
  <si>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</si>
  <si>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</si>
  <si>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</si>
  <si>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</si>
  <si>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</si>
  <si>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</si>
  <si>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</si>
  <si>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</si>
  <si>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</si>
  <si>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</si>
  <si>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</si>
  <si>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</si>
  <si>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</si>
  <si>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</si>
  <si>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</si>
  <si>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</si>
  <si>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</si>
  <si>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</si>
  <si>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</si>
  <si>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</si>
  <si>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</si>
  <si>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</si>
  <si>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</si>
  <si>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</si>
  <si>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</si>
  <si>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</si>
  <si>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</si>
  <si>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</si>
  <si>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</si>
  <si>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</si>
  <si>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</si>
  <si>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</si>
  <si>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</si>
  <si>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</si>
  <si>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</si>
  <si>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</si>
  <si>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</si>
  <si>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</si>
  <si>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</si>
  <si>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</si>
  <si>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</si>
  <si>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</si>
  <si>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</si>
  <si>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</si>
  <si>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</si>
  <si>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</si>
  <si>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</si>
  <si>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</si>
  <si>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</si>
  <si>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</si>
  <si>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</si>
  <si>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</si>
  <si>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</si>
  <si>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</si>
  <si>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</si>
  <si>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</si>
  <si>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</si>
  <si>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</si>
  <si>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</si>
  <si>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</si>
  <si>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</si>
  <si>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</si>
  <si>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</si>
  <si>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</si>
  <si>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</si>
  <si>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</si>
  <si>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</si>
  <si>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</si>
  <si>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</si>
  <si>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</si>
  <si>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</si>
  <si>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</si>
  <si>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</si>
  <si>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</si>
  <si>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</si>
  <si>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</si>
  <si>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</si>
  <si>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</si>
  <si>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</si>
  <si>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</si>
  <si>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</si>
  <si>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</si>
  <si>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</si>
  <si>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</si>
  <si>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</si>
  <si>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</si>
  <si>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</si>
  <si>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</si>
  <si>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</si>
  <si>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</si>
  <si>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</si>
  <si>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</si>
  <si>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</si>
  <si>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</si>
  <si>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</si>
  <si>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</si>
  <si>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</si>
  <si>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</si>
  <si>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</si>
  <si>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</si>
  <si>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</si>
  <si>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</si>
  <si>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</si>
  <si>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</si>
  <si>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</si>
  <si>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</si>
  <si>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</si>
  <si>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</si>
  <si>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</si>
  <si>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</si>
  <si>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</si>
  <si>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</si>
  <si>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</si>
  <si>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</si>
  <si>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</si>
  <si>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</si>
  <si>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</si>
  <si>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</si>
  <si>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</si>
  <si>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</si>
  <si>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</si>
  <si>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</si>
  <si>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</si>
  <si>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</si>
  <si>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</si>
  <si>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</si>
  <si>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</si>
  <si>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</si>
  <si>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</si>
  <si>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</si>
  <si>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</si>
  <si>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</si>
  <si>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</si>
  <si>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</si>
  <si>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</si>
  <si>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</si>
  <si>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</si>
  <si>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</si>
  <si>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</si>
  <si>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</si>
  <si>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</si>
  <si>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</si>
  <si>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</si>
  <si>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</si>
  <si>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</si>
  <si>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</si>
  <si>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</si>
  <si>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</si>
  <si>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</si>
  <si>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</si>
  <si>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</si>
  <si>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</si>
  <si>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</si>
  <si>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</si>
  <si>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</si>
  <si>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</si>
  <si>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</si>
  <si>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</si>
  <si>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</si>
  <si>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</si>
  <si>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</si>
  <si>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</si>
  <si>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</si>
  <si>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</si>
  <si>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</si>
  <si>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</si>
  <si>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</si>
  <si>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</si>
  <si>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</si>
  <si>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</si>
  <si>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</si>
  <si>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</si>
  <si>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</si>
  <si>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</si>
  <si>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</si>
  <si>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</si>
  <si>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</si>
  <si>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</si>
  <si>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</si>
  <si>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</si>
  <si>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</si>
  <si>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</si>
  <si>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</si>
  <si>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</si>
  <si>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</si>
  <si>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</si>
  <si>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</si>
  <si>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</si>
  <si>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</si>
  <si>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</si>
  <si>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</si>
  <si>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</si>
  <si>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</si>
  <si>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</si>
  <si>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</si>
  <si>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</si>
  <si>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</si>
  <si>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</si>
  <si>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</si>
  <si>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</si>
  <si>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</si>
  <si>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</si>
  <si>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</si>
  <si>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</si>
  <si>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</si>
  <si>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</si>
  <si>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</si>
  <si>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</si>
  <si>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</si>
  <si>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</si>
  <si>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</si>
  <si>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</si>
  <si>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</si>
  <si>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</si>
  <si>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</si>
  <si>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</si>
  <si>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</si>
  <si>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</si>
  <si>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</si>
  <si>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</si>
  <si>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</si>
  <si>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</si>
  <si>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</si>
  <si>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</si>
  <si>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</si>
  <si>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</si>
  <si>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</si>
  <si>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</si>
  <si>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</si>
  <si>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</si>
  <si>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</si>
  <si>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</si>
  <si>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</si>
  <si>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</si>
  <si>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</si>
  <si>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</si>
  <si>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</si>
  <si>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</si>
  <si>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</si>
  <si>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</si>
  <si>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</si>
  <si>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</si>
  <si>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</si>
  <si>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</si>
  <si>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</si>
  <si>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</si>
  <si>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</si>
  <si>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</si>
  <si>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</si>
  <si>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</si>
  <si>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</si>
  <si>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</si>
  <si>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</si>
  <si>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</si>
  <si>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</si>
  <si>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</si>
  <si>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</si>
  <si>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</si>
  <si>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</si>
  <si>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</si>
  <si>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</si>
  <si>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</si>
  <si>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</si>
  <si>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</si>
  <si>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</si>
  <si>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</si>
  <si>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</si>
  <si>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</si>
  <si>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</si>
  <si>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</si>
  <si>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</si>
  <si>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</si>
  <si>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</si>
  <si>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</si>
  <si>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</si>
  <si>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</si>
  <si>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</si>
  <si>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</si>
  <si>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</si>
  <si>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</si>
  <si>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</si>
  <si>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</si>
  <si>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</si>
  <si>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</si>
  <si>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</si>
  <si>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</si>
  <si>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</si>
  <si>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</si>
  <si>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</si>
  <si>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</si>
  <si>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</si>
  <si>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</si>
  <si>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</si>
  <si>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</si>
  <si>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</si>
  <si>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</si>
  <si>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</si>
  <si>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</si>
  <si>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</si>
  <si>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</si>
  <si>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</si>
  <si>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</si>
  <si>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</si>
  <si>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</si>
  <si>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</si>
  <si>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</si>
  <si>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</si>
  <si>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</si>
  <si>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</si>
  <si>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</si>
  <si>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</si>
  <si>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</si>
  <si>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</si>
  <si>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</si>
  <si>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</si>
  <si>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</si>
  <si>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</si>
  <si>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</si>
  <si>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</si>
  <si>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</si>
  <si>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</si>
  <si>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</si>
  <si>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</si>
  <si>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</si>
  <si>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</si>
  <si>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</si>
  <si>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</si>
  <si>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</si>
  <si>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</si>
  <si>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</si>
  <si>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</si>
  <si>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</si>
  <si>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</si>
  <si>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</si>
  <si>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</si>
  <si>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</si>
  <si>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</si>
  <si>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</si>
  <si>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</si>
  <si>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</si>
  <si>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</si>
  <si>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</si>
  <si>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</si>
  <si>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</si>
  <si>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</si>
  <si>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</si>
  <si>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</si>
  <si>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</si>
  <si>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</si>
  <si>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</si>
  <si>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</si>
  <si>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</si>
  <si>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</si>
  <si>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</si>
  <si>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</si>
  <si>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</si>
  <si>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</si>
  <si>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</si>
  <si>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</si>
  <si>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</si>
  <si>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</si>
  <si>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</si>
  <si>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</si>
  <si>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</si>
  <si>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</si>
  <si>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</si>
  <si>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</si>
  <si>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</si>
  <si>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</si>
  <si>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</si>
  <si>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</si>
  <si>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</si>
  <si>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</si>
  <si>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</si>
  <si>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</si>
  <si>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</si>
  <si>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</si>
  <si>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</si>
  <si>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</si>
  <si>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</si>
  <si>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</si>
  <si>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</si>
  <si>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</si>
  <si>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</si>
  <si>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</si>
  <si>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</si>
  <si>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</si>
  <si>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</si>
  <si>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</si>
  <si>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</si>
  <si>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</si>
  <si>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</si>
  <si>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</si>
  <si>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</si>
  <si>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</si>
  <si>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</si>
  <si>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</si>
  <si>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</si>
  <si>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</si>
  <si>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</si>
  <si>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</si>
  <si>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</si>
  <si>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</si>
  <si>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</si>
  <si>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</si>
  <si>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</si>
  <si>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</si>
  <si>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</si>
  <si>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</si>
  <si>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</si>
  <si>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</si>
  <si>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</si>
  <si>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</si>
  <si>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</si>
  <si>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</si>
  <si>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</si>
  <si>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</si>
  <si>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</si>
  <si>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</si>
  <si>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</si>
  <si>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</si>
  <si>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</si>
  <si>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</si>
  <si>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</si>
  <si>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</si>
  <si>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</si>
  <si>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</si>
  <si>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</si>
  <si>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</si>
  <si>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</si>
  <si>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</si>
  <si>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</si>
  <si>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</si>
  <si>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</si>
  <si>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</si>
  <si>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</si>
  <si>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</si>
  <si>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</si>
  <si>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</si>
  <si>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</si>
  <si>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</si>
  <si>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</si>
  <si>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</si>
  <si>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</si>
  <si>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</si>
  <si>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</si>
  <si>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</si>
  <si>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</si>
  <si>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</si>
  <si>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</si>
  <si>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</si>
  <si>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</si>
  <si>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</si>
  <si>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</si>
  <si>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</si>
  <si>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</si>
  <si>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</si>
  <si>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</si>
  <si>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</si>
  <si>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</si>
  <si>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</si>
  <si>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</si>
  <si>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</si>
  <si>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</si>
  <si>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</si>
  <si>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</si>
  <si>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</si>
  <si>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</si>
  <si>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</si>
  <si>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</si>
  <si>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</si>
  <si>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</si>
  <si>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</si>
  <si>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</si>
  <si>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</si>
  <si>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</si>
  <si>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</si>
  <si>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</si>
  <si>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</si>
  <si>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</si>
  <si>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</si>
  <si>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</si>
  <si>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</si>
  <si>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</si>
  <si>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</si>
  <si>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</si>
  <si>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</si>
  <si>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</si>
  <si>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</si>
  <si>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</si>
  <si>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</si>
  <si>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</si>
  <si>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</si>
  <si>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</si>
  <si>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</si>
  <si>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</si>
  <si>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</si>
  <si>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</si>
  <si>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</si>
  <si>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</si>
  <si>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</si>
  <si>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</si>
  <si>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</si>
  <si>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</si>
  <si>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</si>
  <si>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</si>
  <si>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</si>
  <si>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</si>
  <si>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</si>
  <si>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</si>
  <si>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</si>
  <si>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</si>
  <si>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</si>
  <si>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</si>
  <si>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</si>
  <si>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</si>
  <si>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</si>
  <si>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</si>
  <si>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</si>
  <si>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</si>
  <si>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</si>
  <si>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</si>
  <si>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</si>
  <si>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</si>
  <si>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</si>
  <si>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</si>
  <si>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</si>
  <si>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</si>
  <si>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</si>
  <si>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</si>
  <si>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</si>
  <si>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</si>
  <si>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</si>
  <si>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</si>
  <si>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</si>
  <si>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</si>
  <si>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</si>
  <si>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</si>
  <si>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</si>
  <si>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</si>
  <si>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</si>
  <si>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</si>
  <si>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</si>
  <si>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</si>
  <si>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</si>
  <si>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</si>
  <si>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</si>
  <si>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</si>
  <si>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</si>
  <si>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</si>
  <si>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</si>
  <si>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</si>
  <si>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</si>
  <si>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</si>
  <si>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</si>
  <si>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</si>
  <si>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</si>
  <si>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</si>
  <si>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</si>
  <si>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</si>
  <si>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</si>
  <si>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</si>
  <si>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</si>
  <si>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</si>
  <si>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</si>
  <si>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</si>
  <si>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</si>
  <si>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</si>
  <si>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</si>
  <si>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</si>
  <si>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</si>
  <si>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</si>
  <si>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</si>
  <si>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</si>
  <si>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</si>
  <si>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</si>
  <si>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</si>
  <si>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</si>
  <si>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</si>
  <si>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</si>
  <si>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</si>
  <si>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</si>
  <si>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</si>
  <si>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</si>
  <si>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</si>
  <si>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</si>
  <si>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</si>
  <si>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</si>
  <si>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</si>
  <si>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</si>
  <si>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</si>
  <si>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</si>
  <si>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</si>
  <si>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</si>
  <si>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</si>
  <si>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</si>
  <si>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</si>
  <si>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</si>
  <si>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</si>
  <si>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</si>
  <si>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</si>
  <si>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</si>
  <si>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</si>
  <si>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</si>
  <si>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</si>
  <si>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</si>
  <si>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</si>
  <si>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</si>
  <si>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</si>
  <si>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</si>
  <si>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</si>
  <si>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</si>
  <si>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</si>
  <si>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</si>
  <si>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</si>
  <si>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</si>
  <si>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</si>
  <si>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</si>
  <si>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</si>
  <si>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</si>
  <si>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</si>
  <si>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</si>
  <si>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</si>
  <si>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</si>
  <si>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</si>
  <si>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</si>
  <si>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</si>
  <si>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</si>
  <si>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</si>
  <si>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</si>
  <si>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</si>
  <si>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</si>
  <si>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</si>
  <si>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</si>
  <si>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</si>
  <si>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</si>
  <si>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</si>
  <si>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</si>
  <si>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</si>
  <si>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</si>
  <si>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</si>
  <si>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</si>
  <si>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</si>
  <si>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</si>
  <si>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</si>
  <si>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</si>
  <si>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</si>
  <si>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</si>
  <si>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</si>
  <si>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</si>
  <si>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</si>
  <si>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</si>
  <si>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</si>
  <si>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</si>
  <si>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</si>
  <si>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</si>
  <si>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</si>
  <si>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</si>
  <si>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</si>
  <si>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</si>
  <si>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</si>
  <si>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</si>
  <si>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</si>
  <si>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</si>
  <si>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</si>
  <si>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</si>
  <si>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</si>
  <si>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</si>
  <si>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</si>
  <si>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</si>
  <si>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</si>
  <si>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</si>
  <si>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</si>
  <si>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</si>
  <si>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</si>
  <si>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</si>
  <si>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</si>
  <si>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</si>
  <si>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</si>
  <si>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</si>
  <si>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</si>
  <si>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</si>
  <si>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</si>
  <si>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</si>
  <si>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</si>
  <si>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</si>
  <si>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</si>
  <si>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</si>
  <si>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</si>
  <si>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</si>
  <si>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</si>
  <si>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</si>
  <si>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</si>
  <si>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</si>
  <si>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</si>
  <si>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</si>
  <si>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</si>
  <si>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</si>
  <si>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</si>
  <si>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</si>
  <si>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</si>
  <si>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</si>
  <si>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</si>
  <si>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</si>
  <si>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</si>
  <si>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</si>
  <si>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</si>
  <si>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</si>
  <si>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</si>
  <si>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</si>
  <si>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</si>
  <si>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</si>
  <si>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</si>
  <si>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</si>
  <si>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</si>
  <si>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</si>
  <si>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</si>
  <si>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</si>
  <si>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</si>
  <si>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</si>
  <si>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</si>
  <si>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</si>
  <si>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</si>
  <si>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</si>
  <si>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</si>
  <si>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</si>
  <si>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</si>
  <si>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</si>
  <si>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</si>
  <si>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</si>
  <si>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</si>
  <si>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</si>
  <si>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</si>
  <si>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</si>
  <si>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</si>
  <si>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</si>
  <si>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</si>
  <si>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</si>
  <si>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</si>
  <si>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</si>
  <si>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</si>
  <si>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</si>
  <si>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</si>
  <si>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</si>
  <si>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</si>
  <si>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</si>
  <si>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</si>
  <si>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</si>
  <si>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</si>
  <si>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</si>
  <si>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</si>
  <si>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</si>
  <si>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</si>
  <si>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</si>
  <si>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</si>
  <si>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</si>
  <si>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</si>
  <si>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</si>
  <si>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</si>
  <si>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</si>
  <si>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</si>
  <si>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</si>
  <si>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</si>
  <si>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</si>
  <si>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</si>
  <si>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</si>
  <si>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</si>
  <si>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</si>
  <si>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</si>
  <si>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</si>
  <si>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</si>
  <si>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</si>
  <si>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</si>
  <si>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</si>
  <si>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</si>
  <si>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</si>
  <si>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</si>
  <si>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</si>
  <si>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</si>
  <si>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</si>
  <si>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</si>
  <si>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</si>
  <si>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</si>
  <si>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</si>
  <si>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</si>
  <si>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</si>
  <si>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</si>
  <si>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</si>
  <si>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</si>
  <si>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</si>
  <si>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</si>
  <si>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</si>
  <si>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</si>
  <si>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</si>
  <si>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</si>
  <si>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</si>
  <si>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</si>
  <si>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</si>
  <si>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</si>
  <si>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</si>
  <si>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</si>
  <si>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</si>
  <si>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</si>
  <si>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</si>
  <si>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</si>
  <si>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</si>
  <si>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</si>
  <si>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</si>
  <si>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</si>
  <si>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</si>
  <si>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</si>
  <si>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</si>
  <si>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</si>
  <si>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</si>
  <si>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</si>
  <si>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</si>
  <si>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</si>
  <si>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</si>
  <si>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</si>
  <si>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</si>
  <si>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</si>
  <si>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</si>
  <si>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</si>
  <si>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</si>
  <si>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</si>
  <si>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</si>
  <si>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</si>
  <si>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</si>
  <si>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</si>
  <si>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</si>
  <si>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</si>
  <si>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</si>
  <si>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</si>
  <si>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</si>
  <si>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may require opt-in by the end user or remote activation by a third-party service provider upon contract with the Institution.</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</si>
  <si>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</si>
  <si>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</si>
  <si>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</si>
  <si>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</si>
  <si>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</si>
  <si>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</si>
  <si>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</si>
  <si>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</si>
  <si>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Supplemental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</si>
  <si>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</si>
  <si>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</si>
  <si>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</si>
  <si>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VPAT is made available at: </t>
    </r>
    <r>
      <rPr>
        <sz val="11"/>
        <color rgb="FF000000"/>
        <rFont val="Verdana"/>
        <family val="2"/>
      </rPr>
      <t>https://www.instructure.com/accessibility/canvas/canvas-studio-vpat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</si>
  <si>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</si>
  <si>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</si>
  <si>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</si>
  <si>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</si>
  <si>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</si>
  <si>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</si>
  <si>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</si>
  <si>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</si>
  <si>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supports SAML2-based (e.g. Shibboleth, Okta) and Oauth2 based-SSO communication (e.g. OpenID) via Canvas LMS authentication methods.</t>
    </r>
  </si>
  <si>
    <t>Session logout is defaulted to 60 minutes.</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</si>
  <si>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</si>
  <si>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application and our infrastructure are conducted using third-party tools, custom scripts, and various open source tools. If any vulnerabilities are detected, Instructure’s security and engineering teams work together to analyze, design, and develop the required patch. </t>
    </r>
  </si>
  <si>
    <r>
      <rPr>
        <sz val="11"/>
        <color rgb="FF000000"/>
        <rFont val="Verdana"/>
        <family val="2"/>
      </rPr>
      <t xml:space="preserve">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t>
    </r>
    <r>
      <rPr>
        <sz val="11"/>
        <color rgb="FF000000"/>
        <rFont val="Verdana"/>
        <family val="2"/>
      </rPr>
      <t>LMS</t>
    </r>
    <r>
      <rPr>
        <sz val="11"/>
        <color rgb="FF000000"/>
        <rFont val="Verdana"/>
        <family val="2"/>
      </rPr>
      <t xml:space="preserve">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</si>
  <si>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</si>
  <si>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</si>
  <si>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</si>
  <si>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</si>
  <si>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</si>
  <si>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Instead of providing full or partial backups, customers can extract full or partial data from </t>
    </r>
    <r>
      <rPr>
        <sz val="11"/>
        <color rgb="FF000000"/>
        <rFont val="Verdana"/>
        <family val="2"/>
      </rPr>
      <t>Studio</t>
    </r>
    <r>
      <rPr>
        <sz val="11"/>
        <color rgb="FF000000"/>
        <rFont val="Verdana"/>
        <family val="2"/>
      </rPr>
      <t xml:space="preserve"> via our API using the Admin Data Management endpoint(s) which can include media, metadata, and analytics. 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</si>
  <si>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</si>
  <si>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</si>
  <si>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</si>
  <si>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Canvas </t>
    </r>
    <r>
      <rPr>
        <sz val="11"/>
        <color rgb="FF000000"/>
        <rFont val="Verdana"/>
        <family val="2"/>
      </rPr>
      <t>Studio</t>
    </r>
    <r>
      <rPr>
        <sz val="11"/>
        <color rgb="FF000000"/>
        <rFont val="Verdana"/>
        <family val="2"/>
      </rPr>
      <t xml:space="preserve"> </t>
    </r>
    <r>
      <rPr>
        <sz val="11"/>
        <color rgb="FF000000"/>
        <rFont val="Verdana"/>
        <family val="2"/>
      </rPr>
      <t>supports storage in the following regions:</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Dublin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</si>
  <si>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</si>
  <si>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</si>
  <si>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</si>
  <si>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Studio</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</si>
  <si>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</si>
  <si>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</si>
  <si>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</si>
  <si>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</si>
  <si>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</si>
  <si>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</si>
  <si>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</si>
  <si>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</si>
  <si>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</si>
  <si>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</si>
  <si>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</si>
  <si>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</si>
  <si>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</si>
  <si>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</si>
  <si>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</si>
  <si>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</si>
  <si>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</si>
  <si>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</si>
  <si>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Studio</t>
  </si>
  <si>
    <t>Canvas Studio is a next-generation video education platform - built right into Canvas LMS - turning passive viewing into active discussion between you and your students, whether you're in class, remote, or blended.</t>
  </si>
  <si>
    <t>October 24, 2022</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</si>
  <si>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</si>
  <si>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</si>
  <si>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</si>
  <si>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</si>
  <si>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WebAIM, an independent authority in web accessibility, evaluated the Canvas Studio application and certifies its conformance with Web Content Accessibility Guidelines (WCAG) Version 2.1 Level A and AA.</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</si>
  <si>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r>
  </si>
  <si>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</si>
  <si>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</si>
  <si>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Studio supports standard keyboard navigation and ensures that keyboard users cannot be trapped in a subset of content.</t>
    </r>
  </si>
  <si>
    <r>
      <rPr>
        <sz val="11"/>
        <color rgb="FF000000"/>
        <rFont val="Verdana"/>
        <family val="2"/>
      </rPr>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</si>
  <si>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</si>
  <si>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</si>
  <si>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</si>
  <si>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r>
      <rPr>
        <sz val="11"/>
        <color rgb="FF000000"/>
        <rFont val="Verdana"/>
        <family val="2"/>
      </rPr>
      <t>Canvas Studio uses the AWS WAF with a customized and prioritized ruleset which filters traffic before it reaches the load balancer. The WAF is enabled for all regions.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</si>
  <si>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</si>
  <si>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r>
  </si>
  <si>
    <r>
      <rPr>
        <sz val="11"/>
        <color rgb="FF000000"/>
        <rFont val="Verdana"/>
        <family val="2"/>
      </rPr>
      <t>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t>
    </r>
  </si>
  <si>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t>
  </si>
  <si>
    <t>Instructure serves a broad range of data zones globally including the United States (West &amp; East), Canada, Australia, Singapore, Ireland, and Frankfurt.</t>
  </si>
  <si>
    <t>Instructure employs both AWS GuardDuty and Lacework for native, persistent threat monitoring and intrusion detection on the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</si>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</sst>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6"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c:v>
                </c:pt>
                <c:pt idx="3">
                  <c:v>1</c:v>
                </c:pt>
                <c:pt idx="4">
                  <c:v>0.81081081081081086</c:v>
                </c:pt>
                <c:pt idx="5">
                  <c:v>1</c:v>
                </c:pt>
                <c:pt idx="6">
                  <c:v>0.69696969696969702</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818335357"/>
        <c:axId val="53097771"/>
      </c:barChart>
      <c:catAx>
        <c:axId val="181833535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53097771"/>
        <c:crosses val="autoZero"/>
        <c:auto val="1"/>
        <c:lblAlgn val="ctr"/>
        <c:lblOffset val="100"/>
        <c:noMultiLvlLbl val="1"/>
      </c:catAx>
      <c:valAx>
        <c:axId val="53097771"/>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183353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19"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8" t="s">
        <v>945</v>
      </c>
      <c r="B1" s="289"/>
      <c r="C1" s="289"/>
      <c r="D1" s="289"/>
      <c r="E1" s="289"/>
      <c r="F1" s="290"/>
      <c r="G1" s="291" t="str">
        <f>'HECVAT - Lite'!E1</f>
        <v>Version 3.01</v>
      </c>
      <c r="H1" s="292"/>
      <c r="I1" s="8"/>
      <c r="J1" s="8"/>
      <c r="K1" s="8"/>
      <c r="L1" s="8"/>
      <c r="M1" s="8"/>
      <c r="N1" s="8"/>
      <c r="O1" s="8"/>
      <c r="P1" s="8"/>
      <c r="Q1" s="8"/>
      <c r="R1" s="8"/>
      <c r="S1" s="8"/>
      <c r="T1" s="8"/>
      <c r="U1" s="8"/>
      <c r="V1" s="8"/>
      <c r="W1" s="8"/>
      <c r="X1" s="8"/>
      <c r="Y1" s="8"/>
      <c r="Z1" s="8"/>
    </row>
    <row r="2" spans="1:26" ht="25.5" customHeight="1" x14ac:dyDescent="0.2">
      <c r="A2" s="293"/>
      <c r="B2" s="222"/>
      <c r="C2" s="222"/>
      <c r="D2" s="222"/>
      <c r="E2" s="222"/>
      <c r="F2" s="222"/>
      <c r="G2" s="222"/>
      <c r="H2" s="278"/>
      <c r="I2" s="8"/>
      <c r="J2" s="8"/>
      <c r="K2" s="8"/>
      <c r="L2" s="8"/>
      <c r="M2" s="8"/>
      <c r="N2" s="8"/>
      <c r="O2" s="8"/>
      <c r="P2" s="8"/>
      <c r="Q2" s="8"/>
      <c r="R2" s="8"/>
      <c r="S2" s="8"/>
      <c r="T2" s="8"/>
      <c r="U2" s="8"/>
      <c r="V2" s="8"/>
      <c r="W2" s="8"/>
      <c r="X2" s="8"/>
      <c r="Y2" s="8"/>
      <c r="Z2" s="8"/>
    </row>
    <row r="3" spans="1:26" ht="32.25" customHeight="1" x14ac:dyDescent="0.2">
      <c r="A3" s="124" t="s">
        <v>946</v>
      </c>
      <c r="B3" s="224" t="str">
        <f>'HECVAT - Lite'!C6</f>
        <v>Instructure</v>
      </c>
      <c r="C3" s="220"/>
      <c r="D3" s="9" t="s">
        <v>947</v>
      </c>
      <c r="E3" s="224" t="str">
        <f>'HECVAT - Lite'!C7</f>
        <v>Canvas Studio</v>
      </c>
      <c r="F3" s="222"/>
      <c r="G3" s="222"/>
      <c r="H3" s="278"/>
    </row>
    <row r="4" spans="1:26" ht="32.25" customHeight="1" x14ac:dyDescent="0.2">
      <c r="A4" s="125" t="s">
        <v>948</v>
      </c>
      <c r="B4" s="277" t="str">
        <f>'HECVAT - Lite'!C8</f>
        <v>Canvas Studio is a next-generation video education platform - built right into Canvas LMS - turning passive viewing into active discussion between you and your students, whether you're in class, remote, or blended.</v>
      </c>
      <c r="C4" s="222"/>
      <c r="D4" s="222"/>
      <c r="E4" s="222"/>
      <c r="F4" s="222"/>
      <c r="G4" s="222"/>
      <c r="H4" s="278"/>
    </row>
    <row r="5" spans="1:26" ht="36" customHeight="1" x14ac:dyDescent="0.2">
      <c r="A5" s="279"/>
      <c r="B5" s="246"/>
      <c r="C5" s="218"/>
      <c r="D5" s="283" t="s">
        <v>949</v>
      </c>
      <c r="E5" s="220"/>
      <c r="F5" s="284"/>
      <c r="G5" s="246"/>
      <c r="H5" s="285"/>
    </row>
    <row r="6" spans="1:26" ht="35.25" customHeight="1" thickBot="1" x14ac:dyDescent="0.25">
      <c r="A6" s="280"/>
      <c r="B6" s="281"/>
      <c r="C6" s="282"/>
      <c r="D6" s="126">
        <f>Values!J8</f>
        <v>0.90028490028490027</v>
      </c>
      <c r="E6" s="127" t="str">
        <f>IF(D6&gt;=0.9,"A",IF(D6&gt;=0.8,"B",IF(D6&gt;=0.7,"C",IF(D6&gt;=0.6,"D","F"))))</f>
        <v>A</v>
      </c>
      <c r="F6" s="286"/>
      <c r="G6" s="281"/>
      <c r="H6" s="287"/>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1</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0.81081081081081086</v>
      </c>
      <c r="C11" s="136" t="str">
        <f t="shared" ref="C11:G11" si="0">IF(AND(C$8&lt;$B11,$B11&lt;=C$9),$B11,"")</f>
        <v/>
      </c>
      <c r="D11" s="136" t="str">
        <f t="shared" si="0"/>
        <v/>
      </c>
      <c r="E11" s="136" t="str">
        <f t="shared" si="0"/>
        <v/>
      </c>
      <c r="F11" s="136">
        <f t="shared" si="0"/>
        <v>0.81081081081081086</v>
      </c>
      <c r="G11" s="136" t="str">
        <f t="shared" si="0"/>
        <v/>
      </c>
      <c r="H11" s="132"/>
    </row>
    <row r="12" spans="1:26" ht="15.75" customHeight="1" thickBot="1" x14ac:dyDescent="0.25">
      <c r="A12" s="128" t="str">
        <f>Values!C7</f>
        <v>Systems Manangement</v>
      </c>
      <c r="B12" s="129">
        <f>Values!I7</f>
        <v>1</v>
      </c>
      <c r="C12" s="136" t="str">
        <f t="shared" ref="C12:G12" si="1">IF(AND(C$8&lt;$B12,$B12&lt;=C$9),$B12,"")</f>
        <v/>
      </c>
      <c r="D12" s="136" t="str">
        <f t="shared" si="1"/>
        <v/>
      </c>
      <c r="E12" s="136" t="str">
        <f t="shared" si="1"/>
        <v/>
      </c>
      <c r="F12" s="136" t="str">
        <f t="shared" si="1"/>
        <v/>
      </c>
      <c r="G12" s="136">
        <f t="shared" si="1"/>
        <v>1</v>
      </c>
      <c r="H12" s="132"/>
    </row>
    <row r="13" spans="1:26" ht="15.75" customHeight="1" thickBot="1" x14ac:dyDescent="0.25">
      <c r="A13" s="128" t="str">
        <f>Values!C8</f>
        <v>Data</v>
      </c>
      <c r="B13" s="129">
        <f>Values!I8</f>
        <v>0.69696969696969702</v>
      </c>
      <c r="C13" s="136" t="str">
        <f t="shared" ref="C13:G13" si="2">IF(AND(C$8&lt;$B13,$B13&lt;=C$9),$B13,"")</f>
        <v/>
      </c>
      <c r="D13" s="136">
        <f t="shared" si="2"/>
        <v>0.69696969696969702</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1</v>
      </c>
      <c r="C15" s="136" t="str">
        <f t="shared" ref="C15:G15" si="4">IF(AND(C$8&lt;$B15,$B15&lt;=C$9),$B15,"")</f>
        <v/>
      </c>
      <c r="D15" s="136" t="str">
        <f t="shared" si="4"/>
        <v/>
      </c>
      <c r="E15" s="136" t="str">
        <f t="shared" si="4"/>
        <v/>
      </c>
      <c r="F15" s="136" t="str">
        <f t="shared" si="4"/>
        <v/>
      </c>
      <c r="G15" s="136">
        <f t="shared" si="4"/>
        <v>1</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4" t="s">
        <v>955</v>
      </c>
      <c r="B20" s="251"/>
      <c r="C20" s="251"/>
      <c r="D20" s="251"/>
      <c r="E20" s="251"/>
      <c r="F20" s="251"/>
      <c r="G20" s="251"/>
      <c r="H20" s="252"/>
    </row>
    <row r="21" spans="1:26" ht="36" customHeight="1" thickBot="1" x14ac:dyDescent="0.25">
      <c r="A21" s="275"/>
      <c r="B21" s="251"/>
      <c r="C21" s="252"/>
      <c r="D21" s="276" t="s">
        <v>162</v>
      </c>
      <c r="E21" s="251"/>
      <c r="F21" s="251"/>
      <c r="G21" s="251"/>
      <c r="H21" s="252"/>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71" t="str">
        <f>IFERROR(IF(D23="N/A","N/A",VLOOKUP(D23,'Crosswalk Detail'!A:B,2,FALSE)),"")</f>
        <v>Monitoring and review of supplier services</v>
      </c>
      <c r="F23" s="272"/>
      <c r="G23" s="272"/>
      <c r="H23" s="273"/>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71" t="str">
        <f>IFERROR(IF(D24="N/A","N/A",VLOOKUP(D24,'Crosswalk Detail'!A:B,2,FALSE)),"")</f>
        <v>Secure development policy</v>
      </c>
      <c r="F24" s="272"/>
      <c r="G24" s="272"/>
      <c r="H24" s="273"/>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71" t="str">
        <f>IFERROR(IF(D25="N/A","N/A",VLOOKUP(D25,'Crosswalk Detail'!A:B,2,FALSE)),"")</f>
        <v>Identification of applicable legislation and contractual requirements</v>
      </c>
      <c r="F25" s="272"/>
      <c r="G25" s="272"/>
      <c r="H25" s="273"/>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Canvas Studio Supplemental Security Package.</v>
      </c>
      <c r="D26" s="143" t="str">
        <f>IFERROR(IF(VLOOKUP(A26,'High Risk Non-Compliant'!B:K,$E$22,FALSE)=0,"N/A",VLOOKUP(A26,'High Risk Non-Compliant'!B:K,$E$22,FALSE)),"")</f>
        <v>18.1.4</v>
      </c>
      <c r="E26" s="271" t="str">
        <f>IFERROR(IF(D26="N/A","N/A",VLOOKUP(D26,'Crosswalk Detail'!A:B,2,FALSE)),"")</f>
        <v>Privacy and protection of personally identifiable information</v>
      </c>
      <c r="F26" s="272"/>
      <c r="G26" s="272"/>
      <c r="H26" s="273"/>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Canvas LMS Security Package.</v>
      </c>
      <c r="D27" s="143" t="str">
        <f>IFERROR(IF(VLOOKUP(A27,'High Risk Non-Compliant'!B:K,$E$22,FALSE)=0,"N/A",VLOOKUP(A27,'High Risk Non-Compliant'!B:K,$E$22,FALSE)),"")</f>
        <v>(blank)</v>
      </c>
      <c r="E27" s="271" t="str">
        <f>IFERROR(IF(D27="N/A","N/A",VLOOKUP(D27,'Crosswalk Detail'!A:B,2,FALSE)),"")</f>
        <v/>
      </c>
      <c r="F27" s="272"/>
      <c r="G27" s="272"/>
      <c r="H27" s="273"/>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3" t="str">
        <f>IFERROR(IF(VLOOKUP(A28,'High Risk Non-Compliant'!B:K,$E$22,FALSE)=0,"N/A",VLOOKUP(A28,'High Risk Non-Compliant'!B:K,$E$22,FALSE)),"")</f>
        <v>9.2.2</v>
      </c>
      <c r="E28" s="271" t="str">
        <f>IFERROR(IF(D28="N/A","N/A",VLOOKUP(D28,'Crosswalk Detail'!A:B,2,FALSE)),"")</f>
        <v>User access provisioning</v>
      </c>
      <c r="F28" s="272"/>
      <c r="G28" s="272"/>
      <c r="H28" s="273"/>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t="str">
        <f>_xlfn.IFNA(VLOOKUP(A29,Questions!B$3:D$95,3,TRUE),"")</f>
        <v>Session logout is defaulted to 60 minutes.</v>
      </c>
      <c r="D29" s="143" t="str">
        <f>IFERROR(IF(VLOOKUP(A29,'High Risk Non-Compliant'!B:K,$E$22,FALSE)=0,"N/A",VLOOKUP(A29,'High Risk Non-Compliant'!B:K,$E$22,FALSE)),"")</f>
        <v>12.1.1</v>
      </c>
      <c r="E29" s="271" t="str">
        <f>IFERROR(IF(D29="N/A","N/A",VLOOKUP(D29,'Crosswalk Detail'!A:B,2,FALSE)),"")</f>
        <v>Documented operating procedures</v>
      </c>
      <c r="F29" s="272"/>
      <c r="G29" s="272"/>
      <c r="H29" s="273"/>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t="str">
        <f>_xlfn.IFNA(VLOOKUP(A30,Questions!B$3:D$95,3,TRUE),"")</f>
        <v>Session logout is defaulted to 60 minutes.</v>
      </c>
      <c r="D30" s="143" t="str">
        <f>IFERROR(IF(VLOOKUP(A30,'High Risk Non-Compliant'!B:K,$E$22,FALSE)=0,"N/A",VLOOKUP(A30,'High Risk Non-Compliant'!B:K,$E$22,FALSE)),"")</f>
        <v>14.2.5</v>
      </c>
      <c r="E30" s="271" t="str">
        <f>IFERROR(IF(D30="N/A","N/A",VLOOKUP(D30,'Crosswalk Detail'!A:B,2,FALSE)),"")</f>
        <v>Secure system engineering principles</v>
      </c>
      <c r="F30" s="272"/>
      <c r="G30" s="272"/>
      <c r="H30" s="273"/>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3" t="str">
        <f>IFERROR(IF(VLOOKUP(A31,'High Risk Non-Compliant'!B:K,$E$22,FALSE)=0,"N/A",VLOOKUP(A31,'High Risk Non-Compliant'!B:K,$E$22,FALSE)),"")</f>
        <v>(blank)</v>
      </c>
      <c r="E31" s="271" t="str">
        <f>IFERROR(IF(D31="N/A","N/A",VLOOKUP(D31,'Crosswalk Detail'!A:B,2,FALSE)),"")</f>
        <v/>
      </c>
      <c r="F31" s="272"/>
      <c r="G31" s="272"/>
      <c r="H31" s="273"/>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t="str">
        <f>_xlfn.IFNA(VLOOKUP(A32,Questions!B$3:D$95,3,TRUE),"")</f>
        <v>Session logout is defaulted to 60 minutes.</v>
      </c>
      <c r="D32" s="143" t="str">
        <f>IFERROR(IF(VLOOKUP(A32,'High Risk Non-Compliant'!B:K,$E$22,FALSE)=0,"N/A",VLOOKUP(A32,'High Risk Non-Compliant'!B:K,$E$22,FALSE)),"")</f>
        <v>(blank)</v>
      </c>
      <c r="E32" s="271" t="str">
        <f>IFERROR(IF(D32="N/A","N/A",VLOOKUP(D32,'Crosswalk Detail'!A:B,2,FALSE)),"")</f>
        <v/>
      </c>
      <c r="F32" s="272"/>
      <c r="G32" s="272"/>
      <c r="H32" s="273"/>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t="str">
        <f>_xlfn.IFNA(VLOOKUP(A33,Questions!B$3:D$95,3,TRUE),"")</f>
        <v>Session logout is defaulted to 60 minutes.</v>
      </c>
      <c r="D33" s="143" t="str">
        <f>IFERROR(IF(VLOOKUP(A33,'High Risk Non-Compliant'!B:K,$E$22,FALSE)=0,"N/A",VLOOKUP(A33,'High Risk Non-Compliant'!B:K,$E$22,FALSE)),"")</f>
        <v>8.3.1</v>
      </c>
      <c r="E33" s="271" t="str">
        <f>IFERROR(IF(D33="N/A","N/A",VLOOKUP(D33,'Crosswalk Detail'!A:B,2,FALSE)),"")</f>
        <v>Management of removable media</v>
      </c>
      <c r="F33" s="272"/>
      <c r="G33" s="272"/>
      <c r="H33" s="273"/>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71" t="str">
        <f>IFERROR(IF(D34="N/A","N/A",VLOOKUP(D34,'Crosswalk Detail'!A:B,2,FALSE)),"")</f>
        <v/>
      </c>
      <c r="F34" s="272"/>
      <c r="G34" s="272"/>
      <c r="H34" s="273"/>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3" t="str">
        <f>IFERROR(IF(VLOOKUP(A35,'High Risk Non-Compliant'!B:K,$E$22,FALSE)=0,"N/A",VLOOKUP(A35,'High Risk Non-Compliant'!B:K,$E$22,FALSE)),"")</f>
        <v>11.1.1</v>
      </c>
      <c r="E35" s="271" t="str">
        <f>IFERROR(IF(D35="N/A","N/A",VLOOKUP(D35,'Crosswalk Detail'!A:B,2,FALSE)),"")</f>
        <v>Physical security perimeter</v>
      </c>
      <c r="F35" s="272"/>
      <c r="G35" s="272"/>
      <c r="H35" s="273"/>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71" t="str">
        <f>IFERROR(IF(D36="N/A","N/A",VLOOKUP(D36,'Crosswalk Detail'!A:B,2,FALSE)),"")</f>
        <v>Physical security perimeter</v>
      </c>
      <c r="F36" s="272"/>
      <c r="G36" s="272"/>
      <c r="H36" s="273"/>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7" s="143" t="str">
        <f>IFERROR(IF(VLOOKUP(A37,'High Risk Non-Compliant'!B:K,$E$22,FALSE)=0,"N/A",VLOOKUP(A37,'High Risk Non-Compliant'!B:K,$E$22,FALSE)),"")</f>
        <v>11.1.1, 11.1.2</v>
      </c>
      <c r="E37" s="271" t="str">
        <f>IFERROR(IF(D37="N/A","N/A",VLOOKUP(D37,'Crosswalk Detail'!A:B,2,FALSE)),"")</f>
        <v>Physical security perimeter; Physical entry controls</v>
      </c>
      <c r="F37" s="272"/>
      <c r="G37" s="272"/>
      <c r="H37" s="273"/>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71" t="str">
        <f>IFERROR(IF(D38="N/A","N/A",VLOOKUP(D38,'Crosswalk Detail'!A:B,2,FALSE)),"")</f>
        <v/>
      </c>
      <c r="F38" s="272"/>
      <c r="G38" s="272"/>
      <c r="H38" s="273"/>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71" t="str">
        <f>IFERROR(IF(D39="N/A","N/A",VLOOKUP(D39,'Crosswalk Detail'!A:B,2,FALSE)),"")</f>
        <v/>
      </c>
      <c r="F39" s="272"/>
      <c r="G39" s="272"/>
      <c r="H39" s="273"/>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71" t="str">
        <f>IFERROR(IF(D40="N/A","N/A",VLOOKUP(D40,'Crosswalk Detail'!A:B,2,FALSE)),"")</f>
        <v/>
      </c>
      <c r="F40" s="272"/>
      <c r="G40" s="272"/>
      <c r="H40" s="273"/>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71" t="str">
        <f>IFERROR(IF(D41="N/A","N/A",VLOOKUP(D41,'Crosswalk Detail'!A:B,2,FALSE)),"")</f>
        <v/>
      </c>
      <c r="F41" s="272"/>
      <c r="G41" s="272"/>
      <c r="H41" s="273"/>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71" t="str">
        <f>IFERROR(IF(D42="N/A","N/A",VLOOKUP(D42,'Crosswalk Detail'!A:B,2,FALSE)),"")</f>
        <v/>
      </c>
      <c r="F42" s="272"/>
      <c r="G42" s="272"/>
      <c r="H42" s="273"/>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71" t="str">
        <f>IFERROR(IF(D43="N/A","N/A",VLOOKUP(D43,'Crosswalk Detail'!A:B,2,FALSE)),"")</f>
        <v/>
      </c>
      <c r="F43" s="272"/>
      <c r="G43" s="272"/>
      <c r="H43" s="273"/>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71" t="str">
        <f>IFERROR(IF(D44="N/A","N/A",VLOOKUP(D44,'Crosswalk Detail'!A:B,2,FALSE)),"")</f>
        <v/>
      </c>
      <c r="F44" s="272"/>
      <c r="G44" s="272"/>
      <c r="H44" s="273"/>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71" t="str">
        <f>IFERROR(IF(D45="N/A","N/A",VLOOKUP(D45,'Crosswalk Detail'!A:B,2,FALSE)),"")</f>
        <v/>
      </c>
      <c r="F45" s="272"/>
      <c r="G45" s="272"/>
      <c r="H45" s="273"/>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6" s="143" t="str">
        <f>IFERROR(IF(VLOOKUP(A46,'High Risk Non-Compliant'!B:K,$E$22,FALSE)=0,"N/A",VLOOKUP(A46,'High Risk Non-Compliant'!B:K,$E$22,FALSE)),"")</f>
        <v>(blank)</v>
      </c>
      <c r="E46" s="271" t="str">
        <f>IFERROR(IF(D46="N/A","N/A",VLOOKUP(D46,'Crosswalk Detail'!A:B,2,FALSE)),"")</f>
        <v/>
      </c>
      <c r="F46" s="272"/>
      <c r="G46" s="272"/>
      <c r="H46" s="273"/>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71" t="str">
        <f>IFERROR(IF(D47="N/A","N/A",VLOOKUP(D47,'Crosswalk Detail'!A:B,2,FALSE)),"")</f>
        <v/>
      </c>
      <c r="F47" s="272"/>
      <c r="G47" s="272"/>
      <c r="H47" s="273"/>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8" s="143" t="str">
        <f>IFERROR(IF(VLOOKUP(A48,'High Risk Non-Compliant'!B:K,$E$22,FALSE)=0,"N/A",VLOOKUP(A48,'High Risk Non-Compliant'!B:K,$E$22,FALSE)),"")</f>
        <v>(blank)</v>
      </c>
      <c r="E48" s="271" t="str">
        <f>IFERROR(IF(D48="N/A","N/A",VLOOKUP(D48,'Crosswalk Detail'!A:B,2,FALSE)),"")</f>
        <v/>
      </c>
      <c r="F48" s="272"/>
      <c r="G48" s="272"/>
      <c r="H48" s="273"/>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71" t="str">
        <f>IFERROR(IF(D49="N/A","N/A",VLOOKUP(D49,'Crosswalk Detail'!A:B,2,FALSE)),"")</f>
        <v/>
      </c>
      <c r="F49" s="272"/>
      <c r="G49" s="272"/>
      <c r="H49" s="273"/>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71" t="str">
        <f>IFERROR(IF(D50="N/A","N/A",VLOOKUP(D50,'Crosswalk Detail'!A:B,2,FALSE)),"")</f>
        <v/>
      </c>
      <c r="F50" s="272"/>
      <c r="G50" s="272"/>
      <c r="H50" s="273"/>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71" t="str">
        <f>IFERROR(IF(D51="N/A","N/A",VLOOKUP(D51,'Crosswalk Detail'!A:B,2,FALSE)),"")</f>
        <v/>
      </c>
      <c r="F51" s="272"/>
      <c r="G51" s="272"/>
      <c r="H51" s="273"/>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71" t="str">
        <f>IFERROR(IF(D52="N/A","N/A",VLOOKUP(D52,'Crosswalk Detail'!A:B,2,FALSE)),"")</f>
        <v/>
      </c>
      <c r="F52" s="272"/>
      <c r="G52" s="272"/>
      <c r="H52" s="273"/>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71" t="str">
        <f>IFERROR(IF(D53="N/A","N/A",VLOOKUP(D53,'Crosswalk Detail'!A:B,2,FALSE)),"")</f>
        <v/>
      </c>
      <c r="F53" s="272"/>
      <c r="G53" s="272"/>
      <c r="H53" s="273"/>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71" t="str">
        <f>IFERROR(IF(D54="N/A","N/A",VLOOKUP(D54,'Crosswalk Detail'!A:B,2,FALSE)),"")</f>
        <v/>
      </c>
      <c r="F54" s="272"/>
      <c r="G54" s="272"/>
      <c r="H54" s="27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215</v>
      </c>
      <c r="H3" s="160">
        <f>SUMIFS(Questions!S:S,Questions!B:B,D3)</f>
        <v>215</v>
      </c>
      <c r="I3" s="163">
        <f t="shared" si="0"/>
        <v>1</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160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150</v>
      </c>
      <c r="H6" s="160">
        <f>SUMIFS(Questions!S:S,Questions!B:B,D6)</f>
        <v>185</v>
      </c>
      <c r="I6" s="163">
        <f t="shared" si="2"/>
        <v>0.81081081081081086</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70</v>
      </c>
      <c r="H7" s="160">
        <f>SUMIFS(Questions!S:S,Questions!B:B,D7)</f>
        <v>70</v>
      </c>
      <c r="I7" s="163">
        <f t="shared" si="2"/>
        <v>1</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115</v>
      </c>
      <c r="H8" s="160">
        <f>SUMIFS(Questions!S:S,Questions!B:B,D8)</f>
        <v>165</v>
      </c>
      <c r="I8" s="163">
        <f t="shared" si="2"/>
        <v>0.69696969696969702</v>
      </c>
      <c r="J8" s="160">
        <f>(SUM(G2:G13)/SUM(H2:H13))</f>
        <v>0.90028490028490027</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155</v>
      </c>
      <c r="H10" s="160">
        <f>SUMIFS(Questions!S:S,Questions!B:B,D10)</f>
        <v>155</v>
      </c>
      <c r="I10" s="163">
        <f t="shared" si="2"/>
        <v>1</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1580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7">
        <v>4</v>
      </c>
      <c r="C60" s="120"/>
      <c r="D60" s="120"/>
    </row>
    <row r="61" spans="1:4" ht="15.75" customHeight="1" x14ac:dyDescent="0.15">
      <c r="A61" t="s">
        <v>205</v>
      </c>
      <c r="B61" s="7">
        <v>5</v>
      </c>
      <c r="C61" s="120"/>
      <c r="D61" s="120"/>
    </row>
    <row r="62" spans="1:4" ht="15.75" customHeight="1" x14ac:dyDescent="0.15">
      <c r="A62" t="s">
        <v>835</v>
      </c>
      <c r="B62" s="7">
        <v>6</v>
      </c>
      <c r="C62" s="120"/>
      <c r="D62" s="120"/>
    </row>
    <row r="63" spans="1:4" ht="15.75" customHeight="1" x14ac:dyDescent="0.15">
      <c r="A63" t="s">
        <v>207</v>
      </c>
      <c r="B63" s="7">
        <v>7</v>
      </c>
      <c r="C63" s="120"/>
      <c r="D63" s="120"/>
    </row>
    <row r="64" spans="1:4" ht="15.75" customHeight="1" x14ac:dyDescent="0.15">
      <c r="A64" t="s">
        <v>836</v>
      </c>
      <c r="B64" s="7">
        <v>8</v>
      </c>
      <c r="C64" s="120"/>
      <c r="D64" s="120"/>
    </row>
    <row r="65" spans="1:4" ht="15.75" customHeight="1" x14ac:dyDescent="0.15">
      <c r="A65" t="s">
        <v>2251</v>
      </c>
      <c r="B65" s="7">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31"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6"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1" workbookViewId="0">
      <selection activeCell="D27" sqref="D2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0" t="s">
        <v>28</v>
      </c>
      <c r="B1" s="222"/>
      <c r="C1" s="222"/>
      <c r="D1" s="222"/>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1"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2" t="s">
        <v>2324</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3"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4" t="s">
        <v>32</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5" t="s">
        <v>2281</v>
      </c>
      <c r="D6" s="236" t="s">
        <v>2281</v>
      </c>
      <c r="E6" s="235"/>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5" t="s">
        <v>2322</v>
      </c>
      <c r="D7" s="236"/>
      <c r="E7" s="235"/>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5" t="s">
        <v>2323</v>
      </c>
      <c r="D8" s="236"/>
      <c r="E8" s="235"/>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7" t="s">
        <v>2301</v>
      </c>
      <c r="D9" s="236" t="s">
        <v>2301</v>
      </c>
      <c r="E9" s="235"/>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7" t="s">
        <v>2307</v>
      </c>
      <c r="D10" s="236" t="s">
        <v>2307</v>
      </c>
      <c r="E10" s="235"/>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5" t="s">
        <v>2308</v>
      </c>
      <c r="D11" s="236" t="s">
        <v>2309</v>
      </c>
      <c r="E11" s="235"/>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5" t="s">
        <v>2310</v>
      </c>
      <c r="D12" s="238"/>
      <c r="E12" s="235"/>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7" t="s">
        <v>2311</v>
      </c>
      <c r="D13" s="236" t="s">
        <v>2309</v>
      </c>
      <c r="E13" s="235"/>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5" t="s">
        <v>2312</v>
      </c>
      <c r="D14" s="238" t="s">
        <v>2313</v>
      </c>
      <c r="E14" s="235"/>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5" t="s">
        <v>2314</v>
      </c>
      <c r="D15" s="236" t="s">
        <v>2315</v>
      </c>
      <c r="E15" s="235"/>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5" t="s">
        <v>2316</v>
      </c>
      <c r="D16" s="238"/>
      <c r="E16" s="235"/>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7" t="s">
        <v>2317</v>
      </c>
      <c r="D17" s="236"/>
      <c r="E17" s="235"/>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9" t="s">
        <v>2318</v>
      </c>
      <c r="D18" s="240" t="s">
        <v>2319</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9" t="s">
        <v>2343</v>
      </c>
      <c r="D19" s="240" t="s">
        <v>2320</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9" t="s">
        <v>2321</v>
      </c>
      <c r="D20" s="240" t="s">
        <v>2321</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3" t="s">
        <v>61</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4" t="s">
        <v>62</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3" t="s">
        <v>10</v>
      </c>
      <c r="B23" s="220"/>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41" t="s">
        <v>2325</v>
      </c>
      <c r="D24" s="242" t="s">
        <v>2265</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41" t="s">
        <v>2345</v>
      </c>
      <c r="D25" s="242"/>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14" t="s">
        <v>2326</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14" t="s">
        <v>2327</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41" t="s">
        <v>2328</v>
      </c>
      <c r="D30" s="242" t="s">
        <v>2266</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3" t="s">
        <v>8</v>
      </c>
      <c r="B31" s="220"/>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2" t="s">
        <v>2267</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2" t="s">
        <v>2268</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3" t="s">
        <v>2269</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3" t="s">
        <v>2270</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3" t="s">
        <v>2271</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2" t="s">
        <v>2272</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2" t="s">
        <v>2273</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2" t="s">
        <v>2274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2" t="s">
        <v>2275</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234</v>
      </c>
      <c r="D43" s="212" t="s">
        <v>2276</v>
      </c>
      <c r="E43" s="22" t="str">
        <f>IF((C43=""),VLOOKUP(A43,Questions!$B$18:$G$109,4,FALSE),IF(C43="Yes",VLOOKUP(A43,Questions!$B$18:$G$109,6,FALSE),IF(C43="No",VLOOKUP(A43,Questions!$B$18:$G$109,5,FALSE),"N/A")))</f>
        <v>State the date the VPAT was completed. Include this VPAT in your submission and/or link to its web location.</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234</v>
      </c>
      <c r="D44" s="212" t="s">
        <v>2277</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3" t="s">
        <v>87</v>
      </c>
      <c r="B45" s="220"/>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234</v>
      </c>
      <c r="D46" s="214" t="s">
        <v>2329</v>
      </c>
      <c r="E46" s="22" t="str">
        <f>IF((C46=""),VLOOKUP(A46,Questions!$B$18:$G$109,4,FALSE),IF(C46="Yes",VLOOKUP(A46,Questions!$B$18:$G$109,6,FALSE),IF(C46="No",VLOOKUP(A46,Questions!$B$18:$G$109,5,FALSE),"N/A")))</f>
        <v>State when the audit was conducted and by whom? Include the results in your submission and/or link to its web location.</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2" t="s">
        <v>2278</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4" t="s">
        <v>2330</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2" t="s">
        <v>2279</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2" t="s">
        <v>2280</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4" t="s">
        <v>2331</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4" t="s">
        <v>2332</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234</v>
      </c>
      <c r="D53" s="214" t="s">
        <v>2333</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3" t="s">
        <v>97</v>
      </c>
      <c r="B55" s="220"/>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4" t="s">
        <v>2334</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4" t="s">
        <v>2335</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4" t="s">
        <v>2336</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4" t="s">
        <v>2337</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4" t="s">
        <v>2338</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4" t="s">
        <v>2339</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3" t="s">
        <v>104</v>
      </c>
      <c r="B62" s="220"/>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3" t="s">
        <v>2282</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2283</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1" t="s">
        <v>2284</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3" t="s">
        <v>2285</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109</v>
      </c>
      <c r="B67" s="17" t="str">
        <f>VLOOKUP(A67,Questions!B$18:C$109,2,FALSE)</f>
        <v>Do you support differentiation between email address and user identifier?</v>
      </c>
      <c r="C67" s="209" t="s">
        <v>234</v>
      </c>
      <c r="D67" s="32"/>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30" t="s">
        <v>110</v>
      </c>
      <c r="B68" s="17" t="str">
        <f>VLOOKUP(A68,Questions!B$18:C$109,2,FALSE)</f>
        <v xml:space="preserve">Do you allow the customer to specify attribute mappings for any needed information beyond a user identifier? [e.g., Reference eduPerson, ePPA/ePPN/ePE ] </v>
      </c>
      <c r="C68" s="209" t="s">
        <v>258</v>
      </c>
      <c r="D68" s="32"/>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5" t="s">
        <v>2340</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5" t="s">
        <v>2341</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6" t="s">
        <v>2286</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3" t="s">
        <v>114</v>
      </c>
      <c r="B72" s="220"/>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2287</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2342</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234</v>
      </c>
      <c r="D75" s="210" t="s">
        <v>2288</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2289</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2290</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3" t="s">
        <v>120</v>
      </c>
      <c r="B78" s="220"/>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2291</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2292</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2293</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2294</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2295</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2296</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234</v>
      </c>
      <c r="D85" s="210" t="s">
        <v>2297</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3" t="s">
        <v>128</v>
      </c>
      <c r="B86" s="220"/>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2298</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2299</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2300</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2298</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3" t="s">
        <v>134</v>
      </c>
      <c r="B92" s="220"/>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31"/>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2303</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2304</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234</v>
      </c>
      <c r="D96" s="210" t="s">
        <v>2344</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2305</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3" t="s">
        <v>141</v>
      </c>
      <c r="B98" s="220"/>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2306</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3" t="s">
        <v>147</v>
      </c>
      <c r="B104" s="220"/>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3" t="s">
        <v>151</v>
      </c>
      <c r="B108" s="220"/>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22C4DF52-B9C4-A643-9039-A6F438F8D55C}"/>
    <hyperlink ref="C10" r:id="rId2" xr:uid="{DB4EB82B-3273-7644-B6FC-2F79A20C410C}"/>
    <hyperlink ref="C13" r:id="rId3" xr:uid="{5C8AE0FE-41A9-774D-AC57-7C66BE5545A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5"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6" t="s">
        <v>156</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57" t="s">
        <v>61</v>
      </c>
      <c r="B3" s="246"/>
      <c r="C3" s="246"/>
      <c r="D3" s="246"/>
      <c r="E3" s="246"/>
      <c r="F3" s="246"/>
      <c r="G3" s="246"/>
      <c r="H3" s="246"/>
      <c r="I3" s="246"/>
    </row>
    <row r="4" spans="1:9" ht="48" customHeight="1" x14ac:dyDescent="0.2">
      <c r="A4" s="258" t="s">
        <v>157</v>
      </c>
      <c r="B4" s="248"/>
      <c r="C4" s="248"/>
      <c r="D4" s="248"/>
      <c r="E4" s="248"/>
      <c r="F4" s="248"/>
      <c r="G4" s="248"/>
      <c r="H4" s="248"/>
      <c r="I4" s="248"/>
    </row>
    <row r="5" spans="1:9" ht="48" customHeight="1" x14ac:dyDescent="0.2">
      <c r="A5" s="37" t="s">
        <v>34</v>
      </c>
      <c r="B5" s="255" t="str">
        <f>'HECVAT - Lite'!C6</f>
        <v>Instructure</v>
      </c>
      <c r="C5" s="220"/>
      <c r="D5" s="38"/>
      <c r="E5" s="38"/>
      <c r="F5" s="37" t="s">
        <v>36</v>
      </c>
      <c r="G5" s="244" t="str">
        <f>'HECVAT - Lite'!C7</f>
        <v>Canvas Studio</v>
      </c>
      <c r="H5" s="222"/>
      <c r="I5" s="220"/>
    </row>
    <row r="6" spans="1:9" ht="48" customHeight="1" x14ac:dyDescent="0.2">
      <c r="A6" s="37" t="s">
        <v>44</v>
      </c>
      <c r="B6" s="259" t="str">
        <f>'HECVAT - Lite'!C10</f>
        <v>https://www.instructure.com/canvas/accessibility</v>
      </c>
      <c r="C6" s="220"/>
      <c r="D6" s="39"/>
      <c r="E6" s="39"/>
      <c r="F6" s="37" t="s">
        <v>38</v>
      </c>
      <c r="G6" s="244" t="str">
        <f>'HECVAT - Lite'!C8</f>
        <v>Canvas Studio is a next-generation video education platform - built right into Canvas LMS - turning passive viewing into active discussion between you and your students, whether you're in class, remote, or blended.</v>
      </c>
      <c r="H6" s="222"/>
      <c r="I6" s="220"/>
    </row>
    <row r="7" spans="1:9" ht="48" customHeight="1" x14ac:dyDescent="0.2">
      <c r="A7" s="37" t="s">
        <v>46</v>
      </c>
      <c r="B7" s="224" t="str">
        <f>'HECVAT - Lite'!C11</f>
        <v>Please reach out to your designated Customer Success Manager or Regional Director.
Alternatively, for new clients, contact info@instructure.com.</v>
      </c>
      <c r="C7" s="220"/>
      <c r="D7" s="40"/>
      <c r="E7" s="40"/>
      <c r="F7" s="37" t="s">
        <v>158</v>
      </c>
      <c r="G7" s="244" t="s">
        <v>159</v>
      </c>
      <c r="H7" s="222"/>
      <c r="I7" s="220"/>
    </row>
    <row r="8" spans="1:9" ht="48" customHeight="1" x14ac:dyDescent="0.2">
      <c r="A8" s="38" t="s">
        <v>160</v>
      </c>
      <c r="B8" s="253" t="str">
        <f>'HECVAT - Lite'!C12</f>
        <v>See GNRL-06 for Instructure's contact information.</v>
      </c>
      <c r="C8" s="218"/>
      <c r="D8" s="39"/>
      <c r="E8" s="39"/>
      <c r="F8" s="38" t="s">
        <v>161</v>
      </c>
      <c r="G8" s="245" t="str">
        <f>'HECVAT - Lite'!C3</f>
        <v>October 24, 2022</v>
      </c>
      <c r="H8" s="246"/>
      <c r="I8" s="218"/>
    </row>
    <row r="9" spans="1:9" ht="24" customHeight="1" thickBot="1" x14ac:dyDescent="0.25">
      <c r="A9" s="38"/>
      <c r="B9" s="41"/>
      <c r="C9" s="203"/>
      <c r="D9" s="190"/>
      <c r="E9" s="190"/>
      <c r="F9" s="190"/>
      <c r="G9" s="198"/>
      <c r="H9" s="198"/>
      <c r="I9" s="199"/>
    </row>
    <row r="10" spans="1:9" ht="48" customHeight="1" thickBot="1" x14ac:dyDescent="0.2">
      <c r="A10" s="42" t="s">
        <v>162</v>
      </c>
      <c r="B10" s="43" t="s">
        <v>835</v>
      </c>
      <c r="C10" s="44" t="str">
        <f>IF(B10="","&lt; - Select security framework.","")</f>
        <v/>
      </c>
      <c r="D10" s="247"/>
      <c r="E10" s="247"/>
      <c r="F10" s="248"/>
      <c r="G10" s="248"/>
      <c r="H10" s="248"/>
      <c r="I10" s="249"/>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215</v>
      </c>
      <c r="G14" s="49">
        <f>Values!I3</f>
        <v>1</v>
      </c>
      <c r="H14" s="45"/>
      <c r="I14" s="45"/>
    </row>
    <row r="15" spans="1:9" ht="15.75" customHeight="1" x14ac:dyDescent="0.15">
      <c r="A15" s="46"/>
      <c r="B15" s="50"/>
      <c r="C15" s="34" t="str">
        <f>Values!C4</f>
        <v>IT Accessibility</v>
      </c>
      <c r="D15" s="48">
        <f>Values!H4</f>
        <v>180</v>
      </c>
      <c r="E15" s="48"/>
      <c r="F15" s="48">
        <f>Values!G4</f>
        <v>160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150</v>
      </c>
      <c r="G17" s="49">
        <f>Values!I6</f>
        <v>0.81081081081081086</v>
      </c>
      <c r="H17" s="45"/>
      <c r="I17" s="45"/>
    </row>
    <row r="18" spans="1:9" ht="15.75" customHeight="1" x14ac:dyDescent="0.15">
      <c r="A18" s="46"/>
      <c r="B18" s="50"/>
      <c r="C18" s="34" t="str">
        <f>Values!C7</f>
        <v>Systems Manangement</v>
      </c>
      <c r="D18" s="48">
        <f>Values!H7</f>
        <v>70</v>
      </c>
      <c r="E18" s="48"/>
      <c r="F18" s="48">
        <f>Values!G7</f>
        <v>70</v>
      </c>
      <c r="G18" s="49">
        <f>Values!I7</f>
        <v>1</v>
      </c>
      <c r="H18" s="45"/>
      <c r="I18" s="45"/>
    </row>
    <row r="19" spans="1:9" ht="15.75" customHeight="1" x14ac:dyDescent="0.15">
      <c r="A19" s="45"/>
      <c r="B19" s="45"/>
      <c r="C19" s="34" t="str">
        <f>Values!C8</f>
        <v>Data</v>
      </c>
      <c r="D19" s="48">
        <f>Values!H8</f>
        <v>165</v>
      </c>
      <c r="E19" s="48"/>
      <c r="F19" s="48">
        <f>Values!G8</f>
        <v>115</v>
      </c>
      <c r="G19" s="49">
        <f>Values!I8</f>
        <v>0.69696969696969702</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155</v>
      </c>
      <c r="G21" s="49">
        <f>Values!I10</f>
        <v>1</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1580</v>
      </c>
      <c r="G25" s="54">
        <f>F25/D25</f>
        <v>0.90028490028490027</v>
      </c>
      <c r="H25" s="45"/>
      <c r="I25" s="45"/>
    </row>
    <row r="26" spans="1:9" ht="15.75" customHeight="1" thickBot="1" x14ac:dyDescent="0.2">
      <c r="A26" s="45"/>
      <c r="B26" s="45"/>
      <c r="C26" s="34"/>
      <c r="D26" s="45"/>
      <c r="E26" s="45"/>
      <c r="F26" s="45"/>
      <c r="G26" s="45"/>
      <c r="H26" s="45"/>
      <c r="I26" s="45"/>
    </row>
    <row r="27" spans="1:9" ht="48" customHeight="1" thickBot="1" x14ac:dyDescent="0.25">
      <c r="A27" s="254" t="s">
        <v>168</v>
      </c>
      <c r="B27" s="251"/>
      <c r="C27" s="251"/>
      <c r="D27" s="251"/>
      <c r="E27" s="207" t="s">
        <v>66</v>
      </c>
      <c r="F27" s="250" t="s">
        <v>169</v>
      </c>
      <c r="G27" s="251"/>
      <c r="H27" s="251"/>
      <c r="I27" s="252"/>
    </row>
    <row r="28" spans="1:9" ht="36" customHeight="1" x14ac:dyDescent="0.2">
      <c r="A28" s="56" t="s">
        <v>170</v>
      </c>
      <c r="B28" s="57" t="s">
        <v>171</v>
      </c>
      <c r="C28" s="57" t="s">
        <v>172</v>
      </c>
      <c r="D28" s="205" t="s">
        <v>64</v>
      </c>
      <c r="E28" s="57" t="s">
        <v>173</v>
      </c>
      <c r="F28" s="208" t="s">
        <v>174</v>
      </c>
      <c r="G28" s="57" t="s">
        <v>175</v>
      </c>
      <c r="H28" s="57" t="s">
        <v>176</v>
      </c>
      <c r="I28" s="57" t="s">
        <v>177</v>
      </c>
    </row>
    <row r="29" spans="1:9" ht="132" customHeight="1" x14ac:dyDescent="0.2">
      <c r="A29" s="181" t="str">
        <f>'HECVAT - Lite'!A23</f>
        <v>Company Overview</v>
      </c>
      <c r="B29" s="58"/>
      <c r="C29" s="58"/>
      <c r="D29" s="58"/>
      <c r="E29" s="206"/>
      <c r="F29" s="59"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5"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20"/>
      <c r="E31" s="1" t="s">
        <v>182</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3" s="1" t="s">
        <v>182</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182</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1" t="s">
        <v>182</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3"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0"/>
      <c r="E36" s="1" t="s">
        <v>182</v>
      </c>
      <c r="F36" s="24"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8" s="1" t="s">
        <v>182</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182</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Canvas Studio Supplemental Security Package.</v>
      </c>
      <c r="E43" s="1" t="s">
        <v>182</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182</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182</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182</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Canvas LMS Security Package.</v>
      </c>
      <c r="E48" s="1" t="s">
        <v>182</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Yes</v>
      </c>
      <c r="D49" s="62" t="str">
        <f>'HECVAT - Lite'!D43</f>
        <v>A Canvas Studio VPAT is made available at: https://www.instructure.com/accessibility/canvas/canvas-studio-vpat</v>
      </c>
      <c r="E49" s="1" t="s">
        <v>182</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1" t="s">
        <v>182</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Yes</v>
      </c>
      <c r="D52" s="62" t="str">
        <f>'HECVAT - Lite'!D46</f>
        <v>WebAIM, an independent authority in web accessibility, evaluated the Canvas Studio application and certifies its conformance with Web Content Accessibility Guidelines (WCAG) Version 2.1 Level A and AA.</v>
      </c>
      <c r="E52" s="1" t="s">
        <v>182</v>
      </c>
      <c r="F52" s="24"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4" s="1" t="s">
        <v>182</v>
      </c>
      <c r="F54" s="24"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Yes</v>
      </c>
      <c r="D59" s="62" t="str">
        <f>'HECVAT - Lite'!D53</f>
        <v>Canvas Studio supports standard keyboard navigation and ensures that keyboard users cannot be trapped in a subset of content.</v>
      </c>
      <c r="E59" s="1" t="s">
        <v>182</v>
      </c>
      <c r="F59" s="24"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1" t="s">
        <v>182</v>
      </c>
      <c r="F60" s="24"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2" s="1" t="s">
        <v>182</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Canvas Studio is continually being improved to better serve users in user experience and understanding.</v>
      </c>
      <c r="E65" s="1" t="s">
        <v>182</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Canvas Studio uses the AWS WAF with a customized and prioritized ruleset which filters traffic before it reaches the load balancer. The WAF is enabled for all regions.</v>
      </c>
      <c r="E66" s="1" t="s">
        <v>182</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Canvas Studio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9" s="1" t="s">
        <v>182</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182</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Canvas Studio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1" s="1" t="s">
        <v>182</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Canvas Studio supports SAML2-based (e.g. Shibboleth, Okta) and Oauth2 based-SSO communication (e.g. OpenID) via Canvas LMS authentication methods.</v>
      </c>
      <c r="E72" s="1" t="s">
        <v>182</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1" t="s">
        <v>182</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182</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5" s="1" t="s">
        <v>182</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No</v>
      </c>
      <c r="D76" s="62" t="str">
        <f>'HECVAT - Lite'!D70</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76" s="1" t="s">
        <v>182</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t="str">
        <f>'HECVAT - Lite'!D71</f>
        <v>Session logout is defaulted to 60 minutes.</v>
      </c>
      <c r="E77" s="1" t="s">
        <v>182</v>
      </c>
      <c r="F77" s="24"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https://community.canvaslms.com/community/answers/releases.</v>
      </c>
      <c r="E80" s="1" t="s">
        <v>182</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 xml:space="preserve">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 </v>
      </c>
      <c r="E81" s="1" t="s">
        <v>182</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LMS Security Package.</v>
      </c>
      <c r="E82" s="1" t="s">
        <v>182</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1" t="s">
        <v>182</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data transferred in and out of the Canvas Studio platform is done via TLS over port 443.  Port 80 is open on load balancers and only serves to redirect to port 443.</v>
      </c>
      <c r="E86" s="1" t="s">
        <v>182</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Canvas Studio using AES-256.</v>
      </c>
      <c r="E87" s="1" t="s">
        <v>182</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Digital-site recovery backups are created and encrypted using the AES-GCM 256-bit algorithm and stored on encrypted AWS EBS volumes, within a highly secured location that provides physical and environmental security measures.</v>
      </c>
      <c r="E88" s="1" t="s">
        <v>182</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89" s="1" t="s">
        <v>182</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1" t="s">
        <v>182</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182</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6" s="1" t="s">
        <v>182</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f>'HECVAT - Lite'!D93</f>
        <v>0</v>
      </c>
      <c r="E99" s="1" t="s">
        <v>182</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Yes</v>
      </c>
      <c r="D100" s="62" t="str">
        <f>'HECVAT - Lite'!D94</f>
        <v>Canvas Studio utilizes AWS Security Groups which perform stateful packet inspection on all rules. The AWS SG firewall keeps track of the state of network connections (such as TCP streams, UDP communication) traveling across it.</v>
      </c>
      <c r="E100" s="1" t="s">
        <v>182</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all Instructure AWS accounts, forwarding alerts to the Instructure Security Team. All output is sent to Instructure's centralized logging management system for further analysis and alert generation.</v>
      </c>
      <c r="E101" s="1" t="s">
        <v>182</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on the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Canvas LMS is required.</v>
      </c>
      <c r="E103" s="1" t="s">
        <v>182</v>
      </c>
      <c r="F103" s="24"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182</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182</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Canvas LMS Security Package.</v>
      </c>
      <c r="E107" s="1" t="s">
        <v>182</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182</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1" s="1" t="s">
        <v>182</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3" s="1" t="s">
        <v>182</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182</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7" s="1" t="s">
        <v>182</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182</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f>VLOOKUP(B19,'HECVAT - Lite'!A$24:D$112,4,TRUE)</f>
        <v>0</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Studio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available in our Canvas Studio Supplemental Security Package.</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Canvas LMS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A Canvas Studio VPAT is made available at: https://www.instructure.com/accessibility/canvas/canvas-studio-vpat</v>
      </c>
      <c r="E36" s="82" t="s">
        <v>340</v>
      </c>
      <c r="F36" s="82" t="s">
        <v>341</v>
      </c>
      <c r="G36" s="82" t="s">
        <v>342</v>
      </c>
      <c r="H36" s="91" t="s">
        <v>343</v>
      </c>
      <c r="I36" s="83" t="s">
        <v>344</v>
      </c>
      <c r="J36" s="84" t="str">
        <f t="shared" si="0"/>
        <v>FALSE</v>
      </c>
      <c r="K36" s="84">
        <v>1</v>
      </c>
      <c r="L36" s="84" t="s">
        <v>345</v>
      </c>
      <c r="M36" s="85" t="s">
        <v>234</v>
      </c>
      <c r="N36" s="85" t="str">
        <f>VLOOKUP(B36,'HECVAT - Lite'!$A$6:$C$336,3,FALSE)</f>
        <v>Yes</v>
      </c>
      <c r="O36" s="85" t="str">
        <f>IF(LEN(VLOOKUP(B36,'Analyst Report'!$A$30:$I$118,7,TRUE))=0,"",VLOOKUP(B36,'Analyst Report'!$A$30:$I$118,7,TRUE))</f>
        <v/>
      </c>
      <c r="P36" s="85">
        <f t="shared" si="1"/>
        <v>1</v>
      </c>
      <c r="Q36" s="85">
        <v>20</v>
      </c>
      <c r="R36" s="85">
        <f>IF(LEN(VLOOKUP(B36,'Analyst Report'!$A$30:$I$118,8,FALSE))=0,"",VLOOKUP(B36,'Analyst Report'!$A$30:$I$118,8,FALSE))</f>
        <v>20</v>
      </c>
      <c r="S36" s="85">
        <f t="shared" si="2"/>
        <v>20</v>
      </c>
      <c r="T36" s="85">
        <f t="shared" si="3"/>
        <v>20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2" t="s">
        <v>182</v>
      </c>
      <c r="F37" s="82" t="s">
        <v>347</v>
      </c>
      <c r="G37" s="82" t="s">
        <v>348</v>
      </c>
      <c r="H37" s="91" t="s">
        <v>349</v>
      </c>
      <c r="I37" s="83" t="s">
        <v>350</v>
      </c>
      <c r="J37" s="84" t="str">
        <f t="shared" si="0"/>
        <v>FALSE</v>
      </c>
      <c r="K37" s="84">
        <v>1</v>
      </c>
      <c r="L37" s="84" t="s">
        <v>345</v>
      </c>
      <c r="M37" s="85" t="s">
        <v>234</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Yes</v>
      </c>
      <c r="O38" s="85" t="str">
        <f>IF(LEN(VLOOKUP(B38,'Analyst Report'!$A$30:$I$118,7,TRUE))=0,"",VLOOKUP(B38,'Analyst Report'!$A$30:$I$118,7,TRUE))</f>
        <v/>
      </c>
      <c r="P38" s="85">
        <f t="shared" si="1"/>
        <v>1</v>
      </c>
      <c r="Q38" s="85">
        <v>20</v>
      </c>
      <c r="R38" s="85">
        <f>IF(LEN(VLOOKUP(B38,'Analyst Report'!$A$30:$I$118,8,FALSE))=0,"",VLOOKUP(B38,'Analyst Report'!$A$30:$I$118,8,FALSE))</f>
        <v>20</v>
      </c>
      <c r="S38" s="85">
        <f t="shared" si="2"/>
        <v>20</v>
      </c>
      <c r="T38" s="85">
        <f t="shared" si="3"/>
        <v>20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t="str">
        <f>VLOOKUP(B47,'HECVAT - Lite'!A$24:D$112,4,TRUE)</f>
        <v>Session logout is defaulted to 60 minutes.</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t="str">
        <f>VLOOKUP(B48,'HECVAT - Lite'!A$24:D$112,4,TRUE)</f>
        <v>Session logout is defaulted to 60 minutes.</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t="str">
        <f>VLOOKUP(B49,'HECVAT - Lite'!A$24:D$112,4,TRUE)</f>
        <v>Session logout is defaulted to 60 minutes.</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t="str">
        <f>VLOOKUP(B50,'HECVAT - Lite'!A$24:D$112,4,TRUE)</f>
        <v>Session logout is defaulted to 60 minutes.</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t="str">
        <f>VLOOKUP(B51,'HECVAT - Lite'!A$24:D$112,4,TRUE)</f>
        <v>Session logout is defaulted to 60 minutes.</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t="str">
        <f>VLOOKUP(B52,'HECVAT - Lite'!A$24:D$112,4,TRUE)</f>
        <v>Session logout is defaulted to 60 minutes.</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2" t="s">
        <v>445</v>
      </c>
      <c r="F53" s="93" t="s">
        <v>446</v>
      </c>
      <c r="G53" s="93" t="s">
        <v>447</v>
      </c>
      <c r="H53" s="91" t="s">
        <v>448</v>
      </c>
      <c r="I53" s="83" t="s">
        <v>449</v>
      </c>
      <c r="J53" s="84" t="str">
        <f t="shared" si="0"/>
        <v>FALSE</v>
      </c>
      <c r="K53" s="84">
        <v>1</v>
      </c>
      <c r="L53" s="84" t="s">
        <v>104</v>
      </c>
      <c r="M53" s="85" t="s">
        <v>234</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2" t="s">
        <v>182</v>
      </c>
      <c r="F55" s="82" t="s">
        <v>464</v>
      </c>
      <c r="G55" s="93" t="s">
        <v>465</v>
      </c>
      <c r="H55" s="91" t="s">
        <v>448</v>
      </c>
      <c r="I55" s="91" t="s">
        <v>466</v>
      </c>
      <c r="J55" s="84" t="str">
        <f t="shared" si="0"/>
        <v>FALSE</v>
      </c>
      <c r="K55" s="84">
        <v>1</v>
      </c>
      <c r="L55" s="84" t="s">
        <v>104</v>
      </c>
      <c r="M55" s="85" t="s">
        <v>234</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2" t="s">
        <v>470</v>
      </c>
      <c r="F56" s="93" t="s">
        <v>471</v>
      </c>
      <c r="G56" s="93" t="s">
        <v>472</v>
      </c>
      <c r="H56" s="91" t="s">
        <v>448</v>
      </c>
      <c r="I56" s="83" t="s">
        <v>449</v>
      </c>
      <c r="J56" s="84" t="str">
        <f t="shared" si="0"/>
        <v>FALSE</v>
      </c>
      <c r="K56" s="84">
        <v>1</v>
      </c>
      <c r="L56" s="84" t="s">
        <v>104</v>
      </c>
      <c r="M56" s="85" t="s">
        <v>234</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82" t="s">
        <v>182</v>
      </c>
      <c r="F59" s="93" t="s">
        <v>485</v>
      </c>
      <c r="G59" s="82" t="s">
        <v>182</v>
      </c>
      <c r="H59" s="91" t="s">
        <v>486</v>
      </c>
      <c r="I59" s="91" t="s">
        <v>487</v>
      </c>
      <c r="J59" s="84" t="str">
        <f t="shared" si="0"/>
        <v>TRUE</v>
      </c>
      <c r="K59" s="84">
        <v>1</v>
      </c>
      <c r="L59" s="84" t="s">
        <v>104</v>
      </c>
      <c r="M59" s="85" t="s">
        <v>234</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Authentication in Canvas Studio is managed by Canvas LMS. Studio is connected to Canvas via LTI and each time a Canvas user opens Studio or a course containing Studio media in Canvas, Canvas will send an LTI launch request to the Studio instance with the details of the action: the course id*, the Canvas LMS id**, and the Canvas user’s UUID.</v>
      </c>
      <c r="E60" s="82" t="s">
        <v>182</v>
      </c>
      <c r="F60" s="93" t="s">
        <v>489</v>
      </c>
      <c r="G60" s="93" t="s">
        <v>490</v>
      </c>
      <c r="H60" s="91" t="s">
        <v>491</v>
      </c>
      <c r="I60" s="91" t="s">
        <v>492</v>
      </c>
      <c r="J60" s="84" t="str">
        <f t="shared" si="0"/>
        <v>FALSE</v>
      </c>
      <c r="K60" s="84">
        <v>1</v>
      </c>
      <c r="L60" s="84" t="s">
        <v>104</v>
      </c>
      <c r="M60" s="85" t="s">
        <v>234</v>
      </c>
      <c r="N60" s="85" t="str">
        <f>VLOOKUP(B60,'HECVAT - Lite'!$A$6:$C$336,3,FALSE)</f>
        <v>No</v>
      </c>
      <c r="O60" s="85" t="str">
        <f>IF(LEN(VLOOKUP(B60,'Analyst Report'!$A$30:$I$118,7,TRUE))=0,"",VLOOKUP(B60,'Analyst Report'!$A$30:$I$118,7,TRUE))</f>
        <v/>
      </c>
      <c r="P60" s="85">
        <f t="shared" si="1"/>
        <v>0</v>
      </c>
      <c r="Q60" s="85">
        <v>15</v>
      </c>
      <c r="R60" s="85">
        <f>IF(LEN(VLOOKUP(B60,'Analyst Report'!$A$30:$I$118,8,FALSE))=0,"",VLOOKUP(B60,'Analyst Report'!$A$30:$I$118,8,FALSE))</f>
        <v>15</v>
      </c>
      <c r="S60" s="85">
        <f t="shared" si="2"/>
        <v>15</v>
      </c>
      <c r="T60" s="85">
        <f t="shared" si="3"/>
        <v>0</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t="str">
        <f>VLOOKUP(B61,'HECVAT - Lite'!A$24:D$112,4,TRUE)</f>
        <v>Session logout is defaulted to 60 minutes.</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82" t="s">
        <v>182</v>
      </c>
      <c r="F65" s="93" t="s">
        <v>518</v>
      </c>
      <c r="G65" s="93" t="s">
        <v>519</v>
      </c>
      <c r="H65" s="91" t="s">
        <v>520</v>
      </c>
      <c r="I65" s="83" t="s">
        <v>521</v>
      </c>
      <c r="J65" s="84" t="str">
        <f t="shared" si="0"/>
        <v>FALSE</v>
      </c>
      <c r="K65" s="84">
        <v>1</v>
      </c>
      <c r="L65" s="84" t="s">
        <v>508</v>
      </c>
      <c r="M65" s="85" t="s">
        <v>234</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t="str">
        <f>VLOOKUP(B68,'HECVAT - Lite'!A$24:D$112,4,TRUE)</f>
        <v>All data transferred in and out of the Canvas Studio platform is done via TLS over port 443.  Port 80 is open on load balancers and only serves to redirect to port 443.</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 is encrypted at rest within Canvas Studio using AES-256.</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t="str">
        <f>VLOOKUP(B70,'HECVAT - Lite'!A$24:D$112,4,TRUE)</f>
        <v>Digital-site recovery backups are created and encrypted using the AES-GCM 256-bit algorithm and stored on encrypted AWS EBS volumes, within a highly secured location that provides physical and environmental security measures.</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182</v>
      </c>
      <c r="F73" s="82" t="s">
        <v>182</v>
      </c>
      <c r="G73" s="93" t="s">
        <v>582</v>
      </c>
      <c r="H73" s="91" t="s">
        <v>583</v>
      </c>
      <c r="I73" s="83" t="s">
        <v>584</v>
      </c>
      <c r="J73" s="84" t="str">
        <f t="shared" si="0"/>
        <v>TRUE</v>
      </c>
      <c r="K73" s="84">
        <v>1</v>
      </c>
      <c r="L73" s="84" t="s">
        <v>120</v>
      </c>
      <c r="M73" s="85" t="s">
        <v>234</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Yes</v>
      </c>
      <c r="O80" s="85" t="str">
        <f>IF(LEN(VLOOKUP(B80,'Analyst Report'!$A$30:$I$118,7,TRUE))=0,"",VLOOKUP(B80,'Analyst Report'!$A$30:$I$118,7,TRUE))</f>
        <v/>
      </c>
      <c r="P80" s="85">
        <f t="shared" si="1"/>
        <v>1</v>
      </c>
      <c r="Q80" s="85">
        <v>40</v>
      </c>
      <c r="R80" s="85">
        <f>IF(LEN(VLOOKUP(B80,'Analyst Report'!$A$30:$I$118,8,FALSE))=0,"",VLOOKUP(B80,'Analyst Report'!$A$30:$I$118,8,FALSE))</f>
        <v>40</v>
      </c>
      <c r="S80" s="85">
        <f t="shared" si="2"/>
        <v>40</v>
      </c>
      <c r="T80" s="85">
        <f t="shared" si="3"/>
        <v>40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409.6" thickTop="1" thickBot="1" x14ac:dyDescent="0.25">
      <c r="A94" s="78">
        <v>76</v>
      </c>
      <c r="B94" s="90" t="s">
        <v>154</v>
      </c>
      <c r="C94" s="80" t="s">
        <v>710</v>
      </c>
      <c r="D94" s="81" t="str">
        <f>VLOOKUP(B94,'HECVAT - Lite'!A$24:D$112,4,TRUE)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6" t="s">
        <v>723</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31"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3" t="s">
        <v>61</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3"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3" t="s">
        <v>8</v>
      </c>
      <c r="B30" s="220"/>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3" t="s">
        <v>97</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3" t="s">
        <v>104</v>
      </c>
      <c r="B49" s="220"/>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3" t="s">
        <v>114</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3" t="s">
        <v>120</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3" t="s">
        <v>128</v>
      </c>
      <c r="B70" s="220"/>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3" t="s">
        <v>134</v>
      </c>
      <c r="B76" s="220"/>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3" t="s">
        <v>653</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3"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3" t="s">
        <v>147</v>
      </c>
      <c r="B88" s="220"/>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3" t="s">
        <v>151</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49</v>
      </c>
      <c r="B2" s="8"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51</v>
      </c>
      <c r="B3" s="8"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824</v>
      </c>
      <c r="C21" s="195" t="s">
        <v>825</v>
      </c>
      <c r="D21" s="195" t="s">
        <v>826</v>
      </c>
      <c r="E21" s="195" t="s">
        <v>827</v>
      </c>
      <c r="F21" s="195" t="s">
        <v>828</v>
      </c>
      <c r="G21" s="195" t="s">
        <v>829</v>
      </c>
      <c r="H21" s="195" t="s">
        <v>830</v>
      </c>
      <c r="I21" s="195" t="s">
        <v>831</v>
      </c>
      <c r="J21" s="196" t="s">
        <v>832</v>
      </c>
      <c r="K21" s="7"/>
      <c r="L21" s="7"/>
      <c r="M21" s="7"/>
      <c r="N21" s="7"/>
      <c r="O21" s="7"/>
      <c r="P21" s="7"/>
      <c r="Q21" s="7"/>
      <c r="R21" s="7"/>
      <c r="S21" s="7"/>
      <c r="T21" s="7"/>
      <c r="U21" s="7"/>
      <c r="V21" s="7"/>
      <c r="W21" s="7"/>
      <c r="X21" s="7"/>
      <c r="Y21" s="7"/>
      <c r="Z21" s="7"/>
    </row>
    <row r="22" spans="1:26" ht="36" customHeight="1" x14ac:dyDescent="0.15">
      <c r="A22" s="233"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210</v>
      </c>
      <c r="J22" s="187"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3" t="s">
        <v>8</v>
      </c>
      <c r="B30" s="220"/>
      <c r="C30" s="111" t="s">
        <v>2250</v>
      </c>
      <c r="D30" s="111" t="s">
        <v>205</v>
      </c>
      <c r="E30" s="111" t="s">
        <v>835</v>
      </c>
      <c r="F30" s="111" t="s">
        <v>207</v>
      </c>
      <c r="G30" s="111" t="s">
        <v>836</v>
      </c>
      <c r="H30" s="111" t="s">
        <v>2251</v>
      </c>
      <c r="I30" s="111" t="s">
        <v>210</v>
      </c>
      <c r="J30" s="187"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3" t="s">
        <v>97</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3" t="s">
        <v>104</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3" t="s">
        <v>114</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3" t="s">
        <v>120</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124</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3" t="s">
        <v>128</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3" t="s">
        <v>134</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3" t="s">
        <v>653</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3" t="s">
        <v>147</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3" t="s">
        <v>151</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31"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3" t="s">
        <v>8</v>
      </c>
      <c r="B22" s="220"/>
      <c r="C22" s="111" t="s">
        <v>834</v>
      </c>
      <c r="D22" s="111" t="s">
        <v>205</v>
      </c>
      <c r="E22" s="111" t="s">
        <v>835</v>
      </c>
      <c r="F22" s="111" t="s">
        <v>207</v>
      </c>
      <c r="G22" s="19" t="s">
        <v>836</v>
      </c>
      <c r="H22" s="111"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2"/>
      <c r="D23" s="112"/>
      <c r="E23" s="114" t="s">
        <v>246</v>
      </c>
      <c r="F23" s="112"/>
      <c r="G23" s="113"/>
      <c r="H23" s="114"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2"/>
      <c r="D24" s="112"/>
      <c r="E24" s="114" t="s">
        <v>246</v>
      </c>
      <c r="F24" s="112"/>
      <c r="G24" s="113"/>
      <c r="H24" s="114"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2"/>
      <c r="D25" s="112"/>
      <c r="E25" s="114" t="s">
        <v>246</v>
      </c>
      <c r="F25" s="112"/>
      <c r="G25" s="113"/>
      <c r="H25" s="114"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2"/>
      <c r="D26" s="112"/>
      <c r="E26" s="114" t="s">
        <v>293</v>
      </c>
      <c r="F26" s="112"/>
      <c r="G26" s="113"/>
      <c r="H26" s="114"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2"/>
      <c r="D27" s="112"/>
      <c r="E27" s="114" t="s">
        <v>293</v>
      </c>
      <c r="F27" s="112"/>
      <c r="G27" s="113"/>
      <c r="H27" s="114"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5"/>
      <c r="J28" s="7"/>
      <c r="K28" s="7"/>
      <c r="L28" s="7"/>
      <c r="M28" s="7"/>
      <c r="N28" s="7"/>
      <c r="O28" s="7"/>
      <c r="P28" s="7"/>
      <c r="Q28" s="7"/>
      <c r="R28" s="7"/>
      <c r="S28" s="7"/>
      <c r="T28" s="7"/>
      <c r="U28" s="7"/>
      <c r="V28" s="7"/>
      <c r="W28" s="7"/>
      <c r="X28" s="7"/>
      <c r="Y28" s="7"/>
      <c r="Z28" s="7"/>
    </row>
    <row r="29" spans="1:26" ht="36" customHeight="1" x14ac:dyDescent="0.15">
      <c r="A29" s="233"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2"/>
      <c r="D32" s="112"/>
      <c r="E32" s="114" t="s">
        <v>246</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2"/>
      <c r="D33" s="112"/>
      <c r="E33" s="114" t="s">
        <v>253</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2"/>
      <c r="D34" s="112"/>
      <c r="E34" s="114" t="s">
        <v>246</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2"/>
      <c r="D35" s="112"/>
      <c r="E35" s="114" t="s">
        <v>263</v>
      </c>
      <c r="F35" s="112"/>
      <c r="G35" s="113"/>
      <c r="H35" s="114"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2"/>
      <c r="D36" s="112"/>
      <c r="E36" s="114" t="s">
        <v>246</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3" t="s">
        <v>97</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4" t="s">
        <v>426</v>
      </c>
      <c r="D41" s="112"/>
      <c r="E41" s="114" t="s">
        <v>427</v>
      </c>
      <c r="F41" s="114" t="s">
        <v>428</v>
      </c>
      <c r="G41" s="113"/>
      <c r="H41" s="114"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4" t="s">
        <v>407</v>
      </c>
      <c r="D42" s="112"/>
      <c r="E42" s="114" t="s">
        <v>435</v>
      </c>
      <c r="F42" s="114" t="s">
        <v>436</v>
      </c>
      <c r="G42" s="113"/>
      <c r="H42" s="112"/>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5" t="s">
        <v>842</v>
      </c>
      <c r="J43" s="7"/>
      <c r="K43" s="7"/>
      <c r="L43" s="7"/>
      <c r="M43" s="7"/>
      <c r="N43" s="7"/>
      <c r="O43" s="7"/>
      <c r="P43" s="7"/>
      <c r="Q43" s="7"/>
      <c r="R43" s="7"/>
      <c r="S43" s="7"/>
      <c r="T43" s="7"/>
      <c r="U43" s="7"/>
      <c r="V43" s="7"/>
      <c r="W43" s="7"/>
      <c r="X43" s="7"/>
      <c r="Y43" s="7"/>
      <c r="Z43" s="7"/>
    </row>
    <row r="44" spans="1:26" ht="46.5" customHeight="1" x14ac:dyDescent="0.15">
      <c r="A44" s="233" t="s">
        <v>104</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4" t="s">
        <v>407</v>
      </c>
      <c r="D46" s="115"/>
      <c r="E46" s="114" t="s">
        <v>459</v>
      </c>
      <c r="F46" s="114" t="s">
        <v>451</v>
      </c>
      <c r="G46" s="60" t="s">
        <v>460</v>
      </c>
      <c r="H46" s="114"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4" t="s">
        <v>407</v>
      </c>
      <c r="D47" s="115"/>
      <c r="E47" s="114" t="s">
        <v>467</v>
      </c>
      <c r="F47" s="114" t="s">
        <v>468</v>
      </c>
      <c r="G47" s="113"/>
      <c r="H47" s="112"/>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4" t="s">
        <v>407</v>
      </c>
      <c r="D48" s="115"/>
      <c r="E48" s="114" t="s">
        <v>467</v>
      </c>
      <c r="F48" s="114" t="s">
        <v>468</v>
      </c>
      <c r="G48" s="113"/>
      <c r="H48" s="112"/>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4" t="s">
        <v>477</v>
      </c>
      <c r="D49" s="115"/>
      <c r="E49" s="114" t="s">
        <v>845</v>
      </c>
      <c r="F49" s="114" t="s">
        <v>478</v>
      </c>
      <c r="G49" s="60" t="s">
        <v>479</v>
      </c>
      <c r="H49" s="114" t="s">
        <v>480</v>
      </c>
      <c r="I49" s="15" t="s">
        <v>846</v>
      </c>
      <c r="J49" s="7"/>
      <c r="K49" s="7"/>
      <c r="L49" s="7"/>
      <c r="M49" s="7"/>
      <c r="N49" s="7"/>
      <c r="O49" s="7"/>
      <c r="P49" s="7"/>
      <c r="Q49" s="7"/>
      <c r="R49" s="7"/>
      <c r="S49" s="7"/>
      <c r="T49" s="7"/>
      <c r="U49" s="7"/>
      <c r="V49" s="7"/>
      <c r="W49" s="7"/>
      <c r="X49" s="7"/>
      <c r="Y49" s="7"/>
      <c r="Z49" s="7"/>
    </row>
    <row r="50" spans="1:26" ht="46.5" customHeight="1" x14ac:dyDescent="0.15">
      <c r="A50" s="233" t="s">
        <v>508</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4" t="s">
        <v>848</v>
      </c>
      <c r="D51" s="115"/>
      <c r="E51" s="114" t="s">
        <v>849</v>
      </c>
      <c r="F51" s="114" t="s">
        <v>850</v>
      </c>
      <c r="G51" s="60" t="s">
        <v>851</v>
      </c>
      <c r="H51" s="114"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4" t="s">
        <v>848</v>
      </c>
      <c r="D52" s="115"/>
      <c r="E52" s="114" t="s">
        <v>854</v>
      </c>
      <c r="F52" s="114" t="s">
        <v>850</v>
      </c>
      <c r="G52" s="60" t="s">
        <v>851</v>
      </c>
      <c r="H52" s="114"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4" t="s">
        <v>848</v>
      </c>
      <c r="D53" s="115"/>
      <c r="E53" s="114" t="s">
        <v>854</v>
      </c>
      <c r="F53" s="114" t="s">
        <v>850</v>
      </c>
      <c r="G53" s="60" t="s">
        <v>851</v>
      </c>
      <c r="H53" s="114"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4" t="s">
        <v>848</v>
      </c>
      <c r="D54" s="115"/>
      <c r="E54" s="114" t="s">
        <v>857</v>
      </c>
      <c r="F54" s="114" t="s">
        <v>850</v>
      </c>
      <c r="G54" s="113"/>
      <c r="H54" s="114" t="s">
        <v>858</v>
      </c>
      <c r="I54" s="15" t="s">
        <v>737</v>
      </c>
      <c r="J54" s="7"/>
      <c r="K54" s="7"/>
      <c r="L54" s="7"/>
      <c r="M54" s="7"/>
      <c r="N54" s="7"/>
      <c r="O54" s="7"/>
      <c r="P54" s="7"/>
      <c r="Q54" s="7"/>
      <c r="R54" s="7"/>
      <c r="S54" s="7"/>
      <c r="T54" s="7"/>
      <c r="U54" s="7"/>
      <c r="V54" s="7"/>
      <c r="W54" s="7"/>
      <c r="X54" s="7"/>
      <c r="Y54" s="7"/>
      <c r="Z54" s="7"/>
    </row>
    <row r="55" spans="1:26" ht="48" customHeight="1" x14ac:dyDescent="0.15">
      <c r="A55" s="233" t="s">
        <v>859</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4" t="s">
        <v>848</v>
      </c>
      <c r="D56" s="115"/>
      <c r="E56" s="114" t="s">
        <v>861</v>
      </c>
      <c r="F56" s="114" t="s">
        <v>862</v>
      </c>
      <c r="G56" s="60" t="s">
        <v>863</v>
      </c>
      <c r="H56" s="114"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4" t="s">
        <v>848</v>
      </c>
      <c r="D57" s="115"/>
      <c r="E57" s="114" t="s">
        <v>861</v>
      </c>
      <c r="F57" s="112"/>
      <c r="G57" s="113"/>
      <c r="H57" s="114"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4" t="s">
        <v>543</v>
      </c>
      <c r="D58" s="114" t="s">
        <v>867</v>
      </c>
      <c r="E58" s="114" t="s">
        <v>868</v>
      </c>
      <c r="F58" s="112"/>
      <c r="G58" s="113"/>
      <c r="H58" s="114"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4" t="s">
        <v>848</v>
      </c>
      <c r="D59" s="123"/>
      <c r="E59" s="114" t="s">
        <v>861</v>
      </c>
      <c r="F59" s="114" t="s">
        <v>862</v>
      </c>
      <c r="G59" s="113"/>
      <c r="H59" s="114" t="s">
        <v>864</v>
      </c>
      <c r="I59" s="15" t="s">
        <v>741</v>
      </c>
      <c r="J59" s="7"/>
      <c r="K59" s="7"/>
      <c r="L59" s="7"/>
      <c r="M59" s="7"/>
      <c r="N59" s="7"/>
      <c r="O59" s="7"/>
      <c r="P59" s="7"/>
      <c r="Q59" s="7"/>
      <c r="R59" s="7"/>
      <c r="S59" s="7"/>
      <c r="T59" s="7"/>
      <c r="U59" s="7"/>
      <c r="V59" s="7"/>
      <c r="W59" s="7"/>
      <c r="X59" s="7"/>
      <c r="Y59" s="7"/>
      <c r="Z59" s="7"/>
    </row>
    <row r="60" spans="1:26" ht="48" customHeight="1" x14ac:dyDescent="0.15">
      <c r="A60" s="233" t="s">
        <v>120</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4" t="s">
        <v>543</v>
      </c>
      <c r="D62" s="116"/>
      <c r="E62" s="114" t="s">
        <v>544</v>
      </c>
      <c r="F62" s="114" t="s">
        <v>545</v>
      </c>
      <c r="G62" s="60" t="s">
        <v>546</v>
      </c>
      <c r="H62" s="114"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124</v>
      </c>
      <c r="B64" s="17" t="str">
        <f>VLOOKUP(A64,'HECVAT - Lite'!A$32:B$111,2,FALSE)</f>
        <v>Are involatile backup copies made according to pre-defined schedules and securely stored and protected?</v>
      </c>
      <c r="C64" s="114" t="s">
        <v>543</v>
      </c>
      <c r="D64" s="112"/>
      <c r="E64" s="114" t="s">
        <v>563</v>
      </c>
      <c r="F64" s="112"/>
      <c r="G64" s="60" t="s">
        <v>564</v>
      </c>
      <c r="H64" s="114"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4" t="s">
        <v>543</v>
      </c>
      <c r="D65" s="112"/>
      <c r="E65" s="114" t="s">
        <v>571</v>
      </c>
      <c r="F65" s="114" t="s">
        <v>572</v>
      </c>
      <c r="G65" s="60" t="s">
        <v>573</v>
      </c>
      <c r="H65" s="114"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5" t="s">
        <v>873</v>
      </c>
      <c r="J66" s="7"/>
      <c r="K66" s="7"/>
      <c r="L66" s="7"/>
      <c r="M66" s="7"/>
      <c r="N66" s="7"/>
      <c r="O66" s="7"/>
      <c r="P66" s="7"/>
      <c r="Q66" s="7"/>
      <c r="R66" s="7"/>
      <c r="S66" s="7"/>
      <c r="T66" s="7"/>
      <c r="U66" s="7"/>
      <c r="V66" s="7"/>
      <c r="W66" s="7"/>
      <c r="X66" s="7"/>
      <c r="Y66" s="7"/>
      <c r="Z66" s="7"/>
    </row>
    <row r="67" spans="1:26" ht="48" customHeight="1" x14ac:dyDescent="0.15">
      <c r="A67" s="233" t="s">
        <v>874</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4" t="s">
        <v>543</v>
      </c>
      <c r="D68" s="115"/>
      <c r="E68" s="114" t="s">
        <v>876</v>
      </c>
      <c r="F68" s="114" t="s">
        <v>555</v>
      </c>
      <c r="G68" s="113"/>
      <c r="H68" s="112"/>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4" t="s">
        <v>543</v>
      </c>
      <c r="D69" s="115"/>
      <c r="E69" s="114" t="s">
        <v>876</v>
      </c>
      <c r="F69" s="114" t="s">
        <v>545</v>
      </c>
      <c r="G69" s="113"/>
      <c r="H69" s="112"/>
      <c r="I69" s="15" t="s">
        <v>879</v>
      </c>
      <c r="J69" s="7"/>
      <c r="K69" s="7"/>
      <c r="L69" s="7"/>
      <c r="M69" s="7"/>
      <c r="N69" s="7"/>
      <c r="O69" s="7"/>
      <c r="P69" s="7"/>
      <c r="Q69" s="7"/>
      <c r="R69" s="7"/>
      <c r="S69" s="7"/>
      <c r="T69" s="7"/>
      <c r="U69" s="7"/>
      <c r="V69" s="7"/>
      <c r="W69" s="7"/>
      <c r="X69" s="7"/>
      <c r="Y69" s="7"/>
      <c r="Z69" s="7"/>
    </row>
    <row r="70" spans="1:26" ht="48" customHeight="1" x14ac:dyDescent="0.15">
      <c r="A70" s="233" t="s">
        <v>128</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4" t="s">
        <v>416</v>
      </c>
      <c r="D71" s="115"/>
      <c r="E71" s="114" t="s">
        <v>592</v>
      </c>
      <c r="F71" s="112"/>
      <c r="G71" s="121"/>
      <c r="H71" s="112"/>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4" t="s">
        <v>395</v>
      </c>
      <c r="D72" s="115"/>
      <c r="E72" s="114" t="s">
        <v>599</v>
      </c>
      <c r="F72" s="114" t="s">
        <v>535</v>
      </c>
      <c r="G72" s="113"/>
      <c r="H72" s="112"/>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4" t="s">
        <v>543</v>
      </c>
      <c r="D73" s="115"/>
      <c r="E73" s="114" t="s">
        <v>599</v>
      </c>
      <c r="F73" s="112"/>
      <c r="G73" s="113"/>
      <c r="H73" s="112"/>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4" t="s">
        <v>395</v>
      </c>
      <c r="D74" s="115"/>
      <c r="E74" s="114" t="s">
        <v>611</v>
      </c>
      <c r="F74" s="114" t="s">
        <v>612</v>
      </c>
      <c r="G74" s="60" t="s">
        <v>613</v>
      </c>
      <c r="H74" s="112"/>
      <c r="I74" s="15" t="s">
        <v>751</v>
      </c>
      <c r="J74" s="7"/>
      <c r="K74" s="7"/>
      <c r="L74" s="7"/>
      <c r="M74" s="7"/>
      <c r="N74" s="7"/>
      <c r="O74" s="7"/>
      <c r="P74" s="7"/>
      <c r="Q74" s="7"/>
      <c r="R74" s="7"/>
      <c r="S74" s="7"/>
      <c r="T74" s="7"/>
      <c r="U74" s="7"/>
      <c r="V74" s="7"/>
      <c r="W74" s="7"/>
      <c r="X74" s="7"/>
      <c r="Y74" s="7"/>
      <c r="Z74" s="7"/>
    </row>
    <row r="75" spans="1:26" ht="48" customHeight="1" x14ac:dyDescent="0.15">
      <c r="A75" s="233" t="s">
        <v>881</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4" t="s">
        <v>848</v>
      </c>
      <c r="D76" s="115"/>
      <c r="E76" s="114" t="s">
        <v>849</v>
      </c>
      <c r="F76" s="114" t="s">
        <v>850</v>
      </c>
      <c r="G76" s="60" t="s">
        <v>851</v>
      </c>
      <c r="H76" s="114"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4" t="s">
        <v>886</v>
      </c>
      <c r="D77" s="115"/>
      <c r="E77" s="114" t="s">
        <v>849</v>
      </c>
      <c r="F77" s="114" t="s">
        <v>850</v>
      </c>
      <c r="G77" s="113"/>
      <c r="H77" s="114"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4" t="s">
        <v>848</v>
      </c>
      <c r="D78" s="115"/>
      <c r="E78" s="114" t="s">
        <v>849</v>
      </c>
      <c r="F78" s="114" t="s">
        <v>850</v>
      </c>
      <c r="G78" s="60" t="s">
        <v>851</v>
      </c>
      <c r="H78" s="114" t="s">
        <v>883</v>
      </c>
      <c r="I78" s="15" t="s">
        <v>752</v>
      </c>
      <c r="J78" s="7"/>
      <c r="K78" s="7"/>
      <c r="L78" s="7"/>
      <c r="M78" s="7"/>
      <c r="N78" s="7"/>
      <c r="O78" s="7"/>
      <c r="P78" s="7"/>
      <c r="Q78" s="7"/>
      <c r="R78" s="7"/>
      <c r="S78" s="7"/>
      <c r="T78" s="7"/>
      <c r="U78" s="7"/>
      <c r="V78" s="7"/>
      <c r="W78" s="7"/>
      <c r="X78" s="7"/>
      <c r="Y78" s="7"/>
      <c r="Z78" s="7"/>
    </row>
    <row r="79" spans="1:26" ht="48" customHeight="1" x14ac:dyDescent="0.15">
      <c r="A79" s="233" t="s">
        <v>888</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4" t="s">
        <v>890</v>
      </c>
      <c r="D80" s="115"/>
      <c r="E80" s="114" t="s">
        <v>891</v>
      </c>
      <c r="F80" s="114" t="s">
        <v>892</v>
      </c>
      <c r="G80" s="113"/>
      <c r="H80" s="112"/>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4" t="s">
        <v>890</v>
      </c>
      <c r="D81" s="115"/>
      <c r="E81" s="114" t="s">
        <v>861</v>
      </c>
      <c r="F81" s="114" t="s">
        <v>894</v>
      </c>
      <c r="G81" s="113"/>
      <c r="H81" s="112"/>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4" t="s">
        <v>896</v>
      </c>
      <c r="D82" s="115"/>
      <c r="E82" s="114" t="s">
        <v>897</v>
      </c>
      <c r="F82" s="112"/>
      <c r="G82" s="60" t="s">
        <v>898</v>
      </c>
      <c r="H82" s="114"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4" t="s">
        <v>896</v>
      </c>
      <c r="D83" s="115"/>
      <c r="E83" s="114" t="s">
        <v>897</v>
      </c>
      <c r="F83" s="114" t="s">
        <v>901</v>
      </c>
      <c r="G83" s="60" t="s">
        <v>898</v>
      </c>
      <c r="H83" s="114" t="s">
        <v>902</v>
      </c>
      <c r="I83" s="15" t="s">
        <v>759</v>
      </c>
      <c r="J83" s="7"/>
      <c r="K83" s="7"/>
      <c r="L83" s="7"/>
      <c r="M83" s="7"/>
      <c r="N83" s="7"/>
      <c r="O83" s="7"/>
      <c r="P83" s="7"/>
      <c r="Q83" s="7"/>
      <c r="R83" s="7"/>
      <c r="S83" s="7"/>
      <c r="T83" s="7"/>
      <c r="U83" s="7"/>
      <c r="V83" s="7"/>
      <c r="W83" s="7"/>
      <c r="X83" s="7"/>
      <c r="Y83" s="7"/>
      <c r="Z83" s="7"/>
    </row>
    <row r="84" spans="1:26" ht="48" customHeight="1" x14ac:dyDescent="0.15">
      <c r="A84" s="233" t="s">
        <v>903</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4" t="s">
        <v>905</v>
      </c>
      <c r="D85" s="123"/>
      <c r="E85" s="114" t="s">
        <v>599</v>
      </c>
      <c r="F85" s="114" t="s">
        <v>906</v>
      </c>
      <c r="G85" s="60" t="s">
        <v>907</v>
      </c>
      <c r="H85" s="114"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4" t="s">
        <v>543</v>
      </c>
      <c r="D86" s="123"/>
      <c r="E86" s="114" t="s">
        <v>911</v>
      </c>
      <c r="F86" s="114" t="s">
        <v>912</v>
      </c>
      <c r="G86" s="60" t="s">
        <v>913</v>
      </c>
      <c r="H86" s="114" t="s">
        <v>914</v>
      </c>
      <c r="I86" s="15" t="s">
        <v>915</v>
      </c>
      <c r="J86" s="7"/>
      <c r="K86" s="7"/>
      <c r="L86" s="7"/>
      <c r="M86" s="7"/>
      <c r="N86" s="7"/>
      <c r="O86" s="7"/>
      <c r="P86" s="7"/>
      <c r="Q86" s="7"/>
      <c r="R86" s="7"/>
      <c r="S86" s="7"/>
      <c r="T86" s="7"/>
      <c r="U86" s="7"/>
      <c r="V86" s="7"/>
      <c r="W86" s="7"/>
      <c r="X86" s="7"/>
      <c r="Y86" s="7"/>
      <c r="Z86" s="7"/>
    </row>
    <row r="87" spans="1:26" ht="48" customHeight="1" x14ac:dyDescent="0.15">
      <c r="A87" s="233" t="s">
        <v>147</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2"/>
      <c r="D88" s="112"/>
      <c r="E88" s="114" t="s">
        <v>916</v>
      </c>
      <c r="F88" s="114" t="s">
        <v>917</v>
      </c>
      <c r="G88" s="60" t="s">
        <v>918</v>
      </c>
      <c r="H88" s="114"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4" t="s">
        <v>921</v>
      </c>
      <c r="D89" s="112"/>
      <c r="E89" s="114" t="s">
        <v>263</v>
      </c>
      <c r="F89" s="114" t="s">
        <v>922</v>
      </c>
      <c r="G89" s="60" t="s">
        <v>923</v>
      </c>
      <c r="H89" s="114"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4" t="s">
        <v>896</v>
      </c>
      <c r="D90" s="112"/>
      <c r="E90" s="114" t="s">
        <v>925</v>
      </c>
      <c r="F90" s="114" t="s">
        <v>850</v>
      </c>
      <c r="G90" s="60" t="s">
        <v>926</v>
      </c>
      <c r="H90" s="114"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4" t="s">
        <v>929</v>
      </c>
      <c r="D91" s="114" t="s">
        <v>306</v>
      </c>
      <c r="E91" s="114" t="s">
        <v>916</v>
      </c>
      <c r="F91" s="114" t="s">
        <v>308</v>
      </c>
      <c r="G91" s="113"/>
      <c r="H91" s="114" t="s">
        <v>930</v>
      </c>
      <c r="I91" s="15" t="s">
        <v>761</v>
      </c>
      <c r="J91" s="7"/>
      <c r="K91" s="7"/>
      <c r="L91" s="7"/>
      <c r="M91" s="7"/>
      <c r="N91" s="7"/>
      <c r="O91" s="7"/>
      <c r="P91" s="7"/>
      <c r="Q91" s="7"/>
      <c r="R91" s="7"/>
      <c r="S91" s="7"/>
      <c r="T91" s="7"/>
      <c r="U91" s="7"/>
      <c r="V91" s="7"/>
      <c r="W91" s="7"/>
      <c r="X91" s="7"/>
      <c r="Y91" s="7"/>
      <c r="Z91" s="7"/>
    </row>
    <row r="92" spans="1:26" ht="48" customHeight="1" x14ac:dyDescent="0.15">
      <c r="A92" s="233" t="s">
        <v>931</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5" t="s">
        <v>937</v>
      </c>
      <c r="J94" s="7"/>
      <c r="K94" s="7"/>
      <c r="L94" s="7"/>
      <c r="M94" s="7"/>
      <c r="N94" s="7"/>
      <c r="O94" s="7"/>
      <c r="P94" s="7"/>
      <c r="Q94" s="7"/>
      <c r="R94" s="7"/>
      <c r="S94" s="7"/>
      <c r="T94" s="7"/>
      <c r="U94" s="7"/>
      <c r="V94" s="7"/>
      <c r="W94" s="7"/>
      <c r="X94" s="7"/>
      <c r="Y94" s="7"/>
      <c r="Z94" s="7"/>
    </row>
    <row r="95" spans="1:26" ht="48" customHeight="1" x14ac:dyDescent="0.15">
      <c r="A95" s="233" t="s">
        <v>938</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4" t="s">
        <v>921</v>
      </c>
      <c r="D96" s="115"/>
      <c r="E96" s="114" t="s">
        <v>868</v>
      </c>
      <c r="F96" s="114" t="s">
        <v>940</v>
      </c>
      <c r="G96" s="60" t="s">
        <v>941</v>
      </c>
      <c r="H96" s="114"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4" t="s">
        <v>921</v>
      </c>
      <c r="D97" s="115"/>
      <c r="E97" s="112"/>
      <c r="F97" s="114" t="s">
        <v>940</v>
      </c>
      <c r="G97" s="60" t="s">
        <v>941</v>
      </c>
      <c r="H97" s="114"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Studio HECVAT Lite</dc:title>
  <dc:subject>Studio</dc:subject>
  <dc:creator>Gary Denne</dc:creator>
  <cp:keywords/>
  <dc:description/>
  <cp:lastModifiedBy>Gary Denne</cp:lastModifiedBy>
  <dcterms:created xsi:type="dcterms:W3CDTF">2018-08-03T18:00:06Z</dcterms:created>
  <dcterms:modified xsi:type="dcterms:W3CDTF">2023-09-11T00:55:18Z</dcterms:modified>
  <cp:category/>
</cp:coreProperties>
</file>