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CFAA92A0-3685-7F48-AA52-BD8F3D433221}" xr6:coauthVersionLast="47" xr6:coauthVersionMax="47" xr10:uidLastSave="{00000000-0000-0000-0000-000000000000}"/>
  <bookViews>
    <workbookView xWindow="1540" yWindow="500" windowWidth="3584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D30" i="12" s="1"/>
  <c r="E30" i="12" s="1"/>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F76" i="4" s="1"/>
  <c r="A75" i="4"/>
  <c r="F75" i="4" s="1"/>
  <c r="H76" i="4"/>
  <c r="H75"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C25" i="6" s="1"/>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D112" i="4"/>
  <c r="C112" i="4"/>
  <c r="A112" i="4"/>
  <c r="F112" i="4"/>
  <c r="D110" i="4"/>
  <c r="C110" i="4"/>
  <c r="A110" i="4"/>
  <c r="F110" i="4" s="1"/>
  <c r="D109" i="4"/>
  <c r="C109" i="4"/>
  <c r="A109" i="4"/>
  <c r="F109" i="4"/>
  <c r="D108" i="4"/>
  <c r="C108" i="4"/>
  <c r="A108" i="4"/>
  <c r="D107" i="4"/>
  <c r="C107" i="4"/>
  <c r="A107" i="4"/>
  <c r="F107" i="4" s="1"/>
  <c r="D106" i="4"/>
  <c r="C106" i="4"/>
  <c r="A106" i="4"/>
  <c r="F106" i="4" s="1"/>
  <c r="D104" i="4"/>
  <c r="C104" i="4"/>
  <c r="A104" i="4"/>
  <c r="F104" i="4"/>
  <c r="D103" i="4"/>
  <c r="C103" i="4"/>
  <c r="A103" i="4"/>
  <c r="D102" i="4"/>
  <c r="C102" i="4"/>
  <c r="A102" i="4"/>
  <c r="F102" i="4"/>
  <c r="D101" i="4"/>
  <c r="C101" i="4"/>
  <c r="A101" i="4"/>
  <c r="D100" i="4"/>
  <c r="C100" i="4"/>
  <c r="A100" i="4"/>
  <c r="F100" i="4"/>
  <c r="D98" i="4"/>
  <c r="C98" i="4"/>
  <c r="A98" i="4"/>
  <c r="F98" i="4" s="1"/>
  <c r="D97" i="4"/>
  <c r="C97" i="4"/>
  <c r="A97" i="4"/>
  <c r="F97" i="4"/>
  <c r="D96" i="4"/>
  <c r="C96" i="4"/>
  <c r="A96" i="4"/>
  <c r="F96" i="4"/>
  <c r="D95" i="4"/>
  <c r="C95" i="4"/>
  <c r="A95" i="4"/>
  <c r="F95" i="4" s="1"/>
  <c r="D94" i="4"/>
  <c r="C94" i="4"/>
  <c r="A94" i="4"/>
  <c r="F94" i="4"/>
  <c r="D92" i="4"/>
  <c r="C92" i="4"/>
  <c r="A92" i="4"/>
  <c r="F92" i="4"/>
  <c r="D91" i="4"/>
  <c r="C91" i="4"/>
  <c r="A91" i="4"/>
  <c r="D90" i="4"/>
  <c r="C90" i="4"/>
  <c r="A90" i="4"/>
  <c r="F90" i="4" s="1"/>
  <c r="D89" i="4"/>
  <c r="C89" i="4"/>
  <c r="A89" i="4"/>
  <c r="F89" i="4"/>
  <c r="D88" i="4"/>
  <c r="C88" i="4"/>
  <c r="A88" i="4"/>
  <c r="F88" i="4" s="1"/>
  <c r="D87" i="4"/>
  <c r="C87" i="4"/>
  <c r="A87" i="4"/>
  <c r="F87" i="4" s="1"/>
  <c r="D86" i="4"/>
  <c r="C86" i="4"/>
  <c r="A86" i="4"/>
  <c r="F86" i="4"/>
  <c r="D84" i="4"/>
  <c r="C84" i="4"/>
  <c r="A84" i="4"/>
  <c r="D83" i="4"/>
  <c r="C83" i="4"/>
  <c r="A83" i="4"/>
  <c r="F83" i="4"/>
  <c r="D82" i="4"/>
  <c r="C82" i="4"/>
  <c r="A82" i="4"/>
  <c r="D81" i="4"/>
  <c r="C81" i="4"/>
  <c r="A81" i="4"/>
  <c r="F81" i="4"/>
  <c r="D80" i="4"/>
  <c r="C80" i="4"/>
  <c r="A80" i="4"/>
  <c r="F80" i="4" s="1"/>
  <c r="D78" i="4"/>
  <c r="C78" i="4"/>
  <c r="A78" i="4"/>
  <c r="F78" i="4"/>
  <c r="D74" i="4"/>
  <c r="C74" i="4"/>
  <c r="A74" i="4"/>
  <c r="F74" i="4" s="1"/>
  <c r="D73" i="4"/>
  <c r="C73" i="4"/>
  <c r="A73" i="4"/>
  <c r="F73" i="4" s="1"/>
  <c r="D72" i="4"/>
  <c r="C72" i="4"/>
  <c r="A72" i="4"/>
  <c r="H72" i="4" s="1"/>
  <c r="R55" i="5" s="1"/>
  <c r="S55" i="5" s="1"/>
  <c r="J55" i="5" s="1"/>
  <c r="C71" i="4"/>
  <c r="A71" i="4"/>
  <c r="F71" i="4"/>
  <c r="D70" i="4"/>
  <c r="C70" i="4"/>
  <c r="A70" i="4"/>
  <c r="H70" i="4" s="1"/>
  <c r="R53" i="5" s="1"/>
  <c r="S53" i="5" s="1"/>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s="1"/>
  <c r="D50" i="4"/>
  <c r="C50" i="4"/>
  <c r="A50" i="4"/>
  <c r="D49" i="4"/>
  <c r="C49" i="4"/>
  <c r="A49" i="4"/>
  <c r="F49" i="4"/>
  <c r="D48" i="4"/>
  <c r="C48" i="4"/>
  <c r="A48" i="4"/>
  <c r="F48" i="4" s="1"/>
  <c r="D47" i="4"/>
  <c r="C47" i="4"/>
  <c r="A47" i="4"/>
  <c r="F47" i="4" s="1"/>
  <c r="D46" i="4"/>
  <c r="C46" i="4"/>
  <c r="A46" i="4"/>
  <c r="F46" i="4" s="1"/>
  <c r="D45" i="4"/>
  <c r="C45" i="4"/>
  <c r="A45" i="4"/>
  <c r="F45" i="4"/>
  <c r="D44" i="4"/>
  <c r="C44" i="4"/>
  <c r="A44" i="4"/>
  <c r="F44" i="4" s="1"/>
  <c r="D43" i="4"/>
  <c r="C43" i="4"/>
  <c r="A43" i="4"/>
  <c r="F43" i="4" s="1"/>
  <c r="D42" i="4"/>
  <c r="C42" i="4"/>
  <c r="A42" i="4"/>
  <c r="D41" i="4"/>
  <c r="C41" i="4"/>
  <c r="A41" i="4"/>
  <c r="F41" i="4"/>
  <c r="D40" i="4"/>
  <c r="C40" i="4"/>
  <c r="A40" i="4"/>
  <c r="F40" i="4"/>
  <c r="D39" i="4"/>
  <c r="C39" i="4"/>
  <c r="A39" i="4"/>
  <c r="F39" i="4" s="1"/>
  <c r="C37" i="4"/>
  <c r="A37" i="4"/>
  <c r="H37" i="4" s="1"/>
  <c r="R24" i="5" s="1"/>
  <c r="S24" i="5" s="1"/>
  <c r="J24" i="5" s="1"/>
  <c r="D36" i="4"/>
  <c r="C36" i="4"/>
  <c r="A36" i="4"/>
  <c r="F36" i="4"/>
  <c r="D35" i="4"/>
  <c r="C35" i="4"/>
  <c r="A35" i="4"/>
  <c r="F35" i="4" s="1"/>
  <c r="D34" i="4"/>
  <c r="C34" i="4"/>
  <c r="A34" i="4"/>
  <c r="O90" i="5" s="1"/>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c r="E94" i="3"/>
  <c r="B94" i="3"/>
  <c r="B101" i="4" s="1"/>
  <c r="E93" i="3"/>
  <c r="B93" i="3"/>
  <c r="B100" i="4"/>
  <c r="F92" i="3"/>
  <c r="E91" i="3"/>
  <c r="B91" i="3"/>
  <c r="B98" i="4" s="1"/>
  <c r="E90" i="3"/>
  <c r="B90" i="3"/>
  <c r="B74" i="11" s="1"/>
  <c r="E89" i="3"/>
  <c r="B89" i="3"/>
  <c r="B73" i="11"/>
  <c r="E88" i="3"/>
  <c r="B88" i="3"/>
  <c r="B72" i="11" s="1"/>
  <c r="E87" i="3"/>
  <c r="B87" i="3"/>
  <c r="B71" i="11" s="1"/>
  <c r="F86" i="3"/>
  <c r="E85" i="3"/>
  <c r="B85" i="3"/>
  <c r="B92" i="4"/>
  <c r="E84" i="3"/>
  <c r="B84" i="3"/>
  <c r="B66" i="11"/>
  <c r="E83" i="3"/>
  <c r="B83" i="3"/>
  <c r="E82" i="3"/>
  <c r="B82" i="3"/>
  <c r="B64" i="11" s="1"/>
  <c r="E81" i="3"/>
  <c r="B81" i="3"/>
  <c r="B63" i="11" s="1"/>
  <c r="E80" i="3"/>
  <c r="B80" i="3"/>
  <c r="B62" i="11" s="1"/>
  <c r="E79" i="3"/>
  <c r="B79" i="3"/>
  <c r="B86" i="4" s="1"/>
  <c r="F78" i="3"/>
  <c r="E77" i="3"/>
  <c r="B77" i="3"/>
  <c r="B84" i="4" s="1"/>
  <c r="E76" i="3"/>
  <c r="B76" i="3"/>
  <c r="B83" i="4"/>
  <c r="E75" i="3"/>
  <c r="B75" i="3"/>
  <c r="B82" i="4" s="1"/>
  <c r="E74" i="3"/>
  <c r="B74" i="3"/>
  <c r="B81" i="4" s="1"/>
  <c r="B94" i="11"/>
  <c r="E73" i="3"/>
  <c r="B73" i="3"/>
  <c r="B93" i="11" s="1"/>
  <c r="F72" i="3"/>
  <c r="E71" i="3"/>
  <c r="B71" i="3"/>
  <c r="B78" i="4" s="1"/>
  <c r="E70" i="3"/>
  <c r="B70" i="3"/>
  <c r="B77" i="4"/>
  <c r="E69" i="3"/>
  <c r="B69" i="3"/>
  <c r="B76" i="4" s="1"/>
  <c r="E68" i="3"/>
  <c r="B68" i="3"/>
  <c r="B75" i="4" s="1"/>
  <c r="E67" i="3"/>
  <c r="B67" i="3"/>
  <c r="B49" i="11" s="1"/>
  <c r="E66" i="3"/>
  <c r="B66" i="3"/>
  <c r="E65" i="3"/>
  <c r="B65" i="3"/>
  <c r="B47" i="11"/>
  <c r="E64" i="3"/>
  <c r="B64" i="3"/>
  <c r="E63" i="3"/>
  <c r="B63" i="3"/>
  <c r="B45" i="11"/>
  <c r="F62" i="3"/>
  <c r="E61" i="3"/>
  <c r="B61" i="3"/>
  <c r="B43" i="11" s="1"/>
  <c r="E60" i="3"/>
  <c r="B60" i="3"/>
  <c r="B67" i="4" s="1"/>
  <c r="B42" i="11"/>
  <c r="E59" i="3"/>
  <c r="B59" i="3"/>
  <c r="B41" i="11" s="1"/>
  <c r="E58" i="3"/>
  <c r="B58" i="3"/>
  <c r="B65" i="4" s="1"/>
  <c r="B40" i="11"/>
  <c r="E57" i="3"/>
  <c r="B57" i="3"/>
  <c r="B39" i="11" s="1"/>
  <c r="E56" i="3"/>
  <c r="B56" i="3"/>
  <c r="B38" i="11"/>
  <c r="F55" i="3"/>
  <c r="E54" i="3"/>
  <c r="B54" i="3"/>
  <c r="B61" i="4" s="1"/>
  <c r="E53" i="3"/>
  <c r="B53" i="3"/>
  <c r="B60" i="4" s="1"/>
  <c r="E52" i="3"/>
  <c r="B52" i="3"/>
  <c r="B59" i="4"/>
  <c r="E51" i="3"/>
  <c r="B51" i="3"/>
  <c r="B58" i="4" s="1"/>
  <c r="E50" i="3"/>
  <c r="B50" i="3"/>
  <c r="B57" i="4" s="1"/>
  <c r="E49" i="3"/>
  <c r="B49" i="3"/>
  <c r="B56" i="4" s="1"/>
  <c r="E48" i="3"/>
  <c r="B48" i="3"/>
  <c r="B55" i="4"/>
  <c r="E47" i="3"/>
  <c r="B47" i="3"/>
  <c r="B54" i="4" s="1"/>
  <c r="E46" i="3"/>
  <c r="B46" i="3"/>
  <c r="B53" i="4" s="1"/>
  <c r="F45" i="3"/>
  <c r="E44" i="3"/>
  <c r="B44" i="3"/>
  <c r="B51" i="4"/>
  <c r="E43" i="3"/>
  <c r="B43" i="3"/>
  <c r="B50" i="4"/>
  <c r="E42" i="3"/>
  <c r="B42" i="3"/>
  <c r="B49" i="4"/>
  <c r="E41" i="3"/>
  <c r="B41" i="3"/>
  <c r="B48" i="4"/>
  <c r="E40" i="3"/>
  <c r="B40" i="3"/>
  <c r="B47" i="4"/>
  <c r="E39" i="3"/>
  <c r="B39" i="3"/>
  <c r="B46" i="4"/>
  <c r="E38" i="3"/>
  <c r="B38" i="3"/>
  <c r="B45" i="4"/>
  <c r="E37" i="3"/>
  <c r="B37" i="3"/>
  <c r="B28" i="11"/>
  <c r="B36" i="3"/>
  <c r="B43" i="4" s="1"/>
  <c r="E35" i="3"/>
  <c r="B35" i="3"/>
  <c r="B26" i="11"/>
  <c r="E34" i="3"/>
  <c r="B34" i="3"/>
  <c r="B25" i="11" s="1"/>
  <c r="E33" i="3"/>
  <c r="B33" i="3"/>
  <c r="B24" i="11" s="1"/>
  <c r="E32" i="3"/>
  <c r="B32" i="3"/>
  <c r="B23" i="11" s="1"/>
  <c r="F31" i="3"/>
  <c r="E30" i="3"/>
  <c r="B30" i="3"/>
  <c r="B37" i="4"/>
  <c r="E29" i="3"/>
  <c r="B29" i="3"/>
  <c r="B36" i="4" s="1"/>
  <c r="E28" i="3"/>
  <c r="B28" i="3"/>
  <c r="B35" i="4" s="1"/>
  <c r="E27" i="3"/>
  <c r="B27" i="3"/>
  <c r="B34" i="4" s="1"/>
  <c r="E26" i="3"/>
  <c r="B26" i="3"/>
  <c r="B33" i="4"/>
  <c r="B25" i="3"/>
  <c r="B32" i="4"/>
  <c r="E24" i="3"/>
  <c r="B24" i="3"/>
  <c r="B31" i="4" s="1"/>
  <c r="H42" i="4"/>
  <c r="F42" i="4"/>
  <c r="H50" i="4"/>
  <c r="R36" i="5" s="1"/>
  <c r="S36" i="5" s="1"/>
  <c r="J36" i="5" s="1"/>
  <c r="F50" i="4"/>
  <c r="H84" i="4"/>
  <c r="F84" i="4"/>
  <c r="H103" i="4"/>
  <c r="F103" i="4"/>
  <c r="H113" i="4"/>
  <c r="R90" i="5" s="1"/>
  <c r="S90" i="5" s="1"/>
  <c r="J90" i="5" s="1"/>
  <c r="F113" i="4"/>
  <c r="H48" i="4"/>
  <c r="F70" i="4"/>
  <c r="H82" i="4"/>
  <c r="R64" i="5" s="1"/>
  <c r="S64" i="5" s="1"/>
  <c r="J64" i="5" s="1"/>
  <c r="F82" i="4"/>
  <c r="H91" i="4"/>
  <c r="F91" i="4"/>
  <c r="H101" i="4"/>
  <c r="F101" i="4"/>
  <c r="H108" i="4"/>
  <c r="R86" i="5" s="1"/>
  <c r="S86" i="5" s="1"/>
  <c r="J86" i="5" s="1"/>
  <c r="F108" i="4"/>
  <c r="O58" i="5"/>
  <c r="F31" i="4"/>
  <c r="O89" i="5"/>
  <c r="O41" i="5"/>
  <c r="O64" i="5"/>
  <c r="O87" i="5"/>
  <c r="O39" i="5"/>
  <c r="O62" i="5"/>
  <c r="O85" i="5"/>
  <c r="O37" i="5"/>
  <c r="O60" i="5"/>
  <c r="O44" i="5"/>
  <c r="O83" i="5"/>
  <c r="O35" i="5"/>
  <c r="H74" i="4"/>
  <c r="R57" i="5" s="1"/>
  <c r="S57" i="5" s="1"/>
  <c r="J57" i="5" s="1"/>
  <c r="H106" i="4"/>
  <c r="R84" i="5" s="1"/>
  <c r="S84" i="5" s="1"/>
  <c r="F109" i="3"/>
  <c r="F106" i="3"/>
  <c r="F101" i="3"/>
  <c r="F94" i="3"/>
  <c r="F91" i="3"/>
  <c r="F87" i="3"/>
  <c r="F80" i="3"/>
  <c r="F77" i="3"/>
  <c r="F73" i="3"/>
  <c r="F66" i="3"/>
  <c r="F64" i="3"/>
  <c r="F59" i="3"/>
  <c r="F52" i="3"/>
  <c r="F50" i="3"/>
  <c r="F46" i="3"/>
  <c r="F39" i="3"/>
  <c r="F37" i="3"/>
  <c r="F33" i="3"/>
  <c r="F25" i="3"/>
  <c r="F24" i="3"/>
  <c r="O24" i="5"/>
  <c r="O20" i="5"/>
  <c r="C23" i="6"/>
  <c r="D23" i="6"/>
  <c r="B23" i="6"/>
  <c r="C24" i="6"/>
  <c r="D24" i="6"/>
  <c r="B24"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R71" i="5" s="1"/>
  <c r="S71" i="5" s="1"/>
  <c r="J71" i="5" s="1"/>
  <c r="H114" i="4"/>
  <c r="C24" i="12"/>
  <c r="D24" i="12"/>
  <c r="E24" i="12" s="1"/>
  <c r="D26" i="12"/>
  <c r="E26" i="12" s="1"/>
  <c r="D32" i="12"/>
  <c r="E32" i="12" s="1"/>
  <c r="D34" i="12"/>
  <c r="E34" i="12" s="1"/>
  <c r="D40" i="12"/>
  <c r="E40" i="12" s="1"/>
  <c r="D42" i="12"/>
  <c r="E42" i="12" s="1"/>
  <c r="D48" i="12"/>
  <c r="E48" i="12" s="1"/>
  <c r="C50" i="12"/>
  <c r="D50" i="12"/>
  <c r="E50" i="12" s="1"/>
  <c r="C53" i="12"/>
  <c r="D53" i="12"/>
  <c r="E53" i="12" s="1"/>
  <c r="C52" i="12"/>
  <c r="D52" i="12"/>
  <c r="E52" i="12" s="1"/>
  <c r="C23" i="12"/>
  <c r="D23" i="12"/>
  <c r="E23" i="12"/>
  <c r="D29" i="12"/>
  <c r="E29" i="12" s="1"/>
  <c r="D31" i="12"/>
  <c r="E31" i="12"/>
  <c r="D37" i="12"/>
  <c r="E37" i="12" s="1"/>
  <c r="D39" i="12"/>
  <c r="E39" i="12"/>
  <c r="D45" i="12"/>
  <c r="E45" i="12" s="1"/>
  <c r="D47" i="12"/>
  <c r="E47" i="12"/>
  <c r="C49" i="12"/>
  <c r="D49" i="12"/>
  <c r="E49" i="12" s="1"/>
  <c r="C51" i="12"/>
  <c r="D51" i="12"/>
  <c r="E51" i="12"/>
  <c r="C54" i="12"/>
  <c r="D54" i="12"/>
  <c r="E54" i="12" s="1"/>
  <c r="H33" i="4"/>
  <c r="R20" i="5" s="1"/>
  <c r="S20" i="5" s="1"/>
  <c r="J20" i="5" s="1"/>
  <c r="H36" i="4"/>
  <c r="H41" i="4"/>
  <c r="R27" i="5" s="1"/>
  <c r="S27" i="5" s="1"/>
  <c r="J27" i="5" s="1"/>
  <c r="H78" i="4"/>
  <c r="H104" i="4"/>
  <c r="H45" i="4"/>
  <c r="H71" i="4"/>
  <c r="H109" i="4"/>
  <c r="H83" i="4"/>
  <c r="R65" i="5" s="1"/>
  <c r="S65" i="5" s="1"/>
  <c r="H95" i="4"/>
  <c r="H49" i="4"/>
  <c r="R35" i="5" s="1"/>
  <c r="S35" i="5" s="1"/>
  <c r="H100" i="4"/>
  <c r="H31" i="4"/>
  <c r="R18" i="5" s="1"/>
  <c r="S18" i="5" s="1"/>
  <c r="J18" i="5" s="1"/>
  <c r="H43" i="4"/>
  <c r="R29" i="5" s="1"/>
  <c r="S29" i="5" s="1"/>
  <c r="J29" i="5" s="1"/>
  <c r="H64" i="4"/>
  <c r="H86" i="4"/>
  <c r="H92" i="4"/>
  <c r="H102" i="4"/>
  <c r="R81" i="5" s="1"/>
  <c r="S81" i="5" s="1"/>
  <c r="J81" i="5" s="1"/>
  <c r="H112" i="4"/>
  <c r="H39" i="4"/>
  <c r="R25" i="5" s="1"/>
  <c r="S25" i="5" s="1"/>
  <c r="J25" i="5" s="1"/>
  <c r="H47" i="4"/>
  <c r="H68" i="4"/>
  <c r="H81" i="4"/>
  <c r="H97" i="4"/>
  <c r="R77" i="5" s="1"/>
  <c r="S77" i="5" s="1"/>
  <c r="J77" i="5" s="1"/>
  <c r="B46" i="11"/>
  <c r="B71" i="4"/>
  <c r="B48" i="11"/>
  <c r="B73" i="4"/>
  <c r="B61" i="11"/>
  <c r="B65" i="11"/>
  <c r="B90" i="4"/>
  <c r="B88" i="11"/>
  <c r="B112" i="4"/>
  <c r="B90" i="11"/>
  <c r="B114" i="4"/>
  <c r="B40" i="4"/>
  <c r="H40" i="4"/>
  <c r="B42" i="4"/>
  <c r="B44" i="4"/>
  <c r="H44" i="4"/>
  <c r="H46" i="4"/>
  <c r="B63" i="4"/>
  <c r="H65" i="4"/>
  <c r="H67" i="4"/>
  <c r="B70" i="4"/>
  <c r="B72" i="4"/>
  <c r="B74" i="4"/>
  <c r="H80" i="4"/>
  <c r="B87" i="4"/>
  <c r="B89" i="4"/>
  <c r="H89" i="4"/>
  <c r="B91" i="4"/>
  <c r="B94" i="4"/>
  <c r="H94" i="4"/>
  <c r="R74" i="5" s="1"/>
  <c r="S74" i="5" s="1"/>
  <c r="B96" i="4"/>
  <c r="H98" i="4"/>
  <c r="R78" i="5" s="1"/>
  <c r="S78" i="5" s="1"/>
  <c r="J78" i="5" s="1"/>
  <c r="H110" i="4"/>
  <c r="B113" i="4"/>
  <c r="B64" i="4"/>
  <c r="B68" i="4"/>
  <c r="B95" i="4"/>
  <c r="D41" i="12" l="1"/>
  <c r="E41" i="12" s="1"/>
  <c r="D33" i="12"/>
  <c r="E33" i="12" s="1"/>
  <c r="D25" i="12"/>
  <c r="E25" i="12" s="1"/>
  <c r="D44" i="12"/>
  <c r="E44" i="12" s="1"/>
  <c r="D36" i="12"/>
  <c r="E36" i="12" s="1"/>
  <c r="D28" i="12"/>
  <c r="E28" i="12" s="1"/>
  <c r="D43" i="12"/>
  <c r="E43" i="12" s="1"/>
  <c r="D35" i="12"/>
  <c r="E35" i="12" s="1"/>
  <c r="D27" i="12"/>
  <c r="E27" i="12" s="1"/>
  <c r="D46" i="12"/>
  <c r="E46" i="12" s="1"/>
  <c r="D38" i="12"/>
  <c r="E38" i="12" s="1"/>
  <c r="R73" i="5"/>
  <c r="S73" i="5" s="1"/>
  <c r="J73" i="5" s="1"/>
  <c r="F27" i="3"/>
  <c r="F53" i="3"/>
  <c r="F67" i="3"/>
  <c r="F81" i="3"/>
  <c r="F95" i="3"/>
  <c r="F110" i="3"/>
  <c r="O43" i="5"/>
  <c r="O68" i="5"/>
  <c r="P68" i="5" s="1"/>
  <c r="O93" i="5"/>
  <c r="O47" i="5"/>
  <c r="O72" i="5"/>
  <c r="R87" i="5"/>
  <c r="S87" i="5" s="1"/>
  <c r="J87" i="5" s="1"/>
  <c r="R67" i="5"/>
  <c r="S67" i="5" s="1"/>
  <c r="J67" i="5" s="1"/>
  <c r="R54" i="5"/>
  <c r="S54" i="5" s="1"/>
  <c r="J54" i="5" s="1"/>
  <c r="R82" i="5"/>
  <c r="S82" i="5" s="1"/>
  <c r="J82" i="5" s="1"/>
  <c r="R39" i="5"/>
  <c r="S39" i="5" s="1"/>
  <c r="J39" i="5" s="1"/>
  <c r="R43" i="5"/>
  <c r="S43" i="5" s="1"/>
  <c r="J43" i="5" s="1"/>
  <c r="R47" i="5"/>
  <c r="S47" i="5" s="1"/>
  <c r="J47" i="5" s="1"/>
  <c r="B97" i="4"/>
  <c r="F28" i="3"/>
  <c r="F41" i="3"/>
  <c r="F54" i="3"/>
  <c r="F68" i="3"/>
  <c r="F82" i="3"/>
  <c r="F96" i="3"/>
  <c r="F111" i="3"/>
  <c r="O51" i="5"/>
  <c r="O76" i="5"/>
  <c r="P76" i="5" s="1"/>
  <c r="O30" i="5"/>
  <c r="O55" i="5"/>
  <c r="O80" i="5"/>
  <c r="O26" i="5"/>
  <c r="P26" i="5" s="1"/>
  <c r="R80" i="5"/>
  <c r="S80" i="5" s="1"/>
  <c r="J80" i="5" s="1"/>
  <c r="B39" i="4"/>
  <c r="H73" i="4"/>
  <c r="R56" i="5" s="1"/>
  <c r="S56" i="5" s="1"/>
  <c r="J56" i="5" s="1"/>
  <c r="R31" i="5"/>
  <c r="S31" i="5" s="1"/>
  <c r="J31" i="5" s="1"/>
  <c r="F29" i="3"/>
  <c r="F42" i="3"/>
  <c r="F56" i="3"/>
  <c r="F69" i="3"/>
  <c r="F83" i="3"/>
  <c r="F97" i="3"/>
  <c r="F112" i="3"/>
  <c r="O59" i="5"/>
  <c r="O84" i="5"/>
  <c r="P84" i="5" s="1"/>
  <c r="T84" i="5" s="1"/>
  <c r="O38" i="5"/>
  <c r="P38" i="5" s="1"/>
  <c r="O63" i="5"/>
  <c r="O88" i="5"/>
  <c r="O34" i="5"/>
  <c r="F40" i="3"/>
  <c r="R51" i="5"/>
  <c r="S51" i="5" s="1"/>
  <c r="J51" i="5" s="1"/>
  <c r="R49" i="5"/>
  <c r="S49" i="5" s="1"/>
  <c r="J49" i="5" s="1"/>
  <c r="R48" i="5"/>
  <c r="S48" i="5" s="1"/>
  <c r="J48" i="5" s="1"/>
  <c r="O18" i="5"/>
  <c r="P18" i="5" s="1"/>
  <c r="F43" i="3"/>
  <c r="F57" i="3"/>
  <c r="F70" i="3"/>
  <c r="F84" i="3"/>
  <c r="F99" i="3"/>
  <c r="O67" i="5"/>
  <c r="P67" i="5" s="1"/>
  <c r="T67" i="5" s="1"/>
  <c r="O46" i="5"/>
  <c r="O25" i="5"/>
  <c r="R72" i="5"/>
  <c r="S72" i="5" s="1"/>
  <c r="J72" i="5" s="1"/>
  <c r="R83" i="5"/>
  <c r="S83" i="5" s="1"/>
  <c r="J83" i="5" s="1"/>
  <c r="F30" i="3"/>
  <c r="F26" i="3"/>
  <c r="O92" i="5"/>
  <c r="P92" i="5" s="1"/>
  <c r="O71" i="5"/>
  <c r="P71" i="5" s="1"/>
  <c r="T71" i="5" s="1"/>
  <c r="O42" i="5"/>
  <c r="R66" i="5"/>
  <c r="S66" i="5" s="1"/>
  <c r="J66" i="5" s="1"/>
  <c r="B66" i="4"/>
  <c r="R70" i="5"/>
  <c r="S70" i="5" s="1"/>
  <c r="J70" i="5" s="1"/>
  <c r="H107" i="4"/>
  <c r="R85" i="5" s="1"/>
  <c r="S85" i="5" s="1"/>
  <c r="J85" i="5" s="1"/>
  <c r="H51" i="4"/>
  <c r="R37" i="5" s="1"/>
  <c r="S37" i="5" s="1"/>
  <c r="J37" i="5" s="1"/>
  <c r="R61" i="5"/>
  <c r="S61" i="5" s="1"/>
  <c r="J61" i="5" s="1"/>
  <c r="O19" i="5"/>
  <c r="P19" i="5" s="1"/>
  <c r="F32" i="3"/>
  <c r="F44" i="3"/>
  <c r="F58" i="3"/>
  <c r="F71" i="3"/>
  <c r="F85" i="3"/>
  <c r="F100" i="3"/>
  <c r="O75" i="5"/>
  <c r="P75" i="5" s="1"/>
  <c r="O29" i="5"/>
  <c r="P29" i="5" s="1"/>
  <c r="T29" i="5" s="1"/>
  <c r="O54" i="5"/>
  <c r="O79" i="5"/>
  <c r="O33" i="5"/>
  <c r="P33" i="5" s="1"/>
  <c r="O50" i="5"/>
  <c r="B27" i="11"/>
  <c r="F34" i="4"/>
  <c r="R40" i="5"/>
  <c r="S40" i="5" s="1"/>
  <c r="J40" i="5" s="1"/>
  <c r="R44" i="5"/>
  <c r="S44" i="5" s="1"/>
  <c r="J44" i="5" s="1"/>
  <c r="F72" i="4"/>
  <c r="R58" i="5"/>
  <c r="S58" i="5" s="1"/>
  <c r="J58" i="5" s="1"/>
  <c r="R23" i="5"/>
  <c r="S23" i="5" s="1"/>
  <c r="J23" i="5" s="1"/>
  <c r="O21" i="5"/>
  <c r="F47" i="3"/>
  <c r="F88" i="3"/>
  <c r="O45" i="5"/>
  <c r="H116" i="4"/>
  <c r="R92" i="5" s="1"/>
  <c r="S92" i="5" s="1"/>
  <c r="F77" i="4"/>
  <c r="R32" i="5"/>
  <c r="S32" i="5" s="1"/>
  <c r="J32" i="5" s="1"/>
  <c r="B88" i="4"/>
  <c r="R63" i="5"/>
  <c r="S63" i="5" s="1"/>
  <c r="J63" i="5" s="1"/>
  <c r="R79" i="5"/>
  <c r="S79" i="5" s="1"/>
  <c r="H10" i="15" s="1"/>
  <c r="D21" i="4" s="1"/>
  <c r="D25" i="6"/>
  <c r="O22" i="5"/>
  <c r="P22" i="5" s="1"/>
  <c r="F35" i="3"/>
  <c r="F48" i="3"/>
  <c r="F61" i="3"/>
  <c r="F75" i="3"/>
  <c r="F89" i="3"/>
  <c r="F103" i="3"/>
  <c r="H87" i="4"/>
  <c r="R68" i="5" s="1"/>
  <c r="S68" i="5" s="1"/>
  <c r="J68" i="5" s="1"/>
  <c r="O28" i="5"/>
  <c r="P28" i="5" s="1"/>
  <c r="O53" i="5"/>
  <c r="P53" i="5" s="1"/>
  <c r="T53" i="5" s="1"/>
  <c r="O78" i="5"/>
  <c r="P78" i="5" s="1"/>
  <c r="T78" i="5" s="1"/>
  <c r="O32" i="5"/>
  <c r="P32" i="5" s="1"/>
  <c r="T32" i="5" s="1"/>
  <c r="O57" i="5"/>
  <c r="P57" i="5" s="1"/>
  <c r="T57" i="5" s="1"/>
  <c r="O74" i="5"/>
  <c r="P74" i="5" s="1"/>
  <c r="T74" i="5" s="1"/>
  <c r="R28" i="5"/>
  <c r="S28" i="5" s="1"/>
  <c r="J28" i="5" s="1"/>
  <c r="R41" i="5"/>
  <c r="S41" i="5" s="1"/>
  <c r="J41" i="5" s="1"/>
  <c r="R45" i="5"/>
  <c r="S45" i="5" s="1"/>
  <c r="J45" i="5" s="1"/>
  <c r="C42" i="12"/>
  <c r="B25" i="6"/>
  <c r="F34" i="3"/>
  <c r="F60" i="3"/>
  <c r="F74" i="3"/>
  <c r="F102" i="3"/>
  <c r="O91" i="5"/>
  <c r="P91" i="5" s="1"/>
  <c r="O70" i="5"/>
  <c r="P70" i="5" s="1"/>
  <c r="T70" i="5" s="1"/>
  <c r="O95" i="5"/>
  <c r="P95" i="5" s="1"/>
  <c r="O49" i="5"/>
  <c r="O66" i="5"/>
  <c r="B41" i="4"/>
  <c r="R62" i="5"/>
  <c r="S62" i="5" s="1"/>
  <c r="J62" i="5" s="1"/>
  <c r="R30" i="5"/>
  <c r="S30" i="5" s="1"/>
  <c r="J30" i="5" s="1"/>
  <c r="R52" i="5"/>
  <c r="S52" i="5" s="1"/>
  <c r="J52" i="5" s="1"/>
  <c r="H35" i="4"/>
  <c r="R22" i="5" s="1"/>
  <c r="S22" i="5" s="1"/>
  <c r="J22" i="5" s="1"/>
  <c r="H32" i="4"/>
  <c r="R19" i="5" s="1"/>
  <c r="S19" i="5" s="1"/>
  <c r="J19" i="5" s="1"/>
  <c r="B80" i="4"/>
  <c r="R33" i="5"/>
  <c r="S33" i="5" s="1"/>
  <c r="J33" i="5" s="1"/>
  <c r="H66" i="4"/>
  <c r="R50" i="5" s="1"/>
  <c r="S50" i="5" s="1"/>
  <c r="J50" i="5" s="1"/>
  <c r="H34" i="4"/>
  <c r="R21" i="5" s="1"/>
  <c r="S21" i="5" s="1"/>
  <c r="J21" i="5" s="1"/>
  <c r="O23" i="5"/>
  <c r="P23" i="5" s="1"/>
  <c r="T23" i="5" s="1"/>
  <c r="F36" i="3"/>
  <c r="F49" i="3"/>
  <c r="F63" i="3"/>
  <c r="F76" i="3"/>
  <c r="F90" i="3"/>
  <c r="F105" i="3"/>
  <c r="O36" i="5"/>
  <c r="P36" i="5" s="1"/>
  <c r="T36" i="5" s="1"/>
  <c r="O61" i="5"/>
  <c r="P61" i="5" s="1"/>
  <c r="T61" i="5" s="1"/>
  <c r="O86" i="5"/>
  <c r="P86" i="5" s="1"/>
  <c r="T86" i="5" s="1"/>
  <c r="O40" i="5"/>
  <c r="P40" i="5" s="1"/>
  <c r="T40" i="5" s="1"/>
  <c r="O65" i="5"/>
  <c r="P65" i="5" s="1"/>
  <c r="T65" i="5" s="1"/>
  <c r="O82" i="5"/>
  <c r="H88" i="4"/>
  <c r="R69" i="5" s="1"/>
  <c r="S69" i="5" s="1"/>
  <c r="J69" i="5" s="1"/>
  <c r="R59" i="5"/>
  <c r="S59" i="5" s="1"/>
  <c r="J59" i="5" s="1"/>
  <c r="O69" i="5"/>
  <c r="P69" i="5" s="1"/>
  <c r="O94" i="5"/>
  <c r="P94" i="5" s="1"/>
  <c r="O48" i="5"/>
  <c r="O73" i="5"/>
  <c r="P73" i="5" s="1"/>
  <c r="T73" i="5" s="1"/>
  <c r="R34" i="5"/>
  <c r="S34" i="5" s="1"/>
  <c r="J34" i="5" s="1"/>
  <c r="R88" i="5"/>
  <c r="S88" i="5" s="1"/>
  <c r="J88" i="5" s="1"/>
  <c r="R26" i="5"/>
  <c r="S26" i="5" s="1"/>
  <c r="J26" i="5" s="1"/>
  <c r="R89" i="5"/>
  <c r="S89" i="5" s="1"/>
  <c r="J89" i="5" s="1"/>
  <c r="R75" i="5"/>
  <c r="S75" i="5" s="1"/>
  <c r="J75" i="5" s="1"/>
  <c r="R91" i="5"/>
  <c r="S91" i="5" s="1"/>
  <c r="J91" i="5" s="1"/>
  <c r="F38" i="3"/>
  <c r="F51" i="3"/>
  <c r="F65" i="3"/>
  <c r="F79" i="3"/>
  <c r="F93" i="3"/>
  <c r="F107" i="3"/>
  <c r="O27" i="5"/>
  <c r="P27" i="5" s="1"/>
  <c r="T27" i="5" s="1"/>
  <c r="O52" i="5"/>
  <c r="P52" i="5" s="1"/>
  <c r="T52" i="5" s="1"/>
  <c r="O77" i="5"/>
  <c r="P77" i="5" s="1"/>
  <c r="T77" i="5" s="1"/>
  <c r="O31" i="5"/>
  <c r="P31" i="5" s="1"/>
  <c r="T31" i="5" s="1"/>
  <c r="O56" i="5"/>
  <c r="P56" i="5" s="1"/>
  <c r="T56" i="5" s="1"/>
  <c r="O81" i="5"/>
  <c r="P81" i="5" s="1"/>
  <c r="T81" i="5" s="1"/>
  <c r="R38" i="5"/>
  <c r="S38" i="5" s="1"/>
  <c r="J38" i="5" s="1"/>
  <c r="R42" i="5"/>
  <c r="S42" i="5" s="1"/>
  <c r="J42" i="5" s="1"/>
  <c r="R46" i="5"/>
  <c r="S46" i="5" s="1"/>
  <c r="J46" i="5" s="1"/>
  <c r="H96" i="4"/>
  <c r="R76" i="5" s="1"/>
  <c r="S76" i="5" s="1"/>
  <c r="J76" i="5" s="1"/>
  <c r="Q93" i="5"/>
  <c r="H117" i="4" s="1"/>
  <c r="R93" i="5" s="1"/>
  <c r="S93" i="5" s="1"/>
  <c r="J93" i="5" s="1"/>
  <c r="P64" i="5"/>
  <c r="T64" i="5" s="1"/>
  <c r="P93" i="5"/>
  <c r="P46" i="5"/>
  <c r="P58" i="5"/>
  <c r="P82" i="5"/>
  <c r="T82" i="5" s="1"/>
  <c r="C39" i="12"/>
  <c r="C40" i="12"/>
  <c r="C33" i="12"/>
  <c r="P88" i="5"/>
  <c r="P34" i="5"/>
  <c r="P30" i="5"/>
  <c r="C43" i="12"/>
  <c r="P35" i="5"/>
  <c r="T35" i="5" s="1"/>
  <c r="P47" i="5"/>
  <c r="T47" i="5" s="1"/>
  <c r="P42" i="5"/>
  <c r="T42" i="5" s="1"/>
  <c r="P59" i="5"/>
  <c r="T59" i="5" s="1"/>
  <c r="P50" i="5"/>
  <c r="P41" i="5"/>
  <c r="P66" i="5"/>
  <c r="P83" i="5"/>
  <c r="T83" i="5" s="1"/>
  <c r="P90" i="5"/>
  <c r="T90" i="5" s="1"/>
  <c r="P51" i="5"/>
  <c r="T51" i="5" s="1"/>
  <c r="P63" i="5"/>
  <c r="T63" i="5" s="1"/>
  <c r="P43" i="5"/>
  <c r="T43" i="5" s="1"/>
  <c r="P89" i="5"/>
  <c r="C32" i="12"/>
  <c r="P24" i="5"/>
  <c r="T24" i="5" s="1"/>
  <c r="P72" i="5"/>
  <c r="T72" i="5" s="1"/>
  <c r="Q95" i="5"/>
  <c r="H119" i="4" s="1"/>
  <c r="R95" i="5" s="1"/>
  <c r="S95" i="5" s="1"/>
  <c r="J95" i="5" s="1"/>
  <c r="C29" i="12"/>
  <c r="P54" i="5"/>
  <c r="T54" i="5" s="1"/>
  <c r="P87" i="5"/>
  <c r="T87" i="5" s="1"/>
  <c r="P48" i="5"/>
  <c r="T48" i="5" s="1"/>
  <c r="C31" i="12"/>
  <c r="P60" i="5"/>
  <c r="T60" i="5" s="1"/>
  <c r="P85" i="5"/>
  <c r="T85" i="5" s="1"/>
  <c r="P25" i="5"/>
  <c r="T25" i="5" s="1"/>
  <c r="P55" i="5"/>
  <c r="T55" i="5" s="1"/>
  <c r="H6" i="15"/>
  <c r="D17" i="4" s="1"/>
  <c r="J53" i="5"/>
  <c r="P37" i="5"/>
  <c r="T37" i="5" s="1"/>
  <c r="T18" i="5"/>
  <c r="P44" i="5"/>
  <c r="P45" i="5"/>
  <c r="T45" i="5" s="1"/>
  <c r="P49" i="5"/>
  <c r="T49" i="5" s="1"/>
  <c r="P21" i="5"/>
  <c r="T21" i="5" s="1"/>
  <c r="P62" i="5"/>
  <c r="T62" i="5" s="1"/>
  <c r="P80" i="5"/>
  <c r="J65" i="5"/>
  <c r="J35" i="5"/>
  <c r="H11" i="15"/>
  <c r="D22" i="4" s="1"/>
  <c r="J84" i="5"/>
  <c r="P20" i="5"/>
  <c r="T20" i="5" s="1"/>
  <c r="P39" i="5"/>
  <c r="T39" i="5" s="1"/>
  <c r="J92" i="5"/>
  <c r="H9" i="15"/>
  <c r="D20" i="4" s="1"/>
  <c r="J74" i="5"/>
  <c r="P79" i="5"/>
  <c r="Q94" i="5"/>
  <c r="H118" i="4" s="1"/>
  <c r="R94" i="5" s="1"/>
  <c r="S94" i="5" s="1"/>
  <c r="J94" i="5" s="1"/>
  <c r="H8" i="15" l="1"/>
  <c r="D19" i="4" s="1"/>
  <c r="T28" i="5"/>
  <c r="T41" i="5"/>
  <c r="T76" i="5"/>
  <c r="H4" i="15"/>
  <c r="D15" i="4" s="1"/>
  <c r="T30" i="5"/>
  <c r="T22" i="5"/>
  <c r="T75" i="5"/>
  <c r="G9" i="15" s="1"/>
  <c r="H12" i="15"/>
  <c r="D23" i="4" s="1"/>
  <c r="T91" i="5"/>
  <c r="T26" i="5"/>
  <c r="T68" i="5"/>
  <c r="T92" i="5"/>
  <c r="T33" i="5"/>
  <c r="T38" i="5"/>
  <c r="T88" i="5"/>
  <c r="H3" i="15"/>
  <c r="D14" i="4" s="1"/>
  <c r="J79" i="5"/>
  <c r="K6" i="15" s="1"/>
  <c r="H2" i="15"/>
  <c r="D13" i="4" s="1"/>
  <c r="T66" i="5"/>
  <c r="H7" i="15"/>
  <c r="D18" i="4" s="1"/>
  <c r="T44" i="5"/>
  <c r="T19" i="5"/>
  <c r="E2" i="15" s="1"/>
  <c r="H5" i="15"/>
  <c r="D16" i="4" s="1"/>
  <c r="T89" i="5"/>
  <c r="E12" i="15" s="1"/>
  <c r="T46" i="5"/>
  <c r="T80" i="5"/>
  <c r="E10" i="15" s="1"/>
  <c r="T69" i="5"/>
  <c r="T50" i="5"/>
  <c r="T58" i="5"/>
  <c r="T79" i="5"/>
  <c r="T34" i="5"/>
  <c r="T93" i="5"/>
  <c r="K3" i="15"/>
  <c r="T95" i="5"/>
  <c r="E7" i="15"/>
  <c r="E5" i="15"/>
  <c r="G6" i="15"/>
  <c r="I6" i="15" s="1"/>
  <c r="G2" i="15"/>
  <c r="F13" i="4" s="1"/>
  <c r="E6" i="15"/>
  <c r="G7" i="15"/>
  <c r="F18" i="4" s="1"/>
  <c r="E8" i="15"/>
  <c r="G8" i="15"/>
  <c r="F19" i="4" s="1"/>
  <c r="K2" i="15"/>
  <c r="G5" i="15"/>
  <c r="H13" i="15"/>
  <c r="D24" i="4" s="1"/>
  <c r="E11" i="15"/>
  <c r="G11" i="15"/>
  <c r="T94" i="5"/>
  <c r="E9" i="15" l="1"/>
  <c r="G12" i="15"/>
  <c r="I12" i="15" s="1"/>
  <c r="E13" i="15"/>
  <c r="E3" i="15"/>
  <c r="G4" i="15"/>
  <c r="I4" i="15" s="1"/>
  <c r="G3" i="15"/>
  <c r="I3" i="15" s="1"/>
  <c r="G14" i="4" s="1"/>
  <c r="K5" i="15"/>
  <c r="M2" i="15" s="1"/>
  <c r="G10" i="15"/>
  <c r="F21" i="4" s="1"/>
  <c r="E4" i="15"/>
  <c r="F17" i="4"/>
  <c r="I2" i="15"/>
  <c r="G13" i="4" s="1"/>
  <c r="G13" i="15"/>
  <c r="I13" i="15" s="1"/>
  <c r="M3" i="15"/>
  <c r="I7" i="15"/>
  <c r="G18" i="4" s="1"/>
  <c r="I8" i="15"/>
  <c r="B13" i="12" s="1"/>
  <c r="K10" i="15"/>
  <c r="D25" i="4" s="1"/>
  <c r="I5" i="15"/>
  <c r="F16" i="4"/>
  <c r="B11" i="12"/>
  <c r="G17" i="4"/>
  <c r="F20" i="4"/>
  <c r="I9" i="15"/>
  <c r="F22" i="4"/>
  <c r="I11" i="15"/>
  <c r="F23" i="4" l="1"/>
  <c r="F15" i="4"/>
  <c r="I10" i="15"/>
  <c r="B8" i="12"/>
  <c r="F14" i="4"/>
  <c r="G19" i="4"/>
  <c r="B7" i="12"/>
  <c r="B12" i="12"/>
  <c r="G12" i="12" s="1"/>
  <c r="J8" i="15"/>
  <c r="D6" i="12" s="1"/>
  <c r="E6" i="12" s="1"/>
  <c r="K11" i="15"/>
  <c r="F25" i="4" s="1"/>
  <c r="G25" i="4" s="1"/>
  <c r="F24" i="4"/>
  <c r="B18" i="12"/>
  <c r="G24" i="4"/>
  <c r="F11" i="12"/>
  <c r="E11" i="12"/>
  <c r="D11" i="12"/>
  <c r="C11" i="12"/>
  <c r="G11" i="12"/>
  <c r="B17" i="12"/>
  <c r="G23" i="4"/>
  <c r="D13" i="12"/>
  <c r="G13" i="12"/>
  <c r="C13" i="12"/>
  <c r="F13" i="12"/>
  <c r="E13" i="12"/>
  <c r="B16" i="12"/>
  <c r="G22" i="4"/>
  <c r="B15" i="12"/>
  <c r="G21" i="4"/>
  <c r="B10" i="12"/>
  <c r="G16" i="4"/>
  <c r="B14" i="12"/>
  <c r="G20" i="4"/>
  <c r="B9" i="12"/>
  <c r="G15" i="4"/>
  <c r="D12" i="12" l="1"/>
  <c r="F12" i="12"/>
  <c r="E12" i="12"/>
  <c r="C12" i="12"/>
  <c r="E17" i="12"/>
  <c r="D17" i="12"/>
  <c r="G17" i="12"/>
  <c r="C17" i="12"/>
  <c r="F17" i="12"/>
  <c r="G14" i="12"/>
  <c r="C14" i="12"/>
  <c r="F14" i="12"/>
  <c r="E14" i="12"/>
  <c r="D14" i="12"/>
  <c r="G15" i="12"/>
  <c r="F15" i="12"/>
  <c r="E15" i="12"/>
  <c r="D15" i="12"/>
  <c r="C15" i="12"/>
  <c r="G16" i="12"/>
  <c r="C16" i="12"/>
  <c r="F16" i="12"/>
  <c r="E16" i="12"/>
  <c r="D16" i="12"/>
</calcChain>
</file>

<file path=xl/sharedStrings.xml><?xml version="1.0" encoding="utf-8"?>
<sst xmlns="http://schemas.openxmlformats.org/spreadsheetml/2006/main" count="4078" uniqueCount="2336">
  <si>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</si>
  <si>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</si>
  <si>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</si>
  <si>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</si>
  <si>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</si>
  <si>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</si>
  <si>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</si>
  <si>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</si>
  <si>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</si>
  <si>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</si>
  <si>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</si>
  <si>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</si>
  <si>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</si>
  <si>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</si>
  <si>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</si>
  <si>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</si>
  <si>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</si>
  <si>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</si>
  <si>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</si>
  <si>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</si>
  <si>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</si>
  <si>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</si>
  <si>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</si>
  <si>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</si>
  <si>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</si>
  <si>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</si>
  <si>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</si>
  <si>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</si>
  <si>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</si>
  <si>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</si>
  <si>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</si>
  <si>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</si>
  <si>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</si>
  <si>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</si>
  <si>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</si>
  <si>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</si>
  <si>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</si>
  <si>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</si>
  <si>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</si>
  <si>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</si>
  <si>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</si>
  <si>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</si>
  <si>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</si>
  <si>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</si>
  <si>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</si>
  <si>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</si>
  <si>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</si>
  <si>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</si>
  <si>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</si>
  <si>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</si>
  <si>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</si>
  <si>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</si>
  <si>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</si>
  <si>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</si>
  <si>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</si>
  <si>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</si>
  <si>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</si>
  <si>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</si>
  <si>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</si>
  <si>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</si>
  <si>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</si>
  <si>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</si>
  <si>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</si>
  <si>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</si>
  <si>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</si>
  <si>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</si>
  <si>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</si>
  <si>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</si>
  <si>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</si>
  <si>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</si>
  <si>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</si>
  <si>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</si>
  <si>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</si>
  <si>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</si>
  <si>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</si>
  <si>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</si>
  <si>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</si>
  <si>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</si>
  <si>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</si>
  <si>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</si>
  <si>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</si>
  <si>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</si>
  <si>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</si>
  <si>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</si>
  <si>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</si>
  <si>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</si>
  <si>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</si>
  <si>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</si>
  <si>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</si>
  <si>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</si>
  <si>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</si>
  <si>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</si>
  <si>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</si>
  <si>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</si>
  <si>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</si>
  <si>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</si>
  <si>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</si>
  <si>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</si>
  <si>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</si>
  <si>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</si>
  <si>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</si>
  <si>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</si>
  <si>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</si>
  <si>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</si>
  <si>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</si>
  <si>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</si>
  <si>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</si>
  <si>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</si>
  <si>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</si>
  <si>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</si>
  <si>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</si>
  <si>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</si>
  <si>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</si>
  <si>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</si>
  <si>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</si>
  <si>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</si>
  <si>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</si>
  <si>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</si>
  <si>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</si>
  <si>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</si>
  <si>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</si>
  <si>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</si>
  <si>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</si>
  <si>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</si>
  <si>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</si>
  <si>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</si>
  <si>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</si>
  <si>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</si>
  <si>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</si>
  <si>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</si>
  <si>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</si>
  <si>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</si>
  <si>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</si>
  <si>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</si>
  <si>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</si>
  <si>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</si>
  <si>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</si>
  <si>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</si>
  <si>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</si>
  <si>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</si>
  <si>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</si>
  <si>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</si>
  <si>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</si>
  <si>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</si>
  <si>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</si>
  <si>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</si>
  <si>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</si>
  <si>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</si>
  <si>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</si>
  <si>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</si>
  <si>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</si>
  <si>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</si>
  <si>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</si>
  <si>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</si>
  <si>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</si>
  <si>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</si>
  <si>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</si>
  <si>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</si>
  <si>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</si>
  <si>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</si>
  <si>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</si>
  <si>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</si>
  <si>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</si>
  <si>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</si>
  <si>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</si>
  <si>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</si>
  <si>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</si>
  <si>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</si>
  <si>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</si>
  <si>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</si>
  <si>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</si>
  <si>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</si>
  <si>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</si>
  <si>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</si>
  <si>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</si>
  <si>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</si>
  <si>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</si>
  <si>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</si>
  <si>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</si>
  <si>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</si>
  <si>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</si>
  <si>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</si>
  <si>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</si>
  <si>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</si>
  <si>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</si>
  <si>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</si>
  <si>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</si>
  <si>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</si>
  <si>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</si>
  <si>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</si>
  <si>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</si>
  <si>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</si>
  <si>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</si>
  <si>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</si>
  <si>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</si>
  <si>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</si>
  <si>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</si>
  <si>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</si>
  <si>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</si>
  <si>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</si>
  <si>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</si>
  <si>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</si>
  <si>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</si>
  <si>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</si>
  <si>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</si>
  <si>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</si>
  <si>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</si>
  <si>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</si>
  <si>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</si>
  <si>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</si>
  <si>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</si>
  <si>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</si>
  <si>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</si>
  <si>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</si>
  <si>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</si>
  <si>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</si>
  <si>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</si>
  <si>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</si>
  <si>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</si>
  <si>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</si>
  <si>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</si>
  <si>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</si>
  <si>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</si>
  <si>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</si>
  <si>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</si>
  <si>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</si>
  <si>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</si>
  <si>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</si>
  <si>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</si>
  <si>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</si>
  <si>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</si>
  <si>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</si>
  <si>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</si>
  <si>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</si>
  <si>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</si>
  <si>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</si>
  <si>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</si>
  <si>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</si>
  <si>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</si>
  <si>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</si>
  <si>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</si>
  <si>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</si>
  <si>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</si>
  <si>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</si>
  <si>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</si>
  <si>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</si>
  <si>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</si>
  <si>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</si>
  <si>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</si>
  <si>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</si>
  <si>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</si>
  <si>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</si>
  <si>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</si>
  <si>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</si>
  <si>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</si>
  <si>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</si>
  <si>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</si>
  <si>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</si>
  <si>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</si>
  <si>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</si>
  <si>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</si>
  <si>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</si>
  <si>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</si>
  <si>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</si>
  <si>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</si>
  <si>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</si>
  <si>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</si>
  <si>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</si>
  <si>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</si>
  <si>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</si>
  <si>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</si>
  <si>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</si>
  <si>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</si>
  <si>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</si>
  <si>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</si>
  <si>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</si>
  <si>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</si>
  <si>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</si>
  <si>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</si>
  <si>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</si>
  <si>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</si>
  <si>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</si>
  <si>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</si>
  <si>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</si>
  <si>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</si>
  <si>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</si>
  <si>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</si>
  <si>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</si>
  <si>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</si>
  <si>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</si>
  <si>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</si>
  <si>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</si>
  <si>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</si>
  <si>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</si>
  <si>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</si>
  <si>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</si>
  <si>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</si>
  <si>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</si>
  <si>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</si>
  <si>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</si>
  <si>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</si>
  <si>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</si>
  <si>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</si>
  <si>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</si>
  <si>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</si>
  <si>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</si>
  <si>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</si>
  <si>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</si>
  <si>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</si>
  <si>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</si>
  <si>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</si>
  <si>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</si>
  <si>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</si>
  <si>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</si>
  <si>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</si>
  <si>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</si>
  <si>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</si>
  <si>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</si>
  <si>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</si>
  <si>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</si>
  <si>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</si>
  <si>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</si>
  <si>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</si>
  <si>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</si>
  <si>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</si>
  <si>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</si>
  <si>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</si>
  <si>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</si>
  <si>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</si>
  <si>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</si>
  <si>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</si>
  <si>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</si>
  <si>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</si>
  <si>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</si>
  <si>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</si>
  <si>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</si>
  <si>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</si>
  <si>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</si>
  <si>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</si>
  <si>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</si>
  <si>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</si>
  <si>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</si>
  <si>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</si>
  <si>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</si>
  <si>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</si>
  <si>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</si>
  <si>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</si>
  <si>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</si>
  <si>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</si>
  <si>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</si>
  <si>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</si>
  <si>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</si>
  <si>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</si>
  <si>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</si>
  <si>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</si>
  <si>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</si>
  <si>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</si>
  <si>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</si>
  <si>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</si>
  <si>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</si>
  <si>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</si>
  <si>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</si>
  <si>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</si>
  <si>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</si>
  <si>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</si>
  <si>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</si>
  <si>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</si>
  <si>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</si>
  <si>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</si>
  <si>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</si>
  <si>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</si>
  <si>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</si>
  <si>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</si>
  <si>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</si>
  <si>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</si>
  <si>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</si>
  <si>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</si>
  <si>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</si>
  <si>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</si>
  <si>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</si>
  <si>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</si>
  <si>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</si>
  <si>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</si>
  <si>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</si>
  <si>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</si>
  <si>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</si>
  <si>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</si>
  <si>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</si>
  <si>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</si>
  <si>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</si>
  <si>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</si>
  <si>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</si>
  <si>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</si>
  <si>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</si>
  <si>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</si>
  <si>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</si>
  <si>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</si>
  <si>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</si>
  <si>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</si>
  <si>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</si>
  <si>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</si>
  <si>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</si>
  <si>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</si>
  <si>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</si>
  <si>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</si>
  <si>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</si>
  <si>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</si>
  <si>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</si>
  <si>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</si>
  <si>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</si>
  <si>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</si>
  <si>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</si>
  <si>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</si>
  <si>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</si>
  <si>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</si>
  <si>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</si>
  <si>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</si>
  <si>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</si>
  <si>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</si>
  <si>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</si>
  <si>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</si>
  <si>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</si>
  <si>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</si>
  <si>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</si>
  <si>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</si>
  <si>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</si>
  <si>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</si>
  <si>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</si>
  <si>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</si>
  <si>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</si>
  <si>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</si>
  <si>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</si>
  <si>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</si>
  <si>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</si>
  <si>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</si>
  <si>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</si>
  <si>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</si>
  <si>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</si>
  <si>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</si>
  <si>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</si>
  <si>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</si>
  <si>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</si>
  <si>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</si>
  <si>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</si>
  <si>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</si>
  <si>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</si>
  <si>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</si>
  <si>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</si>
  <si>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</si>
  <si>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</si>
  <si>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</si>
  <si>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</si>
  <si>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</si>
  <si>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</si>
  <si>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</si>
  <si>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</si>
  <si>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</si>
  <si>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</si>
  <si>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</si>
  <si>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</si>
  <si>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</si>
  <si>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</si>
  <si>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</si>
  <si>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</si>
  <si>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</si>
  <si>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</si>
  <si>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</si>
  <si>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</si>
  <si>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</si>
  <si>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</si>
  <si>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</si>
  <si>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</si>
  <si>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</si>
  <si>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</si>
  <si>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</si>
  <si>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</si>
  <si>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</si>
  <si>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</si>
  <si>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</si>
  <si>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</si>
  <si>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</si>
  <si>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</si>
  <si>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</si>
  <si>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</si>
  <si>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</si>
  <si>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</si>
  <si>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</si>
  <si>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</si>
  <si>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</si>
  <si>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</si>
  <si>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</si>
  <si>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</si>
  <si>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</si>
  <si>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</si>
  <si>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</si>
  <si>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</si>
  <si>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</si>
  <si>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</si>
  <si>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</si>
  <si>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</si>
  <si>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</si>
  <si>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</si>
  <si>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</si>
  <si>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</si>
  <si>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</si>
  <si>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</si>
  <si>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</si>
  <si>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</si>
  <si>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</si>
  <si>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</si>
  <si>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</si>
  <si>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</si>
  <si>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</si>
  <si>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</si>
  <si>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</si>
  <si>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</si>
  <si>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</si>
  <si>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</si>
  <si>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</si>
  <si>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</si>
  <si>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</si>
  <si>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</si>
  <si>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</si>
  <si>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</si>
  <si>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</si>
  <si>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</si>
  <si>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</si>
  <si>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</si>
  <si>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</si>
  <si>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</si>
  <si>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</si>
  <si>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</si>
  <si>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</si>
  <si>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</si>
  <si>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</si>
  <si>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</si>
  <si>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</si>
  <si>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</si>
  <si>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</si>
  <si>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</si>
  <si>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</si>
  <si>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</si>
  <si>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</si>
  <si>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</si>
  <si>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</si>
  <si>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</si>
  <si>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</si>
  <si>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</si>
  <si>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</si>
  <si>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</si>
  <si>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</si>
  <si>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</si>
  <si>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</si>
  <si>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</si>
  <si>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</si>
  <si>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</si>
  <si>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</si>
  <si>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</si>
  <si>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</si>
  <si>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</si>
  <si>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</si>
  <si>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</si>
  <si>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</si>
  <si>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</si>
  <si>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</si>
  <si>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</si>
  <si>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</si>
  <si>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</si>
  <si>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</si>
  <si>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</si>
  <si>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</si>
  <si>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</si>
  <si>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</si>
  <si>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</si>
  <si>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</si>
  <si>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</si>
  <si>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</si>
  <si>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</si>
  <si>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</si>
  <si>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</si>
  <si>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</si>
  <si>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</si>
  <si>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</si>
  <si>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</si>
  <si>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</si>
  <si>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</si>
  <si>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</si>
  <si>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</si>
  <si>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</si>
  <si>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</si>
  <si>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</si>
  <si>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</si>
  <si>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</si>
  <si>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</si>
  <si>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</si>
  <si>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</si>
  <si>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</si>
  <si>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</si>
  <si>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</si>
  <si>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</si>
  <si>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</si>
  <si>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</si>
  <si>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</si>
  <si>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</si>
  <si>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</si>
  <si>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</si>
  <si>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</si>
  <si>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</si>
  <si>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</si>
  <si>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</si>
  <si>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</si>
  <si>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</si>
  <si>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</si>
  <si>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</si>
  <si>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</si>
  <si>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</si>
  <si>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</si>
  <si>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</si>
  <si>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</si>
  <si>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</si>
  <si>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</si>
  <si>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</si>
  <si>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</si>
  <si>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</si>
  <si>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</si>
  <si>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</si>
  <si>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</si>
  <si>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</si>
  <si>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</si>
  <si>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</si>
  <si>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</si>
  <si>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</si>
  <si>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</si>
  <si>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</si>
  <si>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</si>
  <si>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</si>
  <si>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</si>
  <si>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</si>
  <si>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</si>
  <si>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</si>
  <si>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</si>
  <si>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</si>
  <si>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</si>
  <si>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</si>
  <si>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</si>
  <si>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</si>
  <si>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</si>
  <si>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</si>
  <si>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</si>
  <si>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</si>
  <si>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</si>
  <si>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</si>
  <si>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</si>
  <si>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</si>
  <si>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</si>
  <si>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</si>
  <si>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</si>
  <si>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</si>
  <si>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</si>
  <si>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</si>
  <si>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</si>
  <si>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</si>
  <si>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</si>
  <si>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</si>
  <si>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</si>
  <si>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</si>
  <si>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</si>
  <si>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</si>
  <si>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</si>
  <si>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</si>
  <si>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</si>
  <si>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</si>
  <si>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</si>
  <si>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</si>
  <si>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</si>
  <si>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</si>
  <si>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</si>
  <si>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</si>
  <si>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</si>
  <si>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</si>
  <si>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</si>
  <si>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</si>
  <si>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</si>
  <si>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</si>
  <si>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</si>
  <si>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</si>
  <si>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</si>
  <si>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</si>
  <si>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</si>
  <si>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</si>
  <si>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</si>
  <si>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</si>
  <si>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</si>
  <si>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</si>
  <si>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</si>
  <si>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</si>
  <si>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</si>
  <si>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</si>
  <si>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</si>
  <si>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</si>
  <si>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</si>
  <si>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</si>
  <si>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</si>
  <si>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</si>
  <si>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</si>
  <si>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</si>
  <si>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</si>
  <si>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</si>
  <si>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</si>
  <si>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</si>
  <si>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</si>
  <si>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</si>
  <si>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</si>
  <si>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</si>
  <si>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</si>
  <si>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</si>
  <si>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</si>
  <si>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</si>
  <si>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</si>
  <si>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</si>
  <si>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</si>
  <si>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</si>
  <si>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</si>
  <si>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</si>
  <si>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</si>
  <si>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</si>
  <si>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</si>
  <si>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</si>
  <si>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</si>
  <si>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</si>
  <si>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</si>
  <si>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</si>
  <si>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</si>
  <si>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</si>
  <si>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</si>
  <si>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</si>
  <si>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</si>
  <si>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</si>
  <si>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</si>
  <si>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</si>
  <si>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</si>
  <si>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</si>
  <si>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</si>
  <si>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</si>
  <si>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</si>
  <si>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</si>
  <si>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</si>
  <si>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</si>
  <si>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</si>
  <si>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</si>
  <si>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</si>
  <si>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</si>
  <si>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</si>
  <si>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</si>
  <si>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</si>
  <si>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</si>
  <si>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</si>
  <si>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</si>
  <si>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</si>
  <si>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</si>
  <si>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</si>
  <si>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</si>
  <si>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</si>
  <si>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</si>
  <si>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</si>
  <si>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</si>
  <si>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</si>
  <si>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</si>
  <si>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</si>
  <si>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</si>
  <si>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</si>
  <si>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</si>
  <si>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</si>
  <si>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</si>
  <si>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</si>
  <si>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</si>
  <si>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</si>
  <si>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</si>
  <si>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</si>
  <si>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</si>
  <si>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</si>
  <si>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</si>
  <si>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</si>
  <si>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</si>
  <si>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</si>
  <si>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</si>
  <si>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</si>
  <si>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</si>
  <si>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</si>
  <si>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</si>
  <si>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</si>
  <si>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</si>
  <si>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</si>
  <si>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</si>
  <si>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</si>
  <si>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</si>
  <si>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</si>
  <si>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</si>
  <si>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</si>
  <si>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</si>
  <si>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</si>
  <si>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</si>
  <si>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</si>
  <si>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</si>
  <si>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</si>
  <si>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</si>
  <si>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</si>
  <si>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</si>
  <si>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</si>
  <si>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</si>
  <si>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</si>
  <si>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</si>
  <si>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</si>
  <si>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</si>
  <si>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</si>
  <si>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</si>
  <si>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</si>
  <si>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</si>
  <si>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</si>
  <si>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</si>
  <si>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</si>
  <si>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</si>
  <si>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</si>
  <si>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</si>
  <si>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</si>
  <si>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</si>
  <si>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</si>
  <si>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</si>
  <si>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</si>
  <si>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</si>
  <si>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</si>
  <si>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</si>
  <si>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</si>
  <si>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</si>
  <si>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</si>
  <si>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</si>
  <si>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</si>
  <si>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</si>
  <si>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</si>
  <si>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</si>
  <si>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</si>
  <si>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</si>
  <si>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</si>
  <si>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</si>
  <si>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</si>
  <si>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</si>
  <si>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</si>
  <si>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</si>
  <si>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</si>
  <si>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</si>
  <si>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</si>
  <si>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</si>
  <si>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</si>
  <si>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</si>
  <si>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</si>
  <si>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</si>
  <si>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</si>
  <si>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</si>
  <si>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</si>
  <si>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</si>
  <si>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</si>
  <si>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</si>
  <si>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</si>
  <si>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</si>
  <si>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</si>
  <si>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</si>
  <si>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</si>
  <si>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</si>
  <si>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</si>
  <si>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</si>
  <si>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</si>
  <si>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</si>
  <si>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</si>
  <si>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</si>
  <si>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</si>
  <si>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</si>
  <si>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</si>
  <si>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</si>
  <si>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</si>
  <si>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</si>
  <si>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</si>
  <si>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</si>
  <si>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</si>
  <si>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</si>
  <si>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</si>
  <si>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</si>
  <si>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</si>
  <si>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</si>
  <si>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</si>
  <si>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</si>
  <si>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</si>
  <si>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</si>
  <si>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</si>
  <si>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</si>
  <si>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</si>
  <si>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</si>
  <si>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</si>
  <si>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</si>
  <si>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</si>
  <si>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</si>
  <si>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</si>
  <si>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</si>
  <si>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</si>
  <si>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</si>
  <si>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</si>
  <si>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</si>
  <si>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</si>
  <si>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</si>
  <si>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</si>
  <si>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</si>
  <si>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</si>
  <si>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</si>
  <si>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</si>
  <si>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</si>
  <si>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</si>
  <si>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</si>
  <si>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</si>
  <si>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</si>
  <si>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</si>
  <si>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</si>
  <si>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</si>
  <si>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</si>
  <si>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</si>
  <si>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</si>
  <si>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</si>
  <si>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</si>
  <si>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</si>
  <si>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</si>
  <si>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</si>
  <si>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</si>
  <si>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</si>
  <si>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</si>
  <si>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</si>
  <si>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</si>
  <si>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</si>
  <si>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</si>
  <si>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</si>
  <si>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</si>
  <si>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</si>
  <si>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</si>
  <si>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</si>
  <si>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</si>
  <si>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</si>
  <si>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</si>
  <si>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</si>
  <si>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</si>
  <si>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</si>
  <si>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</si>
  <si>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</si>
  <si>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</si>
  <si>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</si>
  <si>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</si>
  <si>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</si>
  <si>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</si>
  <si>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</si>
  <si>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</si>
  <si>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</si>
  <si>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</si>
  <si>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</si>
  <si>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</si>
  <si>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</si>
  <si>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</si>
  <si>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</si>
  <si>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</si>
  <si>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</si>
  <si>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</si>
  <si>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</si>
  <si>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</si>
  <si>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</si>
  <si>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</si>
  <si>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</si>
  <si>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</si>
  <si>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</si>
  <si>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</si>
  <si>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</si>
  <si>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</si>
  <si>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</si>
  <si>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</si>
  <si>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</si>
  <si>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</si>
  <si>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</si>
  <si>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</si>
  <si>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</si>
  <si>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</si>
  <si>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</si>
  <si>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</si>
  <si>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</si>
  <si>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</si>
  <si>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</si>
  <si>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</si>
  <si>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</si>
  <si>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</si>
  <si>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</si>
  <si>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</si>
  <si>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</si>
  <si>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</si>
  <si>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</si>
  <si>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</si>
  <si>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</si>
  <si>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</si>
  <si>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</si>
  <si>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</si>
  <si>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</si>
  <si>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</si>
  <si>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</si>
  <si>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</si>
  <si>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</si>
  <si>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</si>
  <si>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</si>
  <si>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</si>
  <si>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</si>
  <si>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</si>
  <si>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</si>
  <si>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</si>
  <si>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</si>
  <si>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</si>
  <si>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</si>
  <si>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</si>
  <si>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</si>
  <si>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</si>
  <si>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</si>
  <si>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</si>
  <si>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</si>
  <si>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</si>
  <si>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</si>
  <si>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</si>
  <si>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</si>
  <si>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</si>
  <si>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</si>
  <si>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</si>
  <si>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</si>
  <si>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</si>
  <si>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</si>
  <si>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</si>
  <si>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</si>
  <si>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</si>
  <si>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</si>
  <si>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</si>
  <si>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</si>
  <si>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</si>
  <si>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</si>
  <si>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</si>
  <si>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</si>
  <si>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</si>
  <si>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</si>
  <si>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</si>
  <si>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</si>
  <si>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</si>
  <si>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</si>
  <si>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</si>
  <si>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</si>
  <si>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</si>
  <si>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</si>
  <si>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</si>
  <si>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</si>
  <si>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</si>
  <si>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</si>
  <si>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</si>
  <si>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</si>
  <si>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</si>
  <si>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</si>
  <si>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</si>
  <si>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</si>
  <si>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</si>
  <si>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</si>
  <si>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</si>
  <si>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</si>
  <si>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</si>
  <si>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</si>
  <si>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</si>
  <si>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</si>
  <si>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</si>
  <si>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</si>
  <si>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</si>
  <si>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</si>
  <si>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</si>
  <si>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</si>
  <si>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</si>
  <si>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</si>
  <si>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</si>
  <si>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</si>
  <si>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</si>
  <si>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</si>
  <si>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</si>
  <si>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</si>
  <si>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</si>
  <si>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</si>
  <si>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</si>
  <si>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</si>
  <si>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</si>
  <si>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</si>
  <si>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</si>
  <si>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</si>
  <si>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</si>
  <si>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</si>
  <si>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</si>
  <si>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</si>
  <si>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</si>
  <si>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</si>
  <si>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</si>
  <si>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</si>
  <si>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</si>
  <si>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</si>
  <si>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</si>
  <si>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</si>
  <si>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</si>
  <si>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</si>
  <si>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</si>
  <si>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</si>
  <si>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</si>
  <si>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</si>
  <si>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</si>
  <si>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</si>
  <si>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</si>
  <si>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</si>
  <si>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</si>
  <si>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</si>
  <si>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</si>
  <si>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</si>
  <si>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</si>
  <si>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</si>
  <si>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</si>
  <si>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</si>
  <si>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</si>
  <si>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</si>
  <si>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</si>
  <si>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</si>
  <si>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</si>
  <si>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</si>
  <si>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</si>
  <si>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</si>
  <si>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</si>
  <si>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</si>
  <si>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</si>
  <si>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</si>
  <si>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</si>
  <si>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</si>
  <si>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</si>
  <si>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</si>
  <si>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</si>
  <si>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</si>
  <si>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</si>
  <si>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</si>
  <si>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</si>
  <si>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</si>
  <si>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</si>
  <si>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</si>
  <si>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</si>
  <si>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</si>
  <si>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</si>
  <si>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</si>
  <si>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</si>
  <si>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</si>
  <si>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</si>
  <si>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</si>
  <si>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</si>
  <si>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</si>
  <si>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</si>
  <si>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</si>
  <si>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</si>
  <si>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</si>
  <si>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</si>
  <si>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</si>
  <si>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</si>
  <si>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</si>
  <si>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</si>
  <si>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</si>
  <si>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</si>
  <si>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</si>
  <si>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</si>
  <si>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</si>
  <si>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</si>
  <si>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</si>
  <si>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</si>
  <si>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</si>
  <si>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</si>
  <si>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</si>
  <si>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</si>
  <si>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</si>
  <si>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</si>
  <si>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</si>
  <si>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</si>
  <si>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</si>
  <si>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</si>
  <si>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</si>
  <si>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</si>
  <si>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</si>
  <si>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</si>
  <si>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</si>
  <si>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</si>
  <si>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</si>
  <si>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</si>
  <si>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</si>
  <si>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</si>
  <si>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</si>
  <si>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</si>
  <si>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</si>
  <si>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</si>
  <si>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</si>
  <si>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</si>
  <si>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</si>
  <si>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</si>
  <si>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</si>
  <si>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</si>
  <si>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</si>
  <si>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</si>
  <si>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</si>
  <si>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</si>
  <si>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</si>
  <si>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</si>
  <si>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</si>
  <si>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</si>
  <si>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</si>
  <si>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</si>
  <si>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</si>
  <si>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</si>
  <si>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</si>
  <si>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</si>
  <si>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</si>
  <si>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</si>
  <si>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</si>
  <si>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</si>
  <si>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</si>
  <si>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</si>
  <si>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</si>
  <si>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</si>
  <si>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</si>
  <si>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</si>
  <si>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</si>
  <si>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</si>
  <si>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</si>
  <si>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</si>
  <si>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</si>
  <si>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</si>
  <si>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</si>
  <si>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</si>
  <si>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</si>
  <si>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</si>
  <si>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</si>
  <si>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</si>
  <si>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</si>
  <si>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</si>
  <si>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</si>
  <si>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</si>
  <si>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</si>
  <si>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</si>
  <si>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</si>
  <si>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</si>
  <si>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</si>
  <si>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</si>
  <si>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</si>
  <si>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</si>
  <si>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</si>
  <si>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</si>
  <si>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</si>
  <si>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</si>
  <si>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</si>
  <si>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</si>
  <si>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</si>
  <si>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</si>
  <si>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</si>
  <si>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</si>
  <si>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</si>
  <si>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</si>
  <si>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</si>
  <si>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</si>
  <si>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</si>
  <si>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</si>
  <si>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</si>
  <si>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</si>
  <si>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</si>
  <si>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</si>
  <si>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</si>
  <si>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</si>
  <si>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</si>
  <si>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</si>
  <si>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</si>
  <si>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</si>
  <si>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</si>
  <si>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</si>
  <si>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</si>
  <si>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</si>
  <si>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</si>
  <si>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</si>
  <si>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</si>
  <si>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</si>
  <si>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</si>
  <si>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</si>
  <si>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</si>
  <si>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</si>
  <si>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</si>
  <si>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</si>
  <si>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</si>
  <si>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</si>
  <si>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</si>
  <si>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</si>
  <si>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</si>
  <si>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</si>
  <si>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</si>
  <si>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</si>
  <si>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</si>
  <si>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</si>
  <si>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</si>
  <si>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</si>
  <si>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</si>
  <si>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</si>
  <si>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</si>
  <si>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</si>
  <si>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</si>
  <si>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</si>
  <si>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</si>
  <si>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</si>
  <si>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</si>
  <si>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</si>
  <si>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</si>
  <si>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</si>
  <si>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</si>
  <si>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</si>
  <si>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</si>
  <si>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</si>
  <si>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</si>
  <si>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</si>
  <si>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</si>
  <si>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</si>
  <si>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</si>
  <si>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</si>
  <si>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</si>
  <si>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</si>
  <si>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</si>
  <si>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</si>
  <si>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</si>
  <si>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</si>
  <si>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</si>
  <si>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</si>
  <si>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</si>
  <si>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</si>
  <si>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</si>
  <si>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</si>
  <si>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</si>
  <si>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</si>
  <si>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</si>
  <si>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</si>
  <si>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</si>
  <si>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</si>
  <si>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</si>
  <si>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</si>
  <si>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</si>
  <si>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</si>
  <si>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</si>
  <si>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</si>
  <si>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</si>
  <si>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</si>
  <si>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</si>
  <si>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</si>
  <si>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</si>
  <si>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</si>
  <si>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</si>
  <si>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</si>
  <si>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</si>
  <si>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</si>
  <si>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</si>
  <si>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</si>
  <si>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</si>
  <si>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</si>
  <si>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</si>
  <si>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</si>
  <si>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</si>
  <si>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</si>
  <si>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</si>
  <si>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</si>
  <si>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</si>
  <si>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</si>
  <si>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</si>
  <si>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</si>
  <si>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</si>
  <si>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</si>
  <si>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</si>
  <si>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</si>
  <si>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</si>
  <si>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</si>
  <si>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</si>
  <si>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</si>
  <si>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</si>
  <si>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</si>
  <si>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</si>
  <si>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</si>
  <si>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</si>
  <si>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</si>
  <si>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</si>
  <si>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</si>
  <si>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</si>
  <si>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</si>
  <si>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</si>
  <si>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</si>
  <si>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</si>
  <si>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</si>
  <si>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</si>
  <si>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</si>
  <si>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</si>
  <si>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</si>
  <si>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</si>
  <si>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</si>
  <si>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</si>
  <si>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</si>
  <si>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</si>
  <si>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</si>
  <si>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</si>
  <si>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</si>
  <si>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</si>
  <si>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</si>
  <si>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</si>
  <si>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</si>
  <si>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</si>
  <si>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</si>
  <si>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</si>
  <si>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</si>
  <si>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</si>
  <si>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</si>
  <si>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</si>
  <si>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</si>
  <si>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</si>
  <si>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</si>
  <si>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</si>
  <si>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</si>
  <si>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</si>
  <si>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</si>
  <si>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</si>
  <si>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</si>
  <si>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</si>
  <si>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</si>
  <si>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</si>
  <si>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</si>
  <si>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</si>
  <si>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</si>
  <si>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</si>
  <si>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</si>
  <si>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</si>
  <si>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</si>
  <si>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</si>
  <si>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</si>
  <si>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</si>
  <si>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</si>
  <si>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</si>
  <si>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</si>
  <si>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</si>
  <si>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</si>
  <si>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</si>
  <si>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</si>
  <si>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</si>
  <si>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</si>
  <si>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</si>
  <si>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</si>
  <si>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</si>
  <si>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</si>
  <si>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</si>
  <si>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</si>
  <si>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</si>
  <si>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</si>
  <si>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</si>
  <si>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</si>
  <si>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</si>
  <si>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</si>
  <si>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</si>
  <si>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</si>
  <si>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</si>
  <si>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</si>
  <si>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</si>
  <si>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</si>
  <si>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</si>
  <si>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</si>
  <si>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</si>
  <si>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</si>
  <si>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</si>
  <si>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</si>
  <si>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</si>
  <si>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</si>
  <si>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</si>
  <si>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</si>
  <si>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</si>
  <si>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</si>
  <si>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</si>
  <si>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</si>
  <si>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</si>
  <si>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</si>
  <si>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</si>
  <si>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</si>
  <si>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</si>
  <si>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</si>
  <si>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</si>
  <si>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</si>
  <si>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</si>
  <si>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</si>
  <si>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</si>
  <si>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</si>
  <si>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</si>
  <si>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</si>
  <si>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</si>
  <si>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</si>
  <si>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</si>
  <si>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</si>
  <si>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</si>
  <si>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</si>
  <si>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</si>
  <si>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</si>
  <si>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</si>
  <si>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</si>
  <si>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</si>
  <si>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</si>
  <si>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</si>
  <si>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</si>
  <si>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</si>
  <si>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</si>
  <si>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</si>
  <si>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</si>
  <si>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</si>
  <si>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</si>
  <si>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</si>
  <si>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</si>
  <si>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</si>
  <si>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</si>
  <si>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</si>
  <si>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</si>
  <si>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</si>
  <si>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</si>
  <si>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</si>
  <si>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</si>
  <si>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</si>
  <si>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</si>
  <si>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</si>
  <si>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</si>
  <si>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</si>
  <si>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</si>
  <si>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</si>
  <si>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</si>
  <si>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</si>
  <si>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</si>
  <si>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</si>
  <si>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</si>
  <si>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</si>
  <si>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</si>
  <si>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</si>
  <si>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</si>
  <si>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</si>
  <si>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</si>
  <si>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</si>
  <si>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</si>
  <si>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</si>
  <si>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</si>
  <si>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</si>
  <si>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</si>
  <si>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</si>
  <si>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</si>
  <si>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</si>
  <si>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</si>
  <si>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</si>
  <si>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</si>
  <si>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</si>
  <si>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</si>
  <si>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</si>
  <si>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</si>
  <si>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</si>
  <si>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</si>
  <si>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</si>
  <si>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</si>
  <si>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</si>
  <si>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</si>
  <si>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</si>
  <si>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</si>
  <si>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</si>
  <si>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</si>
  <si>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</si>
  <si>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</si>
  <si>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</si>
  <si>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</si>
  <si>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</si>
  <si>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</si>
  <si>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</si>
  <si>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</si>
  <si>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</si>
  <si>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</si>
  <si>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</si>
  <si>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</si>
  <si>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</si>
  <si>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</si>
  <si>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</si>
  <si>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</si>
  <si>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</si>
  <si>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</si>
  <si>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</si>
  <si>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</si>
  <si>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</si>
  <si>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</si>
  <si>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</si>
  <si>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</si>
  <si>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</si>
  <si>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</si>
  <si>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</si>
  <si>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</si>
  <si>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</si>
  <si>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</si>
  <si>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</si>
  <si>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</si>
  <si>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</si>
  <si>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</si>
  <si>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</si>
  <si>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</si>
  <si>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</si>
  <si>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</si>
  <si>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</si>
  <si>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</si>
  <si>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</si>
  <si>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</si>
  <si>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</si>
  <si>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</si>
  <si>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</si>
  <si>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</si>
  <si>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</si>
  <si>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</si>
  <si>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</si>
  <si>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</si>
  <si>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</si>
  <si>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</si>
  <si>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</si>
  <si>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</si>
  <si>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</si>
  <si>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</si>
  <si>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</si>
  <si>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</si>
  <si>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</si>
  <si>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</si>
  <si>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</si>
  <si>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</si>
  <si>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</si>
  <si>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</si>
  <si>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</si>
  <si>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</si>
  <si>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</si>
  <si>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</si>
  <si>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</si>
  <si>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</si>
  <si>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</si>
  <si>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</si>
  <si>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</si>
  <si>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</si>
  <si>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</si>
  <si>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</si>
  <si>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</si>
  <si>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</si>
  <si>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</si>
  <si>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</si>
  <si>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</si>
  <si>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</si>
  <si>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</si>
  <si>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</si>
  <si>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</si>
  <si>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</si>
  <si>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</si>
  <si>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</si>
  <si>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</si>
  <si>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</si>
  <si>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</si>
  <si>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</si>
  <si>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</si>
  <si>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</si>
  <si>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</si>
  <si>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</si>
  <si>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</si>
  <si>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</si>
  <si>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</si>
  <si>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</si>
  <si>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</si>
  <si>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</si>
  <si>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</si>
  <si>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</si>
  <si>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</si>
  <si>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</si>
  <si>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</si>
  <si>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</si>
  <si>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</si>
  <si>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</si>
  <si>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</si>
  <si>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</si>
  <si>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</si>
  <si>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</si>
  <si>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</si>
  <si>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</si>
  <si>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</si>
  <si>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</si>
  <si>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</si>
  <si>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</si>
  <si>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</si>
  <si>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</si>
  <si>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</si>
  <si>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</si>
  <si>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</si>
  <si>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</si>
  <si>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</si>
  <si>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</si>
  <si>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</si>
  <si>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</si>
  <si>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</si>
  <si>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</si>
  <si>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</si>
  <si>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</si>
  <si>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</si>
  <si>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</si>
  <si>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</si>
  <si>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</si>
  <si>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</si>
  <si>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</si>
  <si>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</si>
  <si>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</si>
  <si>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</si>
  <si>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</si>
  <si>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</si>
  <si>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</si>
  <si>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</si>
  <si>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</si>
  <si>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</si>
  <si>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</si>
  <si>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</si>
  <si>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</si>
  <si>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</si>
  <si>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</si>
  <si>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</si>
  <si>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</si>
  <si>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</si>
  <si>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</si>
  <si>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</si>
  <si>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</si>
  <si>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</si>
  <si>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</si>
  <si>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</si>
  <si>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</si>
  <si>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</si>
  <si>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</si>
  <si>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</si>
  <si>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</si>
  <si>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</si>
  <si>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</si>
  <si>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</si>
  <si>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</si>
  <si>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</si>
  <si>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</si>
  <si>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</si>
  <si>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</si>
  <si>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</si>
  <si>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</si>
  <si>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</si>
  <si>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</si>
  <si>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</si>
  <si>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</si>
  <si>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</si>
  <si>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</si>
  <si>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</si>
  <si>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</si>
  <si>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</si>
  <si>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</si>
  <si>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</si>
  <si>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</si>
  <si>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</si>
  <si>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</si>
  <si>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</si>
  <si>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</si>
  <si>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</si>
  <si>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</si>
  <si>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</si>
  <si>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</si>
  <si>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</si>
  <si>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</si>
  <si>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</si>
  <si>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</si>
  <si>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</si>
  <si>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</si>
  <si>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</si>
  <si>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</si>
  <si>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</si>
  <si>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</si>
  <si>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</si>
  <si>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</si>
  <si>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</si>
  <si>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</si>
  <si>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</si>
  <si>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</si>
  <si>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</si>
  <si>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</si>
  <si>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</si>
  <si>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</si>
  <si>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</si>
  <si>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</si>
  <si>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</si>
  <si>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</si>
  <si>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</si>
  <si>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</si>
  <si>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</si>
  <si>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</si>
  <si>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</si>
  <si>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</si>
  <si>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</si>
  <si>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</si>
  <si>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</si>
  <si>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</si>
  <si>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</si>
  <si>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</si>
  <si>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</si>
  <si>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</si>
  <si>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</si>
  <si>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</si>
  <si>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</si>
  <si>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</si>
  <si>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</si>
  <si>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</si>
  <si>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</si>
  <si>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</si>
  <si>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</si>
  <si>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</si>
  <si>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</si>
  <si>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</si>
  <si>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</si>
  <si>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</si>
  <si>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</si>
  <si>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</si>
  <si>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</si>
  <si>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</si>
  <si>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</si>
  <si>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</si>
  <si>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</si>
  <si>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</si>
  <si>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</si>
  <si>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</si>
  <si>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</si>
  <si>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</si>
  <si>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</si>
  <si>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</si>
  <si>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</si>
  <si>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</si>
  <si>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</si>
  <si>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</si>
  <si>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</si>
  <si>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</si>
  <si>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</si>
  <si>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</si>
  <si>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</si>
  <si>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</si>
  <si>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</si>
  <si>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</si>
  <si>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</si>
  <si>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</si>
  <si>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</si>
  <si>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</si>
  <si>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</si>
  <si>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</si>
  <si>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</si>
  <si>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</si>
  <si>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</si>
  <si>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</si>
  <si>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</si>
  <si>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</si>
  <si>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</si>
  <si>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</si>
  <si>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</si>
  <si>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</si>
  <si>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</si>
  <si>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</si>
  <si>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</si>
  <si>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</si>
  <si>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</si>
  <si>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</si>
  <si>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</si>
  <si>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</si>
  <si>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</si>
  <si>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</si>
  <si>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</si>
  <si>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</si>
  <si>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</si>
  <si>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</si>
  <si>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</si>
  <si>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</si>
  <si>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</si>
  <si>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</si>
  <si>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</si>
  <si>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</si>
  <si>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</si>
  <si>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</si>
  <si>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</si>
  <si>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</si>
  <si>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</si>
  <si>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</si>
  <si>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</si>
  <si>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</si>
  <si>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</si>
  <si>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</si>
  <si>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</si>
  <si>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</si>
  <si>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</si>
  <si>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</si>
  <si>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</si>
  <si>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</si>
  <si>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</si>
  <si>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</si>
  <si>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</si>
  <si>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</si>
  <si>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</si>
  <si>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</si>
  <si>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</si>
  <si>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</si>
  <si>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</si>
  <si>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</si>
  <si>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</si>
  <si>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</si>
  <si>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</si>
  <si>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</si>
  <si>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</si>
  <si>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</si>
  <si>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</si>
  <si>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</si>
  <si>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</si>
  <si>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</si>
  <si>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</si>
  <si>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</si>
  <si>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</si>
  <si>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</si>
  <si>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</si>
  <si>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</si>
  <si>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</si>
  <si>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</si>
  <si>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</si>
  <si>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</si>
  <si>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</si>
  <si>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</si>
  <si>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</si>
  <si>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</si>
  <si>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</si>
  <si>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</si>
  <si>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</si>
  <si>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</si>
  <si>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</si>
  <si>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</si>
  <si>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</si>
  <si>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</si>
  <si>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</si>
  <si>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</si>
  <si>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</si>
  <si>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</si>
  <si>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</si>
  <si>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</si>
  <si>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</si>
  <si>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</si>
  <si>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</si>
  <si>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</si>
  <si>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</si>
  <si>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</si>
  <si>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</si>
  <si>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</si>
  <si>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</si>
  <si>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</si>
  <si>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</si>
  <si>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</si>
  <si>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</si>
  <si>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</si>
  <si>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</si>
  <si>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</si>
  <si>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</si>
  <si>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</si>
  <si>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</si>
  <si>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</si>
  <si>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</si>
  <si>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</si>
  <si>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</si>
  <si>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</si>
  <si>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</si>
  <si>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</si>
  <si>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</si>
  <si>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</si>
  <si>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</si>
  <si>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</si>
  <si>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</si>
  <si>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</si>
  <si>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</si>
  <si>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</si>
  <si>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</si>
  <si>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</si>
  <si>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</si>
  <si>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</si>
  <si>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</si>
  <si>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</si>
  <si>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</si>
  <si>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</si>
  <si>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</si>
  <si>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</si>
  <si>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</si>
  <si>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</si>
  <si>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</si>
  <si>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</si>
  <si>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</si>
  <si>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</si>
  <si>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</si>
  <si>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</si>
  <si>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</si>
  <si>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</si>
  <si>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</si>
  <si>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</si>
  <si>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</si>
  <si>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</si>
  <si>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</si>
  <si>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</si>
  <si>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</si>
  <si>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</si>
  <si>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</si>
  <si>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</si>
  <si>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</si>
  <si>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</si>
  <si>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</si>
  <si>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</si>
  <si>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</si>
  <si>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</si>
  <si>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</si>
  <si>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</si>
  <si>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</si>
  <si>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</si>
  <si>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</si>
  <si>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</si>
  <si>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</si>
  <si>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</si>
  <si>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</si>
  <si>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</si>
  <si>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</si>
  <si>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</si>
  <si>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</si>
  <si>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</si>
  <si>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</si>
  <si>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</si>
  <si>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</si>
  <si>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</si>
  <si>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</si>
  <si>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</si>
  <si>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</si>
  <si>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</si>
  <si>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</si>
  <si>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</si>
  <si>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</si>
  <si>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</si>
  <si>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</si>
  <si>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</si>
  <si>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</si>
  <si>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</si>
  <si>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</si>
  <si>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</si>
  <si>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</si>
  <si>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</si>
  <si>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</si>
  <si>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</si>
  <si>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</si>
  <si>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</si>
  <si>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</si>
  <si>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</si>
  <si>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</si>
  <si>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</si>
  <si>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</si>
  <si>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</si>
  <si>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</si>
  <si>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</si>
  <si>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</si>
  <si>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</si>
  <si>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</si>
  <si>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</si>
  <si>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</si>
  <si>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</si>
  <si>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</si>
  <si>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</si>
  <si>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</si>
  <si>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</si>
  <si>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</si>
  <si>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</si>
  <si>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</si>
  <si>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</si>
  <si>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</si>
  <si>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</si>
  <si>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</si>
  <si>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</si>
  <si>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</si>
  <si>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</si>
  <si>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</si>
  <si>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</si>
  <si>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</si>
  <si>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</si>
  <si>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</si>
  <si>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</si>
  <si>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</si>
  <si>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</si>
  <si>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</si>
  <si>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</si>
  <si>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</si>
  <si>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</si>
  <si>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</si>
  <si>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</si>
  <si>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</si>
  <si>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</si>
  <si>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</si>
  <si>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</si>
  <si>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</si>
  <si>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</si>
  <si>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</si>
  <si>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</si>
  <si>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</si>
  <si>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</si>
  <si>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</si>
  <si>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</si>
  <si>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</si>
  <si>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</si>
  <si>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</si>
  <si>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</si>
  <si>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</si>
  <si>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</si>
  <si>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</si>
  <si>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</si>
  <si>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</si>
  <si>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</si>
  <si>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</si>
  <si>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</si>
  <si>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</si>
  <si>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</si>
  <si>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</si>
  <si>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</si>
  <si>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</si>
  <si>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</si>
  <si>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</si>
  <si>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</si>
  <si>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</si>
  <si>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</si>
  <si>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</si>
  <si>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</si>
  <si>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</si>
  <si>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</si>
  <si>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</si>
  <si>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</si>
  <si>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</si>
  <si>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</si>
  <si>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</si>
  <si>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</si>
  <si>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</si>
  <si>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</si>
  <si>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</si>
  <si>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</si>
  <si>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</si>
  <si>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</si>
  <si>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</si>
  <si>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</si>
  <si>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</si>
  <si>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</si>
  <si>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</si>
  <si>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</si>
  <si>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</si>
  <si>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</si>
  <si>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</si>
  <si>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</si>
  <si>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</si>
  <si>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</si>
  <si>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</si>
  <si>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</si>
  <si>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</si>
  <si>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</si>
  <si>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</si>
  <si>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</si>
  <si>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</si>
  <si>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</si>
  <si>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</si>
  <si>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</si>
  <si>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</si>
  <si>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</si>
  <si>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</si>
  <si>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</si>
  <si>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</si>
  <si>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</si>
  <si>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</si>
  <si>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</si>
  <si>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</si>
  <si>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</si>
  <si>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</si>
  <si>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</si>
  <si>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</si>
  <si>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</si>
  <si>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</si>
  <si>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</si>
  <si>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</si>
  <si>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</si>
  <si>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</si>
  <si>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</si>
  <si>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</si>
  <si>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</si>
  <si>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</si>
  <si>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</si>
  <si>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</si>
  <si>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</si>
  <si>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</si>
  <si>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</si>
  <si>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</si>
  <si>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</si>
  <si>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</si>
  <si>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</si>
  <si>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</si>
  <si>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</si>
  <si>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</si>
  <si>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</si>
  <si>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</si>
  <si>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</si>
  <si>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</si>
  <si>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</si>
  <si>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</si>
  <si>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</si>
  <si>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</si>
  <si>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</si>
  <si>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</si>
  <si>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</si>
  <si>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</si>
  <si>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</si>
  <si>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</si>
  <si>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</si>
  <si>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</si>
  <si>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</si>
  <si>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</si>
  <si>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</si>
  <si>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</si>
  <si>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</si>
  <si>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</si>
  <si>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</si>
  <si>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</si>
  <si>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</si>
  <si>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</si>
  <si>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</si>
  <si>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</si>
  <si>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</si>
  <si>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</si>
  <si>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</si>
  <si>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</si>
  <si>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</si>
  <si>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</si>
  <si>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</si>
  <si>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</si>
  <si>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</si>
  <si>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</si>
  <si>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</si>
  <si>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</si>
  <si>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</si>
  <si>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</si>
  <si>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</si>
  <si>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</si>
  <si>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</si>
  <si>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</si>
  <si>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</si>
  <si>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</si>
  <si>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</si>
  <si>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</si>
  <si>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</si>
  <si>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</si>
  <si>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</si>
  <si>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</si>
  <si>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</si>
  <si>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</si>
  <si>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</si>
  <si>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</si>
  <si>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</si>
  <si>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</si>
  <si>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</si>
  <si>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</si>
  <si>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</si>
  <si>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</si>
  <si>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Impact by Instructure</t>
    </r>
  </si>
  <si>
    <r>
      <rPr>
        <i/>
        <sz val="11"/>
        <color rgb="FF000000"/>
        <rFont val="Verdana"/>
        <family val="2"/>
      </rPr>
      <t>Impact by Instructure helps institutions improve technology adoption and evaluate the impact of educational technology, while helping faculty and students seamlessly navigate new platforms.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</si>
  <si>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</si>
  <si>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</si>
  <si>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</si>
  <si>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</si>
  <si>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</si>
  <si>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</si>
  <si>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</si>
  <si>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</si>
  <si>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</si>
  <si>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t>
    </r>
  </si>
  <si>
    <r>
      <rPr>
        <sz val="11"/>
        <color rgb="FF000000"/>
        <rFont val="Verdana"/>
        <family val="2"/>
      </rPr>
      <t>A SOC 2 Type I audited report for Impact is available by request under NDA. Instructure's information security policies and standards are also independently audited annually on the International Organization for Standardization's (ISO) 27000 suite of standards.</t>
    </r>
  </si>
  <si>
    <r>
      <rPr>
        <sz val="11"/>
        <color rgb="FF000000"/>
        <rFont val="Verdana"/>
        <family val="2"/>
      </rPr>
      <t>Our CAIQ (v4) is reviewed and updated annually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</si>
  <si>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</si>
  <si>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</si>
  <si>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</si>
  <si>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An architecture diagram is included in the Impact Security Package.</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</si>
  <si>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</si>
  <si>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</si>
  <si>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documented change management process is in place, which is in line with ISO 27001 standards. Instructure's ISO 27001 certificate is available in the Impact Security Package.</t>
    </r>
  </si>
  <si>
    <r>
      <rPr>
        <sz val="11"/>
        <color rgb="FF000000"/>
        <rFont val="Verdana"/>
        <family val="2"/>
      </rPr>
      <t>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</si>
  <si>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</si>
  <si>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Instructure's InCommon membership may be viewed at: https://incommon.org/community-organization/?id=0015000000m45ZFAAY</t>
    </r>
  </si>
  <si>
    <r>
      <rPr>
        <sz val="11"/>
        <color rgb="FF000000"/>
        <rFont val="Verdana"/>
        <family val="2"/>
      </rPr>
      <t>System logs are retained for 1 month. The audit information listed can be provided on request but not available in-system as yet.</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</si>
  <si>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</si>
  <si>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inst.bid/impact/releases</t>
    </r>
  </si>
  <si>
    <r>
      <rPr>
        <sz val="11"/>
        <color rgb="FF000000"/>
        <rFont val="Verdana"/>
        <family val="2"/>
      </rPr>
      <t>Instructure's Security Team scans the Impact platform for vulnerabilities every week. Application dependencies are checked prior to new releases.</t>
    </r>
  </si>
  <si>
    <r>
      <rPr>
        <sz val="11"/>
        <color rgb="FF000000"/>
        <rFont val="Verdana"/>
        <family val="2"/>
      </rPr>
      <t>Impact has not received a third party security assessment in the last year, however, included in our third-party testing program is enterprise testing of our own security program, platforms, and infrastructure.</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</si>
  <si>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1 report for Impact is available on request (NDA required).</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 brief, Instructure's policy ensures that our Security team:</t>
    </r>
    <r>
      <rPr>
        <sz val="12"/>
        <color rgb="FF000000"/>
        <rFont val="Verdana"/>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rPr>
      <t xml:space="preserve">
</t>
    </r>
    <r>
      <rPr>
        <sz val="11"/>
        <color rgb="FF000000"/>
        <rFont val="Verdana"/>
        <family val="2"/>
      </rPr>
      <t xml:space="preserve"> 3. Mitigate risks according to each risk's respective Overall Risk value.</t>
    </r>
    <r>
      <rPr>
        <sz val="12"/>
        <color rgb="FF000000"/>
        <rFont val="Verdana"/>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</si>
  <si>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</si>
  <si>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database data is encrypted at rest (disk encryption). All external communication is encrypted with SSL. Communication between the Application and Database is kept within the VPC and not exposed to the public.</t>
    </r>
  </si>
  <si>
    <r>
      <rPr>
        <sz val="11"/>
        <color rgb="FF000000"/>
        <rFont val="Verdana"/>
        <family val="2"/>
      </rPr>
      <t>Customers do not have direct access to the database. A data extract will be made by Instructure upon request.</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</si>
  <si>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</si>
  <si>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Impact holds minimal PII and does not store sensitive, financial or PHI information.</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</si>
  <si>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</si>
  <si>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</si>
  <si>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</si>
  <si>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Internet traffic is only allowed through the load balancer on port 80 (http) and port 443 (https).</t>
    </r>
  </si>
  <si>
    <r>
      <rPr>
        <sz val="11"/>
        <color rgb="FF000000"/>
        <rFont val="Verdana"/>
        <family val="2"/>
      </rPr>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r>
  </si>
  <si>
    <r>
      <rPr>
        <sz val="11"/>
        <color rgb="FF000000"/>
        <rFont val="Verdana"/>
        <family val="2"/>
      </rPr>
      <t>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</si>
  <si>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</si>
  <si>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</si>
  <si>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Instructure's general liability insurance includes Cyber Errors &amp; Omissions coverage (referred to as "Professional Errors &amp; Omission"). Instructure's certificate of liability insurance is provided with the Impact Security Package.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</si>
  <si>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</si>
  <si>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</si>
  <si>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</si>
  <si>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</si>
  <si>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</si>
  <si>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</si>
  <si>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</si>
  <si>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</si>
  <si>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</si>
  <si>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</si>
  <si>
    <t>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t>
  </si>
  <si>
    <t>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</si>
  <si>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</si>
  <si>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</si>
  <si>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</si>
  <si>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</si>
  <si>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</si>
  <si>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</si>
  <si>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</si>
  <si>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</si>
  <si>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</si>
  <si>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Two-factor authentication can be enabled in account settings and utilizes an additional OTP code, configurable via an authenticator app such as Google Authenticator.</t>
    </r>
  </si>
  <si>
    <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 report for Impact.</t>
    </r>
  </si>
  <si>
    <r>
      <t>Instructure began in 2008 by two enterprising grad students, and is the home of Canvas LMS and the Instructure Learning Platform that benefits millions of students and teachers worldwide, every single day.</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Instructure, Inc. is the parent company of all global subsidiaries, including:</t>
    </r>
    <r>
      <rPr>
        <sz val="12"/>
        <color rgb="FF000000"/>
        <rFont val="Verdana"/>
      </rPr>
      <t xml:space="preserve">
</t>
    </r>
    <r>
      <rPr>
        <sz val="12"/>
        <color rgb="FF000000"/>
        <rFont val="Verdana"/>
        <family val="2"/>
      </rPr>
      <t xml:space="preserve"> </t>
    </r>
    <r>
      <rPr>
        <sz val="11"/>
        <color rgb="FF000000"/>
        <rFont val="Verdana"/>
        <family val="2"/>
      </rPr>
      <t>• Instructure Global Ltd.</t>
    </r>
    <r>
      <rPr>
        <sz val="12"/>
        <color rgb="FF000000"/>
        <rFont val="Verdana"/>
      </rPr>
      <t xml:space="preserve">
</t>
    </r>
    <r>
      <rPr>
        <sz val="12"/>
        <color rgb="FF000000"/>
        <rFont val="Verdana"/>
        <family val="2"/>
      </rPr>
      <t xml:space="preserve"> </t>
    </r>
    <r>
      <rPr>
        <sz val="11"/>
        <color rgb="FF000000"/>
        <rFont val="Verdana"/>
        <family val="2"/>
      </rPr>
      <t>• Instructure Australia Pty Ltd.</t>
    </r>
    <r>
      <rPr>
        <sz val="12"/>
        <color rgb="FF000000"/>
        <rFont val="Verdana"/>
      </rPr>
      <t xml:space="preserve">
</t>
    </r>
    <r>
      <rPr>
        <sz val="12"/>
        <color rgb="FF000000"/>
        <rFont val="Verdana"/>
        <family val="2"/>
      </rPr>
      <t xml:space="preserve"> </t>
    </r>
    <r>
      <rPr>
        <sz val="11"/>
        <color rgb="FF000000"/>
        <rFont val="Verdana"/>
        <family val="2"/>
      </rPr>
      <t>• Instructure Hong Kong Ltd.</t>
    </r>
    <r>
      <rPr>
        <sz val="12"/>
        <color rgb="FF000000"/>
        <rFont val="Verdana"/>
      </rPr>
      <t xml:space="preserve">
</t>
    </r>
    <r>
      <rPr>
        <sz val="12"/>
        <color rgb="FF000000"/>
        <rFont val="Verdana"/>
        <family val="2"/>
      </rPr>
      <t xml:space="preserve"> </t>
    </r>
    <r>
      <rPr>
        <sz val="11"/>
        <color rgb="FF000000"/>
        <rFont val="Verdana"/>
        <family val="2"/>
      </rPr>
      <t>• Instructure Singapore Ltd.</t>
    </r>
    <r>
      <rPr>
        <sz val="12"/>
        <color rgb="FF000000"/>
        <rFont val="Verdana"/>
      </rPr>
      <t xml:space="preserve">
</t>
    </r>
    <r>
      <rPr>
        <sz val="12"/>
        <color rgb="FF000000"/>
        <rFont val="Verdana"/>
        <family val="2"/>
      </rPr>
      <t xml:space="preserve"> </t>
    </r>
    <r>
      <rPr>
        <sz val="11"/>
        <color rgb="FF000000"/>
        <rFont val="Verdana"/>
        <family val="2"/>
      </rPr>
      <t>• Instructure Sweden AB</t>
    </r>
    <r>
      <rPr>
        <sz val="12"/>
        <color rgb="FF000000"/>
        <rFont val="Verdana"/>
      </rPr>
      <t xml:space="preserve">
</t>
    </r>
    <r>
      <rPr>
        <sz val="12"/>
        <color rgb="FF000000"/>
        <rFont val="Verdana"/>
        <family val="2"/>
      </rPr>
      <t xml:space="preserve"> </t>
    </r>
    <r>
      <rPr>
        <sz val="11"/>
        <color rgb="FF000000"/>
        <rFont val="Verdana"/>
        <family val="2"/>
      </rPr>
      <t>• Instructure Licenciamento de Software Ltda. - "Instructure Brasil"</t>
    </r>
  </si>
  <si>
    <r>
      <t xml:space="preserve">Impact can support hosting and storage in the following regions across the globe:
</t>
    </r>
    <r>
      <rPr>
        <sz val="12"/>
        <color rgb="FF000000"/>
        <rFont val="Verdana"/>
      </rPr>
      <t xml:space="preserve">
</t>
    </r>
    <r>
      <rPr>
        <sz val="11"/>
        <color rgb="FF000000"/>
        <rFont val="Verdana"/>
        <family val="2"/>
      </rPr>
      <t xml:space="preserve"> ● USA: Oregon / Virginia</t>
    </r>
    <r>
      <rPr>
        <sz val="12"/>
        <color rgb="FF000000"/>
        <rFont val="Verdana"/>
      </rPr>
      <t xml:space="preserve">
</t>
    </r>
    <r>
      <rPr>
        <sz val="11"/>
        <color rgb="FF000000"/>
        <rFont val="Verdana"/>
        <family val="2"/>
      </rPr>
      <t xml:space="preserve"> ● Europe: Frankfurt</t>
    </r>
    <r>
      <rPr>
        <sz val="12"/>
        <color rgb="FF000000"/>
        <rFont val="Verdana"/>
      </rPr>
      <t xml:space="preserve">
</t>
    </r>
    <r>
      <rPr>
        <sz val="11"/>
        <color rgb="FF000000"/>
        <rFont val="Verdana"/>
        <family val="2"/>
      </rPr>
      <t xml:space="preserve"> ● Canada: Central</t>
    </r>
    <r>
      <rPr>
        <sz val="12"/>
        <color rgb="FF000000"/>
        <rFont val="Verdana"/>
      </rPr>
      <t xml:space="preserve">
</t>
    </r>
    <r>
      <rPr>
        <sz val="11"/>
        <color rgb="FF000000"/>
        <rFont val="Verdana"/>
        <family val="2"/>
      </rPr>
      <t xml:space="preserve"> ● UK: London</t>
    </r>
    <r>
      <rPr>
        <sz val="12"/>
        <color rgb="FF000000"/>
        <rFont val="Verdana"/>
      </rPr>
      <t xml:space="preserve">
</t>
    </r>
    <r>
      <rPr>
        <sz val="11"/>
        <color rgb="FF000000"/>
        <rFont val="Verdana"/>
        <family val="2"/>
      </rPr>
      <t xml:space="preserve"> ● APAC: Sydney / Singpore / Mumbai</t>
    </r>
    <r>
      <rPr>
        <sz val="12"/>
        <color rgb="FF000000"/>
        <rFont val="Verdana"/>
      </rPr>
      <t xml:space="preserve">
</t>
    </r>
    <r>
      <rPr>
        <sz val="11"/>
        <color rgb="FF000000"/>
        <rFont val="Verdana"/>
        <family val="2"/>
      </rPr>
      <t xml:space="preserve"> ● LATAM: Oregon / Virginia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</si>
</sst>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6">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1" fontId="6" fillId="31" borderId="6" xfId="0" applyNumberFormat="1" applyFont="1" applyFill="1" applyBorder="1" applyAlignment="1">
      <alignment vertical="center" wrapText="1"/>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6" fillId="31" borderId="6" xfId="0" applyFont="1" applyFill="1" applyBorder="1" applyAlignment="1">
      <alignment horizontal="left" vertical="center" wrapText="1"/>
    </xf>
    <xf numFmtId="0" fontId="57"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0.66666666666666663</c:v>
                </c:pt>
                <c:pt idx="3">
                  <c:v>1</c:v>
                </c:pt>
                <c:pt idx="4">
                  <c:v>0.3783783783783784</c:v>
                </c:pt>
                <c:pt idx="5">
                  <c:v>0.7857142857142857</c:v>
                </c:pt>
                <c:pt idx="6">
                  <c:v>0.69696969696969702</c:v>
                </c:pt>
                <c:pt idx="7">
                  <c:v>1</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3039968</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Impact Security Package. The full Security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inst.bid/impact/dl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0" t="s">
        <v>169</v>
      </c>
      <c r="C1" s="301"/>
      <c r="D1" s="301"/>
      <c r="E1" s="351" t="s">
        <v>170</v>
      </c>
      <c r="F1" s="301"/>
      <c r="G1" s="301"/>
      <c r="H1" s="352" t="s">
        <v>171</v>
      </c>
      <c r="I1" s="301"/>
      <c r="J1" s="353" t="s">
        <v>172</v>
      </c>
      <c r="K1" s="301"/>
      <c r="L1" s="301"/>
      <c r="M1" s="354" t="s">
        <v>173</v>
      </c>
      <c r="N1" s="301"/>
      <c r="O1" s="301"/>
      <c r="P1" s="301"/>
      <c r="Q1" s="301"/>
      <c r="R1" s="301"/>
      <c r="S1" s="301"/>
      <c r="T1" s="301"/>
      <c r="U1" s="349" t="s">
        <v>174</v>
      </c>
      <c r="V1" s="301"/>
      <c r="W1" s="301"/>
      <c r="X1" s="301"/>
      <c r="Y1" s="301"/>
      <c r="Z1" s="301"/>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included in the Impact Security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Impact Security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No</v>
      </c>
      <c r="O37" s="61" t="str">
        <f>IF(LEN(VLOOKUP(B37,'Analyst Report'!$A$31:$I$119,7,FALSE))= 0,"",VLOOKUP(B37,'Analyst Report'!$A$31:$I$119,7,FALSE))</f>
        <v/>
      </c>
      <c r="P37" s="61">
        <f t="shared" si="1"/>
        <v>0</v>
      </c>
      <c r="Q37" s="61">
        <v>20</v>
      </c>
      <c r="R37" s="61">
        <f>IF(LEN(VLOOKUP(B37,'Analyst Report'!$A$31:$I$119,9,FALSE))= 0,VLOOKUP(B37,'Analyst Report'!$A$31:$I$119,8,FALSE),VLOOKUP(B37,'Analyst Report'!$A$31:$I$119,9,FALSE))</f>
        <v>20</v>
      </c>
      <c r="S37" s="61">
        <f t="shared" si="2"/>
        <v>20</v>
      </c>
      <c r="T37" s="61">
        <f t="shared" si="3"/>
        <v>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No</v>
      </c>
      <c r="O45" s="61" t="str">
        <f>IF(LEN(VLOOKUP(B45,'Analyst Report'!$A$31:$I$119,7,FALSE))= 0,"",VLOOKUP(B45,'Analyst Report'!$A$31:$I$119,7,FALSE))</f>
        <v/>
      </c>
      <c r="P45" s="61">
        <f t="shared" si="1"/>
        <v>0</v>
      </c>
      <c r="Q45" s="61">
        <v>20</v>
      </c>
      <c r="R45" s="61">
        <f>IF(LEN(VLOOKUP(B45,'Analyst Report'!$A$31:$I$119,9,FALSE))= 0,VLOOKUP(B45,'Analyst Report'!$A$31:$I$119,8,FALSE),VLOOKUP(B45,'Analyst Report'!$A$31:$I$119,9,FALSE))</f>
        <v>20</v>
      </c>
      <c r="S45" s="61">
        <f t="shared" si="2"/>
        <v>20</v>
      </c>
      <c r="T45" s="61">
        <f t="shared" si="3"/>
        <v>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No</v>
      </c>
      <c r="O53" s="61" t="str">
        <f>IF(LEN(VLOOKUP(B53,'Analyst Report'!$A$31:$I$119,7,FALSE))= 0,"",VLOOKUP(B53,'Analyst Report'!$A$31:$I$119,7,FALSE))</f>
        <v/>
      </c>
      <c r="P53" s="61">
        <f t="shared" si="1"/>
        <v>0</v>
      </c>
      <c r="Q53" s="61">
        <v>20</v>
      </c>
      <c r="R53" s="61">
        <f>IF(LEN(VLOOKUP(B53,'Analyst Report'!$A$31:$I$119,9,FALSE))= 0,VLOOKUP(B53,'Analyst Report'!$A$31:$I$119,8,FALSE),VLOOKUP(B53,'Analyst Report'!$A$31:$I$119,9,FALSE))</f>
        <v>20</v>
      </c>
      <c r="S53" s="61">
        <f t="shared" si="2"/>
        <v>20</v>
      </c>
      <c r="T53" s="61">
        <f t="shared" si="3"/>
        <v>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No</v>
      </c>
      <c r="O55" s="61" t="str">
        <f>IF(LEN(VLOOKUP(B55,'Analyst Report'!$A$31:$I$119,7,FALSE))= 0,"",VLOOKUP(B55,'Analyst Report'!$A$31:$I$119,7,FALSE))</f>
        <v/>
      </c>
      <c r="P55" s="61">
        <f t="shared" si="1"/>
        <v>0</v>
      </c>
      <c r="Q55" s="61">
        <v>15</v>
      </c>
      <c r="R55" s="61">
        <f>IF(LEN(VLOOKUP(B55,'Analyst Report'!$A$31:$I$119,9,FALSE))= 0,VLOOKUP(B55,'Analyst Report'!$A$31:$I$119,8,FALSE),VLOOKUP(B55,'Analyst Report'!$A$31:$I$119,9,FALSE))</f>
        <v>15</v>
      </c>
      <c r="S55" s="61">
        <f t="shared" si="2"/>
        <v>15</v>
      </c>
      <c r="T55" s="61">
        <f t="shared" si="3"/>
        <v>0</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No</v>
      </c>
      <c r="O56" s="61" t="str">
        <f>IF(LEN(VLOOKUP(B56,'Analyst Report'!$A$31:$I$119,7,FALSE))= 0,"",VLOOKUP(B56,'Analyst Report'!$A$31:$I$119,7,FALSE))</f>
        <v/>
      </c>
      <c r="P56" s="61">
        <f t="shared" si="1"/>
        <v>0</v>
      </c>
      <c r="Q56" s="61">
        <v>20</v>
      </c>
      <c r="R56" s="61">
        <f>IF(LEN(VLOOKUP(B56,'Analyst Report'!$A$31:$I$119,9,FALSE))= 0,VLOOKUP(B56,'Analyst Report'!$A$31:$I$119,8,FALSE),VLOOKUP(B56,'Analyst Report'!$A$31:$I$119,9,FALSE))</f>
        <v>20</v>
      </c>
      <c r="S56" s="61">
        <f t="shared" si="2"/>
        <v>20</v>
      </c>
      <c r="T56" s="61">
        <f t="shared" si="3"/>
        <v>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System logs are retained for 1 month. The audit information listed can be provided on request but not available in-system as yet.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No</v>
      </c>
      <c r="O59" s="61" t="str">
        <f>IF(LEN(VLOOKUP(B59,'Analyst Report'!$A$31:$I$119,7,FALSE))= 0,"",VLOOKUP(B59,'Analyst Report'!$A$31:$I$119,7,FALSE))</f>
        <v/>
      </c>
      <c r="P59" s="61">
        <f t="shared" si="1"/>
        <v>0</v>
      </c>
      <c r="Q59" s="61">
        <v>40</v>
      </c>
      <c r="R59" s="61">
        <f>IF(LEN(VLOOKUP(B59,'Analyst Report'!$A$31:$I$119,9,FALSE))= 0,VLOOKUP(B59,'Analyst Report'!$A$31:$I$119,8,FALSE),VLOOKUP(B59,'Analyst Report'!$A$31:$I$119,9,FALSE))</f>
        <v>40</v>
      </c>
      <c r="S59" s="61">
        <f t="shared" si="2"/>
        <v>40</v>
      </c>
      <c r="T59" s="61">
        <f t="shared" si="3"/>
        <v>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Two-factor authentication can be enabled in account settings and utilizes an additional OTP code, configurable via an authenticator app such as Google Authenticator.</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No</v>
      </c>
      <c r="O65" s="61" t="str">
        <f>IF(LEN(VLOOKUP(B65,'Analyst Report'!$A$31:$I$119,7,FALSE))= 0,"",VLOOKUP(B65,'Analyst Report'!$A$31:$I$119,7,FALSE))</f>
        <v/>
      </c>
      <c r="P65" s="61">
        <f t="shared" si="1"/>
        <v>0</v>
      </c>
      <c r="Q65" s="61">
        <v>15</v>
      </c>
      <c r="R65" s="61">
        <f>IF(LEN(VLOOKUP(B65,'Analyst Report'!$A$31:$I$119,9,FALSE))= 0,VLOOKUP(B65,'Analyst Report'!$A$31:$I$119,8,FALSE),VLOOKUP(B65,'Analyst Report'!$A$31:$I$119,9,FALSE))</f>
        <v>15</v>
      </c>
      <c r="S65" s="61">
        <f t="shared" si="2"/>
        <v>15</v>
      </c>
      <c r="T65" s="61">
        <f t="shared" si="3"/>
        <v>0</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database data is encrypted at rest (disk encryption). All external communication is encrypted with SSL. Communication between the Application and Database is kept within the VPC and not exposed to the public.</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Customers do not have direct access to the database. A data extract will be made by Instructure upon request.</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Impact holds minimal PII and does not store sensitive, financial or PHI information.</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No</v>
      </c>
      <c r="O73" s="61" t="str">
        <f>IF(LEN(VLOOKUP(B73,'Analyst Report'!$A$31:$I$119,7,FALSE))= 0,"",VLOOKUP(B73,'Analyst Report'!$A$31:$I$119,7,FALSE))</f>
        <v/>
      </c>
      <c r="P73" s="61">
        <f t="shared" si="1"/>
        <v>1</v>
      </c>
      <c r="Q73" s="61">
        <v>40</v>
      </c>
      <c r="R73" s="61">
        <f>IF(LEN(VLOOKUP(B73,'Analyst Report'!$A$31:$I$119,9,FALSE))= 0,VLOOKUP(B73,'Analyst Report'!$A$31:$I$119,8,FALSE),VLOOKUP(B73,'Analyst Report'!$A$31:$I$119,9,FALSE))</f>
        <v>40</v>
      </c>
      <c r="S73" s="61">
        <f t="shared" si="2"/>
        <v>40</v>
      </c>
      <c r="T73" s="61">
        <f t="shared" si="3"/>
        <v>40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Impact can support hosting and storage in the following regions across the globe:
 ● USA: Oregon / Virginia
 ● Europe: Frankfurt
 ● Canada: Central
 ● UK: London
 ● APAC: Sydney / Singpore / Mumbai
 ● LATAM: Oregon / Virginia</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No</v>
      </c>
      <c r="O83" s="61" t="str">
        <f>IF(LEN(VLOOKUP(B83,'Analyst Report'!$A$31:$I$119,7,FALSE))= 0,"",VLOOKUP(B83,'Analyst Report'!$A$31:$I$119,7,FALSE))</f>
        <v/>
      </c>
      <c r="P83" s="61">
        <f t="shared" si="1"/>
        <v>0</v>
      </c>
      <c r="Q83" s="61">
        <v>15</v>
      </c>
      <c r="R83" s="61">
        <f>IF(LEN(VLOOKUP(B83,'Analyst Report'!$A$31:$I$119,9,FALSE))= 0,VLOOKUP(B83,'Analyst Report'!$A$31:$I$119,8,FALSE),VLOOKUP(B83,'Analyst Report'!$A$31:$I$119,9,FALSE))</f>
        <v>15</v>
      </c>
      <c r="S83" s="61">
        <f t="shared" si="2"/>
        <v>15</v>
      </c>
      <c r="T83" s="61">
        <f t="shared" si="3"/>
        <v>0</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Impact Security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175</v>
      </c>
      <c r="H3" s="129">
        <f>SUMIFS(Questions!S:S,Questions!B:B,D3)</f>
        <v>215</v>
      </c>
      <c r="I3" s="132">
        <f t="shared" si="0"/>
        <v>0.81395348837209303</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70</v>
      </c>
      <c r="H6" s="129">
        <f>SUMIFS(Questions!S:S,Questions!B:B,D6)</f>
        <v>185</v>
      </c>
      <c r="I6" s="132">
        <f t="shared" si="2"/>
        <v>0.3783783783783784</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55</v>
      </c>
      <c r="H7" s="129">
        <f>SUMIFS(Questions!S:S,Questions!B:B,D7)</f>
        <v>70</v>
      </c>
      <c r="I7" s="132">
        <f t="shared" si="2"/>
        <v>0.7857142857142857</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115</v>
      </c>
      <c r="H8" s="129">
        <f>SUMIFS(Questions!S:S,Questions!B:B,D8)</f>
        <v>165</v>
      </c>
      <c r="I8" s="132">
        <f t="shared" si="2"/>
        <v>0.69696969696969702</v>
      </c>
      <c r="J8" s="129">
        <f>(SUM(G2:G13)/SUM(H2:H13))</f>
        <v>0.79202279202279202</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100</v>
      </c>
      <c r="H10" s="129">
        <f>SUMIFS(Questions!S:S,Questions!B:B,D10)</f>
        <v>155</v>
      </c>
      <c r="I10" s="132">
        <f t="shared" si="2"/>
        <v>0.64516129032258063</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1390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5" t="s">
        <v>2174</v>
      </c>
      <c r="B1" s="268"/>
      <c r="C1" s="270"/>
      <c r="D1" s="139"/>
      <c r="E1" s="139"/>
      <c r="F1" s="139"/>
      <c r="G1" s="139"/>
      <c r="H1" s="139"/>
      <c r="I1" s="14"/>
      <c r="J1" s="6"/>
      <c r="K1" s="6"/>
      <c r="L1" s="6"/>
      <c r="M1" s="6"/>
      <c r="N1" s="6"/>
      <c r="O1" s="6"/>
      <c r="P1" s="6"/>
      <c r="Q1" s="6"/>
      <c r="R1" s="6"/>
      <c r="S1" s="6"/>
      <c r="T1" s="6"/>
      <c r="U1" s="6"/>
      <c r="V1" s="6"/>
      <c r="W1" s="6"/>
    </row>
    <row r="2" spans="1:23" ht="25.5" customHeight="1" x14ac:dyDescent="0.15">
      <c r="A2" s="317" t="s">
        <v>20</v>
      </c>
      <c r="B2" s="268"/>
      <c r="C2" s="270"/>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83" zoomScaleNormal="100" workbookViewId="0">
      <selection activeCell="E88" sqref="E88"/>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7"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78" t="s">
        <v>2249</v>
      </c>
      <c r="B2" s="279"/>
      <c r="C2" s="279"/>
      <c r="D2" s="279"/>
      <c r="E2" s="280"/>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1">
        <v>45197</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82"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83"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4"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4" t="s">
        <v>2267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4" t="s">
        <v>2268</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5" t="s">
        <v>2269</v>
      </c>
      <c r="D9" s="286"/>
      <c r="E9" s="287"/>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5" t="s">
        <v>2270</v>
      </c>
      <c r="D10" s="286"/>
      <c r="E10" s="287"/>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4" t="s">
        <v>2271</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4" t="s">
        <v>2271</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4" t="s">
        <v>2272</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4" t="s">
        <v>2273</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4" t="s">
        <v>2274</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4" t="s">
        <v>2274</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4" t="s">
        <v>2275</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4" t="s">
        <v>2274</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4" t="s">
        <v>2276</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4" t="s">
        <v>2277</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82"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8"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2"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89" t="s">
        <v>2334</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4"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2319</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95" x14ac:dyDescent="0.15">
      <c r="A27" s="16" t="s">
        <v>60</v>
      </c>
      <c r="B27" s="16" t="str">
        <f>VLOOKUP(A27,Questions!B$18:C$109,2,FALSE)</f>
        <v>Do you have a dedicated Software and System Development team(s)? (e.g. Customer Support, Implementation, Product Management, etc.)</v>
      </c>
      <c r="C27" s="23" t="s">
        <v>220</v>
      </c>
      <c r="D27" s="255" t="s">
        <v>2320</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89" t="s">
        <v>2265</v>
      </c>
      <c r="D30" s="270"/>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2"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2279</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2280</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2281</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20" x14ac:dyDescent="0.15">
      <c r="A35" s="16" t="s">
        <v>67</v>
      </c>
      <c r="B35" s="16" t="str">
        <f>VLOOKUP(A35,Questions!B$18:C$109,2,FALSE)</f>
        <v>Do you conform with a specific industry standard security framework? (e.g. NIST Cybersecurity Framework, CIS Controls, ISO 27001, etc.)</v>
      </c>
      <c r="C35" s="23" t="s">
        <v>220</v>
      </c>
      <c r="D35" s="256" t="s">
        <v>2282</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2283</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2284</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2285</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2286</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2287</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180" x14ac:dyDescent="0.15">
      <c r="A43" s="25" t="s">
        <v>75</v>
      </c>
      <c r="B43" s="16" t="str">
        <f>VLOOKUP(A43,Questions!B$18:C$109,2,FALSE)</f>
        <v>Has a VPAT or ACR been created or updated for the product and version under consideration within the past year?</v>
      </c>
      <c r="C43" s="23" t="s">
        <v>244</v>
      </c>
      <c r="D43" s="255" t="s">
        <v>2288</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6" t="s">
        <v>2265</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2"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4" t="s">
        <v>2265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2289</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95" x14ac:dyDescent="0.15">
      <c r="A48" s="16" t="s">
        <v>80</v>
      </c>
      <c r="B48" s="16" t="str">
        <f>VLOOKUP(A48,Questions!B$18:C$109,2,FALSE)</f>
        <v>Have you adopted a technical or legal accessibility standard of conformance for the product in question?</v>
      </c>
      <c r="C48" s="23" t="s">
        <v>220</v>
      </c>
      <c r="D48" s="255" t="s">
        <v>2321</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50" x14ac:dyDescent="0.15">
      <c r="A49" s="16" t="s">
        <v>81</v>
      </c>
      <c r="B49" s="16" t="str">
        <f>VLOOKUP(A49,Questions!B$18:C$109,2,FALSE)</f>
        <v>Can you provide a current, detailed accessibility roadmap with delivery timelines?</v>
      </c>
      <c r="C49" s="23" t="s">
        <v>244</v>
      </c>
      <c r="D49" s="255" t="s">
        <v>2322</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5" t="s">
        <v>2323</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5" t="s">
        <v>2324</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2325</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244</v>
      </c>
      <c r="D53" s="24" t="s">
        <v>2265</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2"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60"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2326</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2327</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2328</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55" t="s">
        <v>2329</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2330</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55" t="s">
        <v>2331</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2"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30" x14ac:dyDescent="0.2">
      <c r="A63" s="16" t="s">
        <v>95</v>
      </c>
      <c r="B63" s="16" t="str">
        <f>VLOOKUP(A63,Questions!B$18:C$109,2,FALSE)</f>
        <v>Does your solution support single sign-on (SSO) protocols for user and administrator authentication?</v>
      </c>
      <c r="C63" s="23" t="s">
        <v>244</v>
      </c>
      <c r="D63" s="258" t="s">
        <v>2265</v>
      </c>
      <c r="E63" s="21" t="str">
        <f>IF((C63=""),VLOOKUP(A63,Questions!$B$18:$G$109,4,FALSE),IF(C63="Yes",VLOOKUP(A63,Questions!$B$18:$G$109,6,FALSE),IF(C63="No",VLOOKUP(A63,Questions!$B$18:$G$109,5,FALSE),"N/A")))</f>
        <v>Describe plans to support strong authentication practices.</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9" t="s">
        <v>2290</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45" x14ac:dyDescent="0.15">
      <c r="A65" s="16" t="s">
        <v>97</v>
      </c>
      <c r="B65" s="16" t="str">
        <f>VLOOKUP(A65,Questions!B$18:C$109,2,FALSE)</f>
        <v>Does your application support integration with other authentication and authorization systems?</v>
      </c>
      <c r="C65" s="23" t="s">
        <v>244</v>
      </c>
      <c r="D65" s="24" t="s">
        <v>2265</v>
      </c>
      <c r="E65" s="21" t="str">
        <f>IF((C65=""),VLOOKUP(A65,Questions!$B$18:$G$109,4,FALSE),IF(C65="Yes",VLOOKUP(A65,Questions!$B$18:$G$109,6,FALSE),IF(C65="No",VLOOKUP(A65,Questions!$B$18:$G$109,5,FALSE),"N/A")))</f>
        <v>Describe any plans to support integration with other authentication and authorization systems.</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30" x14ac:dyDescent="0.15">
      <c r="A66" s="16" t="s">
        <v>98</v>
      </c>
      <c r="B66" s="16" t="str">
        <f>VLOOKUP(A66,Questions!B$18:C$109,2,FALSE)</f>
        <v>Does your solution support any of the following Web SSO standards? [e.g., SAML2 (with redirect flow), OIDC, CAS, or other]</v>
      </c>
      <c r="C66" s="23" t="s">
        <v>244</v>
      </c>
      <c r="D66" s="258" t="s">
        <v>2265</v>
      </c>
      <c r="E66" s="21" t="str">
        <f>IF((C66=""),VLOOKUP(A66,Questions!$B$18:$G$109,4,FALSE),IF(C66="Yes",VLOOKUP(A66,Questions!$B$18:$G$109,6,FALSE),IF(C66="No",VLOOKUP(A66,Questions!$B$18:$G$109,5,FALSE),"N/A")))</f>
        <v>Describe plans to support Web SSO in your solution.</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30" x14ac:dyDescent="0.15">
      <c r="A69" s="29" t="s">
        <v>101</v>
      </c>
      <c r="B69" s="16" t="str">
        <f>VLOOKUP(A69,Questions!B$18:C$109,2,FALSE)</f>
        <v>Are audit logs available to the institution that include AT LEAST all of the following; login, logout, actions performed, timestamp, and source IP address?</v>
      </c>
      <c r="C69" s="23" t="s">
        <v>244</v>
      </c>
      <c r="D69" s="260" t="s">
        <v>2291</v>
      </c>
      <c r="E69" s="21" t="str">
        <f>IF((C69=""),VLOOKUP(A69,Questions!$B$18:$G$109,4,FALSE),IF(C69="Yes",VLOOKUP(A69,Questions!$B$18:$G$109,6,FALSE),IF(C69="No",VLOOKUP(A69,Questions!$B$18:$G$109,5,FALSE),"N/A")))</f>
        <v>Describe any plans to enable audit logs for these data elements.</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2" t="s">
        <v>2332</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2"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9" t="s">
        <v>2292</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90" x14ac:dyDescent="0.15">
      <c r="A74" s="16" t="s">
        <v>106</v>
      </c>
      <c r="B74" s="16" t="str">
        <f>VLOOKUP(A74,Questions!B$18:C$109,2,FALSE)</f>
        <v>Will the institution be notified of major changes to your environment that could impact the institution's security posture?</v>
      </c>
      <c r="C74" s="23" t="s">
        <v>220</v>
      </c>
      <c r="D74" s="259" t="s">
        <v>2293</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220</v>
      </c>
      <c r="D75" s="259" t="s">
        <v>2294</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244</v>
      </c>
      <c r="D76" s="259" t="s">
        <v>2295</v>
      </c>
      <c r="E76" s="21" t="str">
        <f>IF((C76=""),VLOOKUP(A76,Questions!$B$18:$G$109,4,FALSE),IF(C76="Yes",VLOOKUP(A76,Questions!$B$18:$G$109,6,FALSE),IF(C76="No",VLOOKUP(A76,Questions!$B$18:$G$109,5,FALSE),"N/A")))</f>
        <v>State plans to have your systems and applications assessed by a third party.</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82" x14ac:dyDescent="0.15">
      <c r="A77" s="16" t="s">
        <v>109</v>
      </c>
      <c r="B77" s="16" t="str">
        <f>VLOOKUP(A77,Questions!B$18:C$109,2,FALSE)</f>
        <v>Do you have policy and procedure, currently implemented, guiding how security risks are mitigated until patches can be applied?</v>
      </c>
      <c r="C77" s="23" t="s">
        <v>220</v>
      </c>
      <c r="D77" s="259" t="s">
        <v>2296</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2"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9" t="s">
        <v>2297</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30" x14ac:dyDescent="0.15">
      <c r="A80" s="16" t="s">
        <v>112</v>
      </c>
      <c r="B80" s="16" t="str">
        <f>VLOOKUP(A80,Questions!B$18:C$109,2,FALSE)</f>
        <v>Is sensitive data encrypted, using secure protocols/algorithms, in transport? (e.g. system-to-client)</v>
      </c>
      <c r="C80" s="23" t="s">
        <v>220</v>
      </c>
      <c r="D80" s="261" t="s">
        <v>2265</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60" x14ac:dyDescent="0.15">
      <c r="A81" s="16" t="s">
        <v>113</v>
      </c>
      <c r="B81" s="16" t="str">
        <f>VLOOKUP(A81,Questions!B$18:C$109,2,FALSE)</f>
        <v>Is sensitive data encrypted, using secure protocols/algorithms, in storage? (e.g. disk encryption, at-rest, files, and within a running database)</v>
      </c>
      <c r="C81" s="23" t="s">
        <v>220</v>
      </c>
      <c r="D81" s="259" t="s">
        <v>2298</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61" t="s">
        <v>2265</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9" t="s">
        <v>2299</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9" t="s">
        <v>2300</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30" x14ac:dyDescent="0.15">
      <c r="A85" s="16" t="s">
        <v>117</v>
      </c>
      <c r="B85" s="16" t="str">
        <f>VLOOKUP(A85,Questions!B$18:C$109,2,FALSE)</f>
        <v>Does your staff (or third party) have access to Institutional data (e.g., financial, PHI or other sensitive information) within the application/system?</v>
      </c>
      <c r="C85" s="23" t="s">
        <v>244</v>
      </c>
      <c r="D85" s="259" t="s">
        <v>2301</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2"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9" t="s">
        <v>2302</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147" x14ac:dyDescent="0.15">
      <c r="A88" s="16" t="s">
        <v>120</v>
      </c>
      <c r="B88" s="16" t="str">
        <f>VLOOKUP(A88,Questions!B$18:C$109,2,FALSE)</f>
        <v>Are you generally able to accomodate storing each institution's data within their geographic region?</v>
      </c>
      <c r="C88" s="23" t="s">
        <v>220</v>
      </c>
      <c r="D88" s="259" t="s">
        <v>2335</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9" t="s">
        <v>2303</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9" t="s">
        <v>2304</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9" t="s">
        <v>2302</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2"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9" t="s">
        <v>2305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1"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75" x14ac:dyDescent="0.15">
      <c r="A95" s="16" t="s">
        <v>128</v>
      </c>
      <c r="B95" s="16" t="str">
        <f>VLOOKUP(A95,Questions!B$18:C$109,2,FALSE)</f>
        <v>Do you use an automated IDS/IPS system to monitor for intrusions?</v>
      </c>
      <c r="C95" s="23" t="s">
        <v>220</v>
      </c>
      <c r="D95" s="259" t="s">
        <v>2306</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95" x14ac:dyDescent="0.15">
      <c r="A96" s="16" t="s">
        <v>129</v>
      </c>
      <c r="B96" s="16" t="str">
        <f>VLOOKUP(A96,Questions!B$18:C$109,2,FALSE)</f>
        <v>Are you employing any next-generation persistent threat (NGPT) monitoring?</v>
      </c>
      <c r="C96" s="23" t="s">
        <v>220</v>
      </c>
      <c r="D96" s="259" t="s">
        <v>2307</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244</v>
      </c>
      <c r="D97" s="261" t="s">
        <v>2265</v>
      </c>
      <c r="E97" s="21" t="str">
        <f>IF((C97=""),VLOOKUP(A97,Questions!$B$18:$G$109,4,FALSE),IF(C97="Yes",VLOOKUP(A97,Questions!$B$18:$G$109,6,FALSE),IF(C97="No",VLOOKUP(A97,Questions!$B$18:$G$109,5,FALSE),"N/A")))</f>
        <v xml:space="preserve"> </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2"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9" t="s">
        <v>2308</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9" t="s">
        <v>2309</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9" t="s">
        <v>2310</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9" t="s">
        <v>2311</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9" t="s">
        <v>2312</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2"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18" x14ac:dyDescent="0.15">
      <c r="A105" s="16" t="s">
        <v>138</v>
      </c>
      <c r="B105" s="16" t="str">
        <f>VLOOKUP(A105,Questions!B$18:C$109,2,FALSE)</f>
        <v>Can you share the organization chart, mission statement, and policies for your information security unit?</v>
      </c>
      <c r="C105" s="23" t="s">
        <v>220</v>
      </c>
      <c r="D105" s="259" t="s">
        <v>2313</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9" t="s">
        <v>2314</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9" t="s">
        <v>2333</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2"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9" t="s">
        <v>2315</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55" x14ac:dyDescent="0.15">
      <c r="A110" s="16" t="s">
        <v>143</v>
      </c>
      <c r="B110" s="16" t="str">
        <f>VLOOKUP(A110,Questions!B$18:C$109,2,FALSE)</f>
        <v>Do you perform security assessments of third party companies with which you share data? (i.e. hosting providers, cloud services, PaaS, IaaS, SaaS, etc.).</v>
      </c>
      <c r="C110" s="23" t="s">
        <v>220</v>
      </c>
      <c r="D110" s="259" t="s">
        <v>2316</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9" t="s">
        <v>2317</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9" t="s">
        <v>2318</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109:C112 C56:C61 C63:C71 C93:C97 C73:C77 C79:C85 C87:C91 C46:C54 C32:C44"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0" t="s">
        <v>2252</v>
      </c>
      <c r="B1" s="268"/>
      <c r="C1" s="268"/>
      <c r="D1" s="270"/>
      <c r="E1" s="73"/>
      <c r="F1" s="73"/>
      <c r="G1" s="73"/>
      <c r="H1" s="6"/>
      <c r="I1" s="6"/>
      <c r="J1" s="6"/>
      <c r="K1" s="6"/>
      <c r="L1" s="6"/>
      <c r="M1" s="6"/>
      <c r="N1" s="6"/>
      <c r="O1" s="6"/>
      <c r="P1" s="6"/>
      <c r="Q1" s="6"/>
      <c r="R1" s="6"/>
      <c r="S1" s="6"/>
      <c r="T1" s="6"/>
      <c r="U1" s="6"/>
      <c r="V1" s="6"/>
      <c r="W1" s="6"/>
      <c r="X1" s="6"/>
      <c r="Y1" s="6"/>
    </row>
    <row r="2" spans="1:25" ht="35" customHeight="1" x14ac:dyDescent="0.15">
      <c r="A2" s="291"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2"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2"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2"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2"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2" t="s">
        <v>87</v>
      </c>
      <c r="B44" s="270"/>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2"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2"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2"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2"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2"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2"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2"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2"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0" t="s">
        <v>2251</v>
      </c>
      <c r="B1" s="268"/>
      <c r="C1" s="268"/>
      <c r="D1" s="268"/>
      <c r="E1" s="268"/>
      <c r="F1" s="268"/>
      <c r="G1" s="268"/>
      <c r="H1" s="268"/>
      <c r="I1" s="35"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311" t="s">
        <v>52</v>
      </c>
      <c r="B3" s="296"/>
      <c r="C3" s="296"/>
      <c r="D3" s="296"/>
      <c r="E3" s="296"/>
      <c r="F3" s="296"/>
      <c r="G3" s="296"/>
      <c r="H3" s="296"/>
      <c r="I3" s="296"/>
    </row>
    <row r="4" spans="1:9" ht="48" customHeight="1" x14ac:dyDescent="0.2">
      <c r="A4" s="312" t="s">
        <v>146</v>
      </c>
      <c r="B4" s="313"/>
      <c r="C4" s="313"/>
      <c r="D4" s="313"/>
      <c r="E4" s="313"/>
      <c r="F4" s="313"/>
      <c r="G4" s="313"/>
      <c r="H4" s="313"/>
      <c r="I4" s="313"/>
    </row>
    <row r="5" spans="1:9" ht="48" customHeight="1" x14ac:dyDescent="0.2">
      <c r="A5" s="74" t="s">
        <v>25</v>
      </c>
      <c r="B5" s="314" t="str">
        <f>'HECVAT - Lite | Vendor Response'!C6</f>
        <v>Instructure</v>
      </c>
      <c r="C5" s="270"/>
      <c r="D5" s="230"/>
      <c r="E5" s="230"/>
      <c r="F5" s="74" t="s">
        <v>27</v>
      </c>
      <c r="G5" s="310" t="str">
        <f>'HECVAT - Lite | Vendor Response'!C7</f>
        <v>Impact by Instructure</v>
      </c>
      <c r="H5" s="268"/>
      <c r="I5" s="270"/>
    </row>
    <row r="6" spans="1:9" ht="48" customHeight="1" x14ac:dyDescent="0.2">
      <c r="A6" s="74" t="s">
        <v>35</v>
      </c>
      <c r="B6" s="315" t="str">
        <f>'HECVAT - Lite | Vendor Response'!C11</f>
        <v>See GNRL-08 for Instructure's contact information.</v>
      </c>
      <c r="C6" s="270"/>
      <c r="D6" s="231"/>
      <c r="E6" s="231"/>
      <c r="F6" s="74" t="s">
        <v>29</v>
      </c>
      <c r="G6" s="310" t="str">
        <f>'HECVAT - Lite | Vendor Response'!C8</f>
        <v>Impact by Instructure helps institutions improve technology adoption and evaluate the impact of educational technology, while helping faculty and students seamlessly navigate new platforms.</v>
      </c>
      <c r="H6" s="268"/>
      <c r="I6" s="270"/>
    </row>
    <row r="7" spans="1:9" ht="48" customHeight="1" x14ac:dyDescent="0.2">
      <c r="A7" s="230" t="s">
        <v>37</v>
      </c>
      <c r="B7" s="305" t="str">
        <f>'HECVAT - Lite | Vendor Response'!C12</f>
        <v>See GNRL-08 for Instructure's contact information.</v>
      </c>
      <c r="C7" s="264"/>
      <c r="D7" s="232"/>
      <c r="E7" s="232"/>
      <c r="F7" s="74" t="s">
        <v>147</v>
      </c>
      <c r="G7" s="295" t="s">
        <v>148</v>
      </c>
      <c r="H7" s="296"/>
      <c r="I7" s="264"/>
    </row>
    <row r="8" spans="1:9" ht="48" customHeight="1" x14ac:dyDescent="0.2">
      <c r="A8" s="233" t="s">
        <v>149</v>
      </c>
      <c r="B8" s="306" t="str">
        <f>'HECVAT - Lite | Vendor Response'!C13</f>
        <v>Please reach out to your designated Customer Success Manager or Sales representative.
 For new clients, contact info@instructure.com</v>
      </c>
      <c r="C8" s="299"/>
      <c r="D8" s="234"/>
      <c r="E8" s="231"/>
      <c r="F8" s="235" t="s">
        <v>150</v>
      </c>
      <c r="G8" s="297">
        <f>'HECVAT - Lite | Vendor Response'!C3</f>
        <v>45197</v>
      </c>
      <c r="H8" s="298"/>
      <c r="I8" s="299"/>
    </row>
    <row r="9" spans="1:9" ht="24" customHeight="1" thickBot="1" x14ac:dyDescent="0.25">
      <c r="A9" s="173"/>
      <c r="B9" s="174"/>
      <c r="C9" s="174"/>
      <c r="D9" s="171"/>
      <c r="E9" s="171"/>
      <c r="F9" s="171"/>
      <c r="G9" s="172"/>
      <c r="H9" s="172"/>
      <c r="I9" s="172"/>
    </row>
    <row r="10" spans="1:9" ht="48" customHeight="1" thickBot="1" x14ac:dyDescent="0.2">
      <c r="A10" s="302" t="s">
        <v>2236</v>
      </c>
      <c r="B10" s="304"/>
      <c r="C10" s="170" t="s">
        <v>816</v>
      </c>
      <c r="D10" s="300"/>
      <c r="E10" s="300"/>
      <c r="F10" s="301"/>
      <c r="G10" s="301"/>
      <c r="H10" s="301"/>
      <c r="I10" s="301"/>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175</v>
      </c>
      <c r="G14" s="244">
        <f>Values!I3</f>
        <v>0.81395348837209303</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70</v>
      </c>
      <c r="G17" s="244">
        <f>Values!I6</f>
        <v>0.3783783783783784</v>
      </c>
      <c r="H17" s="36"/>
      <c r="I17" s="36"/>
    </row>
    <row r="18" spans="1:10" ht="36" customHeight="1" x14ac:dyDescent="0.15">
      <c r="A18" s="37"/>
      <c r="B18" s="39"/>
      <c r="C18" s="242" t="str">
        <f>Values!C7</f>
        <v>Systems Manangement</v>
      </c>
      <c r="D18" s="243">
        <f>Values!H7</f>
        <v>70</v>
      </c>
      <c r="E18" s="251"/>
      <c r="F18" s="243">
        <f>Values!G7</f>
        <v>55</v>
      </c>
      <c r="G18" s="244">
        <f>Values!I7</f>
        <v>0.7857142857142857</v>
      </c>
      <c r="H18" s="36"/>
      <c r="I18" s="36"/>
    </row>
    <row r="19" spans="1:10" ht="36" customHeight="1" x14ac:dyDescent="0.15">
      <c r="A19" s="36"/>
      <c r="B19" s="36"/>
      <c r="C19" s="242" t="str">
        <f>Values!C8</f>
        <v>Data</v>
      </c>
      <c r="D19" s="243">
        <f>Values!H8</f>
        <v>165</v>
      </c>
      <c r="E19" s="251"/>
      <c r="F19" s="243">
        <f>Values!G8</f>
        <v>115</v>
      </c>
      <c r="G19" s="244">
        <f>Values!I8</f>
        <v>0.69696969696969702</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100</v>
      </c>
      <c r="G21" s="244">
        <f>Values!I10</f>
        <v>0.64516129032258063</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1390</v>
      </c>
      <c r="G25" s="249">
        <f>F25/D25</f>
        <v>0.79202279202279202</v>
      </c>
      <c r="H25" s="36"/>
      <c r="I25" s="36"/>
    </row>
    <row r="26" spans="1:10" ht="15.75" customHeight="1" thickBot="1" x14ac:dyDescent="0.2">
      <c r="A26" s="36"/>
      <c r="B26" s="36"/>
      <c r="C26" s="33"/>
      <c r="D26" s="36"/>
      <c r="E26" s="168"/>
      <c r="F26" s="168"/>
      <c r="G26" s="168"/>
      <c r="H26" s="168"/>
      <c r="I26" s="168"/>
    </row>
    <row r="27" spans="1:10" ht="48" customHeight="1" thickBot="1" x14ac:dyDescent="0.25">
      <c r="A27" s="307"/>
      <c r="B27" s="308"/>
      <c r="C27" s="308"/>
      <c r="D27" s="308"/>
      <c r="E27" s="187" t="s">
        <v>56</v>
      </c>
      <c r="F27" s="302" t="s">
        <v>2237</v>
      </c>
      <c r="G27" s="303"/>
      <c r="H27" s="303"/>
      <c r="I27" s="304"/>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09" t="str">
        <f>'HECVAT - Lite | Vendor Response'!C24:D24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1" s="294"/>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3" t="str">
        <f>'HECVAT - Lite | Vendor Response'!C30:D30</f>
        <v/>
      </c>
      <c r="D37" s="294"/>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A SOC 2 Type I audited report for Impact is available by request under NDA. Instructure's information security policies and standards are also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included in the Impact Security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Impact Security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No</v>
      </c>
      <c r="D51" s="198" t="str">
        <f>'HECVAT - Lite | Vendor Response'!D44</f>
        <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No</v>
      </c>
      <c r="D60" s="198" t="str">
        <f>'HECVAT - Lite | Vendor Response'!D53</f>
        <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Impact supports role-based access control (RBAC) for both administrators and end-users. Within the Impact control panel, administrators can also organize and group user roles, institutional hierarchies or sub-accounts.</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Impact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Yes, a WAF is provided by Cloudflare.</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No</v>
      </c>
      <c r="D70" s="199" t="str">
        <f>'HECVAT - Lite | Vendor Response'!D63</f>
        <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No</v>
      </c>
      <c r="D72" s="198" t="str">
        <f>'HECVAT - Lite | Vendor Response'!D65</f>
        <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No</v>
      </c>
      <c r="D73" s="199" t="str">
        <f>'HECVAT - Lite | Vendor Response'!D66</f>
        <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No</v>
      </c>
      <c r="D76" s="198" t="str">
        <f>'HECVAT - Lite | Vendor Response'!D69</f>
        <v>System logs are retained for 1 month. The audit information listed can be provided on request but not available in-system as yet.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Two-factor authentication can be enabled in account settings and utilizes an additional OTP code, configurable via an authenticator app such as Google Authenticator.</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inst.bid/impact/releases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Instructure's Security Team scans the Impact platform for vulnerabilities every week. Application dependencies are checked prior to new releases.</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No</v>
      </c>
      <c r="D83" s="198" t="str">
        <f>'HECVAT - Lite | Vendor Response'!D76</f>
        <v>Impact has not received a third party security assessment in the last year, however, included in our third-party testing program is enterprise testing of our own security program, platforms, and infrastructure.</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1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database data is encrypted at rest (disk encryption). All external communication is encrypted with SSL. Communication between the Application and Database is kept within the VPC and not exposed to the public.</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Customers do not have direct access to the database. A data extract will be made by Instructure upon request.</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No</v>
      </c>
      <c r="D92" s="198" t="str">
        <f>'HECVAT - Lite | Vendor Response'!D85</f>
        <v>Impact holds minimal PII and does not store sensitive, financial or PHI information.</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Impact can support hosting and storage in the following regions across the globe:
 ● USA: Oregon / Virginia
 ● Europe: Frankfurt
 ● Canada: Central
 ● UK: London
 ● APAC: Sydney / Singpore / Mumbai
 ● LATAM: Oregon / Virginia</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Internet traffic is only allowed through the load balancer on port 80 (http) and port 443 (https).</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No</v>
      </c>
      <c r="D104" s="198" t="str">
        <f>'HECVAT - Lite | Vendor Response'!D97</f>
        <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Impact Security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6"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7"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2" t="s">
        <v>6</v>
      </c>
      <c r="B22" s="270"/>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2" t="s">
        <v>8</v>
      </c>
      <c r="B29" s="270"/>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2" t="s">
        <v>87</v>
      </c>
      <c r="B37" s="270"/>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2" t="s">
        <v>94</v>
      </c>
      <c r="B44" s="270"/>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2" t="s">
        <v>492</v>
      </c>
      <c r="B50" s="270"/>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2" t="s">
        <v>840</v>
      </c>
      <c r="B55" s="270"/>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2" t="s">
        <v>110</v>
      </c>
      <c r="B60" s="270"/>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2" t="s">
        <v>855</v>
      </c>
      <c r="B67" s="270"/>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2" t="s">
        <v>118</v>
      </c>
      <c r="B70" s="270"/>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2" t="s">
        <v>862</v>
      </c>
      <c r="B75" s="270"/>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2" t="s">
        <v>869</v>
      </c>
      <c r="B79" s="270"/>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2" t="s">
        <v>884</v>
      </c>
      <c r="B84" s="270"/>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2" t="s">
        <v>137</v>
      </c>
      <c r="B87" s="270"/>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2" t="s">
        <v>912</v>
      </c>
      <c r="B92" s="270"/>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2" t="s">
        <v>919</v>
      </c>
      <c r="B95" s="270"/>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39" t="s">
        <v>2255</v>
      </c>
      <c r="B1" s="340"/>
      <c r="C1" s="340"/>
      <c r="D1" s="340"/>
      <c r="E1" s="340"/>
      <c r="F1" s="341"/>
      <c r="G1" s="342" t="str">
        <f>'HECVAT - Lite | Vendor Response'!E1</f>
        <v>Version 3.04</v>
      </c>
      <c r="H1" s="343"/>
      <c r="I1" s="7"/>
      <c r="J1" s="7"/>
      <c r="K1" s="7"/>
      <c r="L1" s="7"/>
      <c r="M1" s="7"/>
      <c r="N1" s="7"/>
      <c r="O1" s="7"/>
      <c r="P1" s="7"/>
      <c r="Q1" s="7"/>
      <c r="R1" s="7"/>
      <c r="S1" s="7"/>
      <c r="T1" s="7"/>
      <c r="U1" s="7"/>
      <c r="V1" s="7"/>
      <c r="W1" s="7"/>
      <c r="X1" s="7"/>
      <c r="Y1" s="7"/>
      <c r="Z1" s="7"/>
    </row>
    <row r="2" spans="1:26" ht="36" customHeight="1" x14ac:dyDescent="0.2">
      <c r="A2" s="344"/>
      <c r="B2" s="345"/>
      <c r="C2" s="345"/>
      <c r="D2" s="345"/>
      <c r="E2" s="345"/>
      <c r="F2" s="345"/>
      <c r="G2" s="345"/>
      <c r="H2" s="346"/>
      <c r="I2" s="7"/>
      <c r="J2" s="7"/>
      <c r="K2" s="7"/>
      <c r="L2" s="7"/>
      <c r="M2" s="7"/>
      <c r="N2" s="7"/>
      <c r="O2" s="7"/>
      <c r="P2" s="7"/>
      <c r="Q2" s="7"/>
      <c r="R2" s="7"/>
      <c r="S2" s="7"/>
      <c r="T2" s="7"/>
      <c r="U2" s="7"/>
      <c r="V2" s="7"/>
      <c r="W2" s="7"/>
      <c r="X2" s="7"/>
      <c r="Y2" s="7"/>
      <c r="Z2" s="7"/>
    </row>
    <row r="3" spans="1:26" ht="32.25" customHeight="1" x14ac:dyDescent="0.2">
      <c r="A3" s="100" t="s">
        <v>926</v>
      </c>
      <c r="B3" s="271" t="str">
        <f>'HECVAT - Lite | Vendor Response'!C6</f>
        <v>Instructure</v>
      </c>
      <c r="C3" s="270"/>
      <c r="D3" s="8" t="s">
        <v>927</v>
      </c>
      <c r="E3" s="271" t="str">
        <f>'HECVAT - Lite | Vendor Response'!C7</f>
        <v>Impact by Instructure</v>
      </c>
      <c r="F3" s="268"/>
      <c r="G3" s="268"/>
      <c r="H3" s="329"/>
    </row>
    <row r="4" spans="1:26" ht="32.25" customHeight="1" x14ac:dyDescent="0.2">
      <c r="A4" s="101" t="s">
        <v>928</v>
      </c>
      <c r="B4" s="328" t="str">
        <f>'HECVAT - Lite | Vendor Response'!C8</f>
        <v>Impact by Instructure helps institutions improve technology adoption and evaluate the impact of educational technology, while helping faculty and students seamlessly navigate new platforms.</v>
      </c>
      <c r="C4" s="268"/>
      <c r="D4" s="268"/>
      <c r="E4" s="268"/>
      <c r="F4" s="268"/>
      <c r="G4" s="268"/>
      <c r="H4" s="329"/>
    </row>
    <row r="5" spans="1:26" ht="36" customHeight="1" x14ac:dyDescent="0.2">
      <c r="A5" s="330"/>
      <c r="B5" s="296"/>
      <c r="C5" s="264"/>
      <c r="D5" s="334" t="s">
        <v>929</v>
      </c>
      <c r="E5" s="270"/>
      <c r="F5" s="335"/>
      <c r="G5" s="296"/>
      <c r="H5" s="336"/>
    </row>
    <row r="6" spans="1:26" ht="35.25" customHeight="1" x14ac:dyDescent="0.2">
      <c r="A6" s="331"/>
      <c r="B6" s="332"/>
      <c r="C6" s="333"/>
      <c r="D6" s="102">
        <f>Values!J8</f>
        <v>0.79202279202279202</v>
      </c>
      <c r="E6" s="103" t="str">
        <f>IF(D6&gt;=0.9,"A",IF(D6&gt;=0.8,"B",IF(D6&gt;=0.7,"C",IF(D6&gt;=0.6,"D","F"))))</f>
        <v>C</v>
      </c>
      <c r="F6" s="337"/>
      <c r="G6" s="332"/>
      <c r="H6" s="338"/>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0.81395348837209303</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0.3783783783783784</v>
      </c>
      <c r="C11" s="112">
        <f t="shared" ref="C11:G11" si="0">IF(AND(C$8&lt;$B11,$B11&lt;=C$9),$B11,"")</f>
        <v>0.3783783783783784</v>
      </c>
      <c r="D11" s="112" t="str">
        <f t="shared" si="0"/>
        <v/>
      </c>
      <c r="E11" s="112" t="str">
        <f t="shared" si="0"/>
        <v/>
      </c>
      <c r="F11" s="112" t="str">
        <f t="shared" si="0"/>
        <v/>
      </c>
      <c r="G11" s="112" t="str">
        <f t="shared" si="0"/>
        <v/>
      </c>
      <c r="H11" s="108"/>
    </row>
    <row r="12" spans="1:26" ht="15.75" customHeight="1" x14ac:dyDescent="0.2">
      <c r="A12" s="104" t="str">
        <f>Values!C7</f>
        <v>Systems Manangement</v>
      </c>
      <c r="B12" s="105">
        <f>Values!I7</f>
        <v>0.7857142857142857</v>
      </c>
      <c r="C12" s="112" t="str">
        <f t="shared" ref="C12:G12" si="1">IF(AND(C$8&lt;$B12,$B12&lt;=C$9),$B12,"")</f>
        <v/>
      </c>
      <c r="D12" s="112" t="str">
        <f t="shared" si="1"/>
        <v/>
      </c>
      <c r="E12" s="112">
        <f t="shared" si="1"/>
        <v>0.7857142857142857</v>
      </c>
      <c r="F12" s="112" t="str">
        <f t="shared" si="1"/>
        <v/>
      </c>
      <c r="G12" s="112" t="str">
        <f t="shared" si="1"/>
        <v/>
      </c>
      <c r="H12" s="108"/>
    </row>
    <row r="13" spans="1:26" ht="15.75" customHeight="1" x14ac:dyDescent="0.2">
      <c r="A13" s="104" t="str">
        <f>Values!C8</f>
        <v>Data</v>
      </c>
      <c r="B13" s="105">
        <f>Values!I8</f>
        <v>0.69696969696969702</v>
      </c>
      <c r="C13" s="112" t="str">
        <f t="shared" ref="C13:G13" si="2">IF(AND(C$8&lt;$B13,$B13&lt;=C$9),$B13,"")</f>
        <v/>
      </c>
      <c r="D13" s="112">
        <f t="shared" si="2"/>
        <v>0.69696969696969702</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0.64516129032258063</v>
      </c>
      <c r="C15" s="112" t="str">
        <f t="shared" ref="C15:G15" si="4">IF(AND(C$8&lt;$B15,$B15&lt;=C$9),$B15,"")</f>
        <v/>
      </c>
      <c r="D15" s="112">
        <f t="shared" si="4"/>
        <v>0.64516129032258063</v>
      </c>
      <c r="E15" s="112" t="str">
        <f t="shared" si="4"/>
        <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19" t="s">
        <v>935</v>
      </c>
      <c r="B20" s="320"/>
      <c r="C20" s="320"/>
      <c r="D20" s="320"/>
      <c r="E20" s="320"/>
      <c r="F20" s="320"/>
      <c r="G20" s="320"/>
      <c r="H20" s="321"/>
    </row>
    <row r="21" spans="1:26" ht="36" customHeight="1" x14ac:dyDescent="0.2">
      <c r="A21" s="322"/>
      <c r="B21" s="323"/>
      <c r="C21" s="324"/>
      <c r="D21" s="325" t="s">
        <v>151</v>
      </c>
      <c r="E21" s="326"/>
      <c r="F21" s="326"/>
      <c r="G21" s="326"/>
      <c r="H21" s="327"/>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18" t="str">
        <f>IFERROR(IF(D23="N/A","N/A",VLOOKUP(D23,'Crosswalk Detail'!A:B,2,FALSE)),"")</f>
        <v>Monitoring and review of supplier services</v>
      </c>
      <c r="F23" s="318"/>
      <c r="G23" s="318"/>
      <c r="H23" s="318"/>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18" t="str">
        <f>IFERROR(IF(D24="N/A","N/A",VLOOKUP(D24,'Crosswalk Detail'!A:B,2,FALSE)),"")</f>
        <v>Secure development policy</v>
      </c>
      <c r="F24" s="318"/>
      <c r="G24" s="318"/>
      <c r="H24" s="318"/>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226" t="str">
        <f>IFERROR(IF(VLOOKUP(A25,'High Risk Non-Compliant'!B:K,$E$22,FALSE)=0,"N/A",VLOOKUP(A25,'High Risk Non-Compliant'!B:K,$E$22,FALSE)),"")</f>
        <v>18.1.1</v>
      </c>
      <c r="E25" s="318" t="str">
        <f>IFERROR(IF(D25="N/A","N/A",VLOOKUP(D25,'Crosswalk Detail'!A:B,2,FALSE)),"")</f>
        <v>Identification of applicable legislation and contractual requirements</v>
      </c>
      <c r="F25" s="318"/>
      <c r="G25" s="318"/>
      <c r="H25" s="318"/>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included in the Impact Security Package.</v>
      </c>
      <c r="D26" s="226" t="str">
        <f>IFERROR(IF(VLOOKUP(A26,'High Risk Non-Compliant'!B:K,$E$22,FALSE)=0,"N/A",VLOOKUP(A26,'High Risk Non-Compliant'!B:K,$E$22,FALSE)),"")</f>
        <v>18.1.4</v>
      </c>
      <c r="E26" s="318" t="str">
        <f>IFERROR(IF(D26="N/A","N/A",VLOOKUP(D26,'Crosswalk Detail'!A:B,2,FALSE)),"")</f>
        <v>Privacy and protection of personally identifiable information</v>
      </c>
      <c r="F26" s="318"/>
      <c r="G26" s="318"/>
      <c r="H26" s="318"/>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Impact Security Package.</v>
      </c>
      <c r="D27" s="226" t="str">
        <f>IFERROR(IF(VLOOKUP(A27,'High Risk Non-Compliant'!B:K,$E$22,FALSE)=0,"N/A",VLOOKUP(A27,'High Risk Non-Compliant'!B:K,$E$22,FALSE)),"")</f>
        <v>(blank)</v>
      </c>
      <c r="E27" s="318" t="str">
        <f>IFERROR(IF(D27="N/A","N/A",VLOOKUP(D27,'Crosswalk Detail'!A:B,2,FALSE)),"")</f>
        <v/>
      </c>
      <c r="F27" s="318"/>
      <c r="G27" s="318"/>
      <c r="H27" s="318"/>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
      </c>
      <c r="D28" s="226" t="str">
        <f>IFERROR(IF(VLOOKUP(A28,'High Risk Non-Compliant'!B:K,$E$22,FALSE)=0,"N/A",VLOOKUP(A28,'High Risk Non-Compliant'!B:K,$E$22,FALSE)),"")</f>
        <v>9.2.2</v>
      </c>
      <c r="E28" s="318" t="str">
        <f>IFERROR(IF(D28="N/A","N/A",VLOOKUP(D28,'Crosswalk Detail'!A:B,2,FALSE)),"")</f>
        <v>User access provisioning</v>
      </c>
      <c r="F28" s="318"/>
      <c r="G28" s="318"/>
      <c r="H28" s="318"/>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18" t="str">
        <f>IFERROR(IF(D29="N/A","N/A",VLOOKUP(D29,'Crosswalk Detail'!A:B,2,FALSE)),"")</f>
        <v>Documented operating procedures</v>
      </c>
      <c r="F29" s="318"/>
      <c r="G29" s="318"/>
      <c r="H29" s="318"/>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18" t="str">
        <f>IFERROR(IF(D30="N/A","N/A",VLOOKUP(D30,'Crosswalk Detail'!A:B,2,FALSE)),"")</f>
        <v>Secure system engineering principles</v>
      </c>
      <c r="F30" s="318"/>
      <c r="G30" s="318"/>
      <c r="H30" s="318"/>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
      </c>
      <c r="D31" s="226" t="str">
        <f>IFERROR(IF(VLOOKUP(A31,'High Risk Non-Compliant'!B:K,$E$22,FALSE)=0,"N/A",VLOOKUP(A31,'High Risk Non-Compliant'!B:K,$E$22,FALSE)),"")</f>
        <v>(blank)</v>
      </c>
      <c r="E31" s="318" t="str">
        <f>IFERROR(IF(D31="N/A","N/A",VLOOKUP(D31,'Crosswalk Detail'!A:B,2,FALSE)),"")</f>
        <v/>
      </c>
      <c r="F31" s="318"/>
      <c r="G31" s="318"/>
      <c r="H31" s="318"/>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18" t="str">
        <f>IFERROR(IF(D32="N/A","N/A",VLOOKUP(D32,'Crosswalk Detail'!A:B,2,FALSE)),"")</f>
        <v/>
      </c>
      <c r="F32" s="318"/>
      <c r="G32" s="318"/>
      <c r="H32" s="318"/>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18" t="str">
        <f>IFERROR(IF(D33="N/A","N/A",VLOOKUP(D33,'Crosswalk Detail'!A:B,2,FALSE)),"")</f>
        <v>Management of removable media</v>
      </c>
      <c r="F33" s="318"/>
      <c r="G33" s="318"/>
      <c r="H33" s="318"/>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Impact can support hosting and storage in the following regions across the globe:
 ● USA: Oregon / Virginia
 ● Europe: Frankfurt
 ● Canada: Central
 ● UK: London
 ● APAC: Sydney / Singpore / Mumbai
 ● LATAM: Oregon / Virginia</v>
      </c>
      <c r="D34" s="226" t="str">
        <f>IFERROR(IF(VLOOKUP(A34,'High Risk Non-Compliant'!B:K,$E$22,FALSE)=0,"N/A",VLOOKUP(A34,'High Risk Non-Compliant'!B:K,$E$22,FALSE)),"")</f>
        <v>11.1.1</v>
      </c>
      <c r="E34" s="318" t="str">
        <f>IFERROR(IF(D34="N/A","N/A",VLOOKUP(D34,'Crosswalk Detail'!A:B,2,FALSE)),"")</f>
        <v>Physical security perimeter</v>
      </c>
      <c r="F34" s="318"/>
      <c r="G34" s="318"/>
      <c r="H34" s="318"/>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18" t="str">
        <f>IFERROR(IF(D35="N/A","N/A",VLOOKUP(D35,'Crosswalk Detail'!A:B,2,FALSE)),"")</f>
        <v>Physical security perimeter</v>
      </c>
      <c r="F35" s="318"/>
      <c r="G35" s="318"/>
      <c r="H35" s="318"/>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18" t="str">
        <f>IFERROR(IF(D36="N/A","N/A",VLOOKUP(D36,'Crosswalk Detail'!A:B,2,FALSE)),"")</f>
        <v>Physical security perimeter; Physical entry controls</v>
      </c>
      <c r="F36" s="318"/>
      <c r="G36" s="318"/>
      <c r="H36" s="318"/>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18" t="str">
        <f>IFERROR(IF(D37="N/A","N/A",VLOOKUP(D37,'Crosswalk Detail'!A:B,2,FALSE)),"")</f>
        <v/>
      </c>
      <c r="F37" s="318"/>
      <c r="G37" s="318"/>
      <c r="H37" s="318"/>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18" t="str">
        <f>IFERROR(IF(D38="N/A","N/A",VLOOKUP(D38,'Crosswalk Detail'!A:B,2,FALSE)),"")</f>
        <v/>
      </c>
      <c r="F38" s="318"/>
      <c r="G38" s="318"/>
      <c r="H38" s="318"/>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18" t="str">
        <f>IFERROR(IF(D39="N/A","N/A",VLOOKUP(D39,'Crosswalk Detail'!A:B,2,FALSE)),"")</f>
        <v/>
      </c>
      <c r="F39" s="318"/>
      <c r="G39" s="318"/>
      <c r="H39" s="318"/>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18" t="str">
        <f>IFERROR(IF(D40="N/A","N/A",VLOOKUP(D40,'Crosswalk Detail'!A:B,2,FALSE)),"")</f>
        <v/>
      </c>
      <c r="F40" s="318"/>
      <c r="G40" s="318"/>
      <c r="H40" s="318"/>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18" t="str">
        <f>IFERROR(IF(D41="N/A","N/A",VLOOKUP(D41,'Crosswalk Detail'!A:B,2,FALSE)),"")</f>
        <v/>
      </c>
      <c r="F41" s="318"/>
      <c r="G41" s="318"/>
      <c r="H41" s="318"/>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18" t="str">
        <f>IFERROR(IF(D42="N/A","N/A",VLOOKUP(D42,'Crosswalk Detail'!A:B,2,FALSE)),"")</f>
        <v/>
      </c>
      <c r="F42" s="318"/>
      <c r="G42" s="318"/>
      <c r="H42" s="318"/>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18" t="str">
        <f>IFERROR(IF(D43="N/A","N/A",VLOOKUP(D43,'Crosswalk Detail'!A:B,2,FALSE)),"")</f>
        <v/>
      </c>
      <c r="F43" s="318"/>
      <c r="G43" s="318"/>
      <c r="H43" s="318"/>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18" t="str">
        <f>IFERROR(IF(D44="N/A","N/A",VLOOKUP(D44,'Crosswalk Detail'!A:B,2,FALSE)),"")</f>
        <v/>
      </c>
      <c r="F44" s="318"/>
      <c r="G44" s="318"/>
      <c r="H44" s="318"/>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D45" s="226" t="str">
        <f>IFERROR(IF(VLOOKUP(A45,'High Risk Non-Compliant'!B:K,$E$22,FALSE)=0,"N/A",VLOOKUP(A45,'High Risk Non-Compliant'!B:K,$E$22,FALSE)),"")</f>
        <v>(blank)</v>
      </c>
      <c r="E45" s="318" t="str">
        <f>IFERROR(IF(D45="N/A","N/A",VLOOKUP(D45,'Crosswalk Detail'!A:B,2,FALSE)),"")</f>
        <v/>
      </c>
      <c r="F45" s="318"/>
      <c r="G45" s="318"/>
      <c r="H45" s="318"/>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6" s="226" t="str">
        <f>IFERROR(IF(VLOOKUP(A46,'High Risk Non-Compliant'!B:K,$E$22,FALSE)=0,"N/A",VLOOKUP(A46,'High Risk Non-Compliant'!B:K,$E$22,FALSE)),"")</f>
        <v>(blank)</v>
      </c>
      <c r="E46" s="318" t="str">
        <f>IFERROR(IF(D46="N/A","N/A",VLOOKUP(D46,'Crosswalk Detail'!A:B,2,FALSE)),"")</f>
        <v/>
      </c>
      <c r="F46" s="318"/>
      <c r="G46" s="318"/>
      <c r="H46" s="318"/>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18" t="str">
        <f>IFERROR(IF(D47="N/A","N/A",VLOOKUP(D47,'Crosswalk Detail'!A:B,2,FALSE)),"")</f>
        <v/>
      </c>
      <c r="F47" s="318"/>
      <c r="G47" s="318"/>
      <c r="H47" s="318"/>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18" t="str">
        <f>IFERROR(IF(D48="N/A","N/A",VLOOKUP(D48,'Crosswalk Detail'!A:B,2,FALSE)),"")</f>
        <v/>
      </c>
      <c r="F48" s="318"/>
      <c r="G48" s="318"/>
      <c r="H48" s="318"/>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18" t="str">
        <f>IFERROR(IF(D49="N/A","N/A",VLOOKUP(D49,'Crosswalk Detail'!A:B,2,FALSE)),"")</f>
        <v/>
      </c>
      <c r="F49" s="318"/>
      <c r="G49" s="318"/>
      <c r="H49" s="318"/>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18" t="str">
        <f>IFERROR(IF(D50="N/A","N/A",VLOOKUP(D50,'Crosswalk Detail'!A:B,2,FALSE)),"")</f>
        <v/>
      </c>
      <c r="F50" s="318"/>
      <c r="G50" s="318"/>
      <c r="H50" s="318"/>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18" t="str">
        <f>IFERROR(IF(D51="N/A","N/A",VLOOKUP(D51,'Crosswalk Detail'!A:B,2,FALSE)),"")</f>
        <v/>
      </c>
      <c r="F51" s="318"/>
      <c r="G51" s="318"/>
      <c r="H51" s="318"/>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18" t="str">
        <f>IFERROR(IF(D52="N/A","N/A",VLOOKUP(D52,'Crosswalk Detail'!A:B,2,FALSE)),"")</f>
        <v/>
      </c>
      <c r="F52" s="318"/>
      <c r="G52" s="318"/>
      <c r="H52" s="318"/>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18" t="str">
        <f>IFERROR(IF(D53="N/A","N/A",VLOOKUP(D53,'Crosswalk Detail'!A:B,2,FALSE)),"")</f>
        <v/>
      </c>
      <c r="F53" s="318"/>
      <c r="G53" s="318"/>
      <c r="H53" s="318"/>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18" t="str">
        <f>IFERROR(IF(D54="N/A","N/A",VLOOKUP(D54,'Crosswalk Detail'!A:B,2,FALSE)),"")</f>
        <v/>
      </c>
      <c r="F54" s="318"/>
      <c r="G54" s="318"/>
      <c r="H54" s="318"/>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7" t="s">
        <v>2256</v>
      </c>
      <c r="B1" s="348"/>
      <c r="C1" s="348"/>
      <c r="D1" s="348"/>
      <c r="E1" s="348"/>
      <c r="F1" s="348"/>
      <c r="G1" s="348"/>
      <c r="H1" s="348"/>
      <c r="I1" s="348"/>
      <c r="J1" s="348"/>
      <c r="K1" s="6"/>
      <c r="L1" s="6"/>
      <c r="M1" s="6"/>
      <c r="N1" s="6"/>
      <c r="O1" s="6"/>
      <c r="P1" s="6"/>
      <c r="Q1" s="6"/>
      <c r="R1" s="6"/>
      <c r="S1" s="6"/>
      <c r="T1" s="6"/>
      <c r="U1" s="6"/>
      <c r="V1" s="6"/>
      <c r="W1" s="6"/>
      <c r="X1" s="6"/>
      <c r="Y1" s="6"/>
      <c r="Z1" s="6"/>
    </row>
    <row r="2" spans="1:26" ht="22.5" customHeight="1" x14ac:dyDescent="0.15">
      <c r="A2" s="317" t="s">
        <v>20</v>
      </c>
      <c r="B2" s="268"/>
      <c r="C2" s="268"/>
      <c r="D2" s="268"/>
      <c r="E2" s="268"/>
      <c r="F2" s="268"/>
      <c r="G2" s="268"/>
      <c r="H2" s="270"/>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2" t="s">
        <v>8</v>
      </c>
      <c r="B22" s="270"/>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2" t="s">
        <v>6</v>
      </c>
      <c r="B30" s="270"/>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2" t="s">
        <v>87</v>
      </c>
      <c r="B42" s="270"/>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2" t="s">
        <v>94</v>
      </c>
      <c r="B49" s="270"/>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2" t="s">
        <v>104</v>
      </c>
      <c r="B55" s="270"/>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2" t="s">
        <v>110</v>
      </c>
      <c r="B61" s="270"/>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2" t="s">
        <v>118</v>
      </c>
      <c r="B69" s="270"/>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2" t="s">
        <v>124</v>
      </c>
      <c r="B75" s="270"/>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2" t="s">
        <v>636</v>
      </c>
      <c r="B81" s="270"/>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2" t="s">
        <v>137</v>
      </c>
      <c r="B87" s="270"/>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2" t="s">
        <v>141</v>
      </c>
      <c r="B91" s="270"/>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2024-01-21T23:41:05Z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