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7452288B-DD30-E546-9D93-F7E5CCDB6E4E}" xr6:coauthVersionLast="47" xr6:coauthVersionMax="47" xr10:uidLastSave="{00000000-0000-0000-0000-000000000000}"/>
  <bookViews>
    <workbookView xWindow="980" yWindow="500" windowWidth="3584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O39" i="20"/>
  <c r="P39" i="20" s="1"/>
  <c r="T39" i="20" s="1"/>
  <c r="O37" i="20"/>
  <c r="O35" i="20"/>
  <c r="O33" i="20"/>
  <c r="O31" i="20"/>
  <c r="O29" i="20"/>
  <c r="P29" i="20" s="1"/>
  <c r="O27" i="20"/>
  <c r="P27" i="20" s="1"/>
  <c r="T27" i="20" s="1"/>
  <c r="O25" i="20"/>
  <c r="P25" i="20" s="1"/>
  <c r="O28" i="20"/>
  <c r="O48" i="20"/>
  <c r="O38" i="20"/>
  <c r="O32" i="20"/>
  <c r="O44" i="20"/>
  <c r="O34" i="20"/>
  <c r="P34" i="20" s="1"/>
  <c r="O30" i="20"/>
  <c r="P30" i="20" s="1"/>
  <c r="O46" i="20"/>
  <c r="O26" i="20"/>
  <c r="P26" i="20" s="1"/>
  <c r="O40" i="20"/>
  <c r="O42" i="20"/>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5" i="20"/>
  <c r="T35" i="20" s="1"/>
  <c r="P38" i="20"/>
  <c r="P40" i="20"/>
  <c r="T40" i="20" s="1"/>
  <c r="P46" i="20"/>
  <c r="P33" i="20"/>
  <c r="T33" i="20" s="1"/>
  <c r="P48" i="20"/>
  <c r="P47" i="20"/>
  <c r="T47" i="20" s="1"/>
  <c r="P42" i="20"/>
  <c r="T42" i="20" s="1"/>
  <c r="P49" i="20"/>
  <c r="P36" i="20"/>
  <c r="P32" i="20"/>
  <c r="P37" i="20"/>
  <c r="T37" i="20" s="1"/>
  <c r="P31" i="20"/>
  <c r="T31" i="20" s="1"/>
  <c r="P44" i="20"/>
  <c r="T44" i="20" s="1"/>
  <c r="P41"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H2" i="2"/>
  <c r="J25" i="20"/>
  <c r="A115" i="18"/>
  <c r="A104" i="18"/>
  <c r="A75" i="18"/>
  <c r="A65" i="18"/>
  <c r="A86" i="18"/>
  <c r="A156" i="18"/>
  <c r="A174" i="18"/>
  <c r="A220" i="18"/>
  <c r="A226" i="18"/>
  <c r="A198" i="18"/>
  <c r="T32" i="20"/>
  <c r="A186" i="18"/>
  <c r="A131" i="18"/>
  <c r="J33" i="20"/>
  <c r="R24" i="20"/>
  <c r="S24" i="20" s="1"/>
  <c r="T24" i="20" s="1"/>
  <c r="K6" i="2"/>
  <c r="J6" i="2" s="1"/>
  <c r="R21" i="20"/>
  <c r="S21" i="20" s="1"/>
  <c r="T21" i="20" s="1"/>
  <c r="K9" i="2"/>
  <c r="J9" i="2" s="1"/>
  <c r="P28" i="20"/>
  <c r="T28" i="20" s="1"/>
  <c r="R23" i="20"/>
  <c r="S23" i="20" s="1"/>
  <c r="T23" i="20" s="1"/>
  <c r="R20" i="20"/>
  <c r="S20" i="20" s="1"/>
  <c r="T20" i="20" s="1"/>
  <c r="R19" i="20"/>
  <c r="S19" i="20" s="1"/>
  <c r="I20" i="2"/>
  <c r="G31" i="14" s="1"/>
  <c r="H20" i="2"/>
  <c r="D31" i="14" s="1"/>
  <c r="K20" i="2"/>
  <c r="J20" i="2" s="1"/>
  <c r="J41" i="20"/>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H4" i="2" l="1"/>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T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T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T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T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T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G2" i="2"/>
  <c r="S83" i="20" l="1"/>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I2" i="2"/>
  <c r="G13" i="14" s="1"/>
  <c r="E13" i="14"/>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T83" i="20" l="1"/>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<sst xmlns="http://schemas.openxmlformats.org/spreadsheetml/2006/main" count="7761" uniqueCount="3384">
  <si>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</si>
  <si>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</si>
  <si>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</si>
  <si>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</si>
  <si>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</si>
  <si>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</si>
  <si>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</si>
  <si>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</si>
  <si>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</si>
  <si>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</si>
  <si>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</si>
  <si>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</si>
  <si>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</si>
  <si>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</si>
  <si>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</si>
  <si>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</si>
  <si>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</si>
  <si>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</si>
  <si>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</si>
  <si>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</si>
  <si>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</si>
  <si>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</si>
  <si>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</si>
  <si>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</si>
  <si>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</si>
  <si>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</si>
  <si>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</si>
  <si>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</si>
  <si>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</si>
  <si>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</si>
  <si>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</si>
  <si>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</si>
  <si>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</si>
  <si>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</si>
  <si>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</si>
  <si>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</si>
  <si>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</si>
  <si>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</si>
  <si>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</si>
  <si>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</si>
  <si>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</si>
  <si>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</si>
  <si>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</si>
  <si>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</si>
  <si>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</si>
  <si>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</si>
  <si>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</si>
  <si>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</si>
  <si>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</si>
  <si>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</si>
  <si>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</si>
  <si>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</si>
  <si>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</si>
  <si>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</si>
  <si>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</si>
  <si>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</si>
  <si>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</si>
  <si>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</si>
  <si>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</si>
  <si>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</si>
  <si>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</si>
  <si>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</si>
  <si>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</si>
  <si>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</si>
  <si>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</si>
  <si>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</si>
  <si>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</si>
  <si>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</si>
  <si>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</si>
  <si>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</si>
  <si>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</si>
  <si>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</si>
  <si>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</si>
  <si>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</si>
  <si>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</si>
  <si>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</si>
  <si>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</si>
  <si>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</si>
  <si>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</si>
  <si>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</si>
  <si>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</si>
  <si>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</si>
  <si>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</si>
  <si>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</si>
  <si>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</si>
  <si>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</si>
  <si>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</si>
  <si>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</si>
  <si>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</si>
  <si>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</si>
  <si>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</si>
  <si>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</si>
  <si>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</si>
  <si>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</si>
  <si>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</si>
  <si>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</si>
  <si>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</si>
  <si>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</si>
  <si>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</si>
  <si>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</si>
  <si>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</si>
  <si>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</si>
  <si>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</si>
  <si>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</si>
  <si>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</si>
  <si>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</si>
  <si>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</si>
  <si>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</si>
  <si>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</si>
  <si>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</si>
  <si>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</si>
  <si>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</si>
  <si>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</si>
  <si>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</si>
  <si>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</si>
  <si>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</si>
  <si>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</si>
  <si>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</si>
  <si>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</si>
  <si>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</si>
  <si>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</si>
  <si>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</si>
  <si>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</si>
  <si>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</si>
  <si>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</si>
  <si>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</si>
  <si>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</si>
  <si>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</si>
  <si>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</si>
  <si>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</si>
  <si>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</si>
  <si>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</si>
  <si>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</si>
  <si>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</si>
  <si>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</si>
  <si>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</si>
  <si>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</si>
  <si>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</si>
  <si>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</si>
  <si>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</si>
  <si>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</si>
  <si>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</si>
  <si>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</si>
  <si>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</si>
  <si>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</si>
  <si>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</si>
  <si>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</si>
  <si>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</si>
  <si>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</si>
  <si>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</si>
  <si>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</si>
  <si>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</si>
  <si>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</si>
  <si>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</si>
  <si>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</si>
  <si>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</si>
  <si>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</si>
  <si>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</si>
  <si>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</si>
  <si>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</si>
  <si>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</si>
  <si>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</si>
  <si>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</si>
  <si>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</si>
  <si>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</si>
  <si>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</si>
  <si>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</si>
  <si>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</si>
  <si>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</si>
  <si>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</si>
  <si>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</si>
  <si>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</si>
  <si>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</si>
  <si>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</si>
  <si>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</si>
  <si>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</si>
  <si>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</si>
  <si>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</si>
  <si>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</si>
  <si>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</si>
  <si>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</si>
  <si>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</si>
  <si>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</si>
  <si>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</si>
  <si>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</si>
  <si>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</si>
  <si>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</si>
  <si>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</si>
  <si>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</si>
  <si>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</si>
  <si>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</si>
  <si>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</si>
  <si>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</si>
  <si>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</si>
  <si>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</si>
  <si>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</si>
  <si>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</si>
  <si>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</si>
  <si>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</si>
  <si>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</si>
  <si>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</si>
  <si>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</si>
  <si>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</si>
  <si>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</si>
  <si>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</si>
  <si>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</si>
  <si>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</si>
  <si>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</si>
  <si>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</si>
  <si>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</si>
  <si>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</si>
  <si>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</si>
  <si>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</si>
  <si>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</si>
  <si>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</si>
  <si>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</si>
  <si>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</si>
  <si>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</si>
  <si>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</si>
  <si>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</si>
  <si>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</si>
  <si>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</si>
  <si>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</si>
  <si>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</si>
  <si>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</si>
  <si>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</si>
  <si>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</si>
  <si>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</si>
  <si>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</si>
  <si>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</si>
  <si>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</si>
  <si>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</si>
  <si>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</si>
  <si>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</si>
  <si>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</si>
  <si>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</si>
  <si>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</si>
  <si>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</si>
  <si>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</si>
  <si>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</si>
  <si>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</si>
  <si>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</si>
  <si>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</si>
  <si>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</si>
  <si>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</si>
  <si>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</si>
  <si>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</si>
  <si>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</si>
  <si>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</si>
  <si>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</si>
  <si>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</si>
  <si>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</si>
  <si>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</si>
  <si>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</si>
  <si>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</si>
  <si>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</si>
  <si>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</si>
  <si>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</si>
  <si>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</si>
  <si>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</si>
  <si>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</si>
  <si>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</si>
  <si>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</si>
  <si>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</si>
  <si>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</si>
  <si>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</si>
  <si>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</si>
  <si>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</si>
  <si>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</si>
  <si>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</si>
  <si>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</si>
  <si>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</si>
  <si>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</si>
  <si>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</si>
  <si>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</si>
  <si>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</si>
  <si>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</si>
  <si>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</si>
  <si>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</si>
  <si>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</si>
  <si>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</si>
  <si>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</si>
  <si>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</si>
  <si>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</si>
  <si>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</si>
  <si>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</si>
  <si>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</si>
  <si>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</si>
  <si>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</si>
  <si>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</si>
  <si>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</si>
  <si>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</si>
  <si>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</si>
  <si>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</si>
  <si>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</si>
  <si>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</si>
  <si>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</si>
  <si>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</si>
  <si>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</si>
  <si>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</si>
  <si>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</si>
  <si>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</si>
  <si>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</si>
  <si>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</si>
  <si>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</si>
  <si>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</si>
  <si>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</si>
  <si>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</si>
  <si>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</si>
  <si>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</si>
  <si>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</si>
  <si>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</si>
  <si>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</si>
  <si>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</si>
  <si>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</si>
  <si>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</si>
  <si>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</si>
  <si>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</si>
  <si>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</si>
  <si>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</si>
  <si>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</si>
  <si>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</si>
  <si>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</si>
  <si>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</si>
  <si>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</si>
  <si>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</si>
  <si>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</si>
  <si>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</si>
  <si>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</si>
  <si>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</si>
  <si>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</si>
  <si>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</si>
  <si>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</si>
  <si>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</si>
  <si>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</si>
  <si>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</si>
  <si>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</si>
  <si>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</si>
  <si>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</si>
  <si>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</si>
  <si>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</si>
  <si>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</si>
  <si>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</si>
  <si>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</si>
  <si>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</si>
  <si>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</si>
  <si>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</si>
  <si>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</si>
  <si>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</si>
  <si>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</si>
  <si>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</si>
  <si>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</si>
  <si>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</si>
  <si>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</si>
  <si>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</si>
  <si>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</si>
  <si>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</si>
  <si>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</si>
  <si>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</si>
  <si>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</si>
  <si>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</si>
  <si>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</si>
  <si>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</si>
  <si>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</si>
  <si>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</si>
  <si>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</si>
  <si>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</si>
  <si>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</si>
  <si>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</si>
  <si>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</si>
  <si>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</si>
  <si>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</si>
  <si>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</si>
  <si>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</si>
  <si>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</si>
  <si>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</si>
  <si>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</si>
  <si>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</si>
  <si>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</si>
  <si>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</si>
  <si>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</si>
  <si>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</si>
  <si>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</si>
  <si>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</si>
  <si>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</si>
  <si>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</si>
  <si>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</si>
  <si>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</si>
  <si>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</si>
  <si>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</si>
  <si>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</si>
  <si>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</si>
  <si>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</si>
  <si>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</si>
  <si>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</si>
  <si>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</si>
  <si>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</si>
  <si>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</si>
  <si>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</si>
  <si>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</si>
  <si>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</si>
  <si>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</si>
  <si>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</si>
  <si>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</si>
  <si>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</si>
  <si>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</si>
  <si>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</si>
  <si>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</si>
  <si>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</si>
  <si>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</si>
  <si>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</si>
  <si>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</si>
  <si>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</si>
  <si>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</si>
  <si>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</si>
  <si>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</si>
  <si>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</si>
  <si>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</si>
  <si>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</si>
  <si>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</si>
  <si>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</si>
  <si>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</si>
  <si>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</si>
  <si>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</si>
  <si>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</si>
  <si>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</si>
  <si>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</si>
  <si>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</si>
  <si>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</si>
  <si>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</si>
  <si>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</si>
  <si>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</si>
  <si>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</si>
  <si>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</si>
  <si>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</si>
  <si>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</si>
  <si>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</si>
  <si>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</si>
  <si>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</si>
  <si>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</si>
  <si>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</si>
  <si>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</si>
  <si>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</si>
  <si>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</si>
  <si>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</si>
  <si>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</si>
  <si>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</si>
  <si>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</si>
  <si>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</si>
  <si>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</si>
  <si>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</si>
  <si>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</si>
  <si>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</si>
  <si>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</si>
  <si>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</si>
  <si>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</si>
  <si>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</si>
  <si>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</si>
  <si>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</si>
  <si>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</si>
  <si>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</si>
  <si>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</si>
  <si>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</si>
  <si>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</si>
  <si>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</si>
  <si>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</si>
  <si>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</si>
  <si>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</si>
  <si>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</si>
  <si>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</si>
  <si>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</si>
  <si>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</si>
  <si>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</si>
  <si>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</si>
  <si>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</si>
  <si>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</si>
  <si>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</si>
  <si>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</si>
  <si>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</si>
  <si>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</si>
  <si>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</si>
  <si>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</si>
  <si>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</si>
  <si>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</si>
  <si>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</si>
  <si>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</si>
  <si>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</si>
  <si>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</si>
  <si>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</si>
  <si>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</si>
  <si>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</si>
  <si>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</si>
  <si>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</si>
  <si>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</si>
  <si>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</si>
  <si>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</si>
  <si>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</si>
  <si>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</si>
  <si>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</si>
  <si>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</si>
  <si>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</si>
  <si>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</si>
  <si>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</si>
  <si>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</si>
  <si>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</si>
  <si>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</si>
  <si>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</si>
  <si>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</si>
  <si>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</si>
  <si>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</si>
  <si>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</si>
  <si>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</si>
  <si>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</si>
  <si>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</si>
  <si>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</si>
  <si>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</si>
  <si>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</si>
  <si>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</si>
  <si>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</si>
  <si>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</si>
  <si>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</si>
  <si>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</si>
  <si>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</si>
  <si>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</si>
  <si>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</si>
  <si>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</si>
  <si>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</si>
  <si>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</si>
  <si>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</si>
  <si>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</si>
  <si>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</si>
  <si>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</si>
  <si>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</si>
  <si>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</si>
  <si>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</si>
  <si>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</si>
  <si>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</si>
  <si>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</si>
  <si>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</si>
  <si>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</si>
  <si>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</si>
  <si>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</si>
  <si>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</si>
  <si>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</si>
  <si>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</si>
  <si>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</si>
  <si>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</si>
  <si>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</si>
  <si>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</si>
  <si>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</si>
  <si>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</si>
  <si>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</si>
  <si>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</si>
  <si>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</si>
  <si>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</si>
  <si>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</si>
  <si>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</si>
  <si>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</si>
  <si>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</si>
  <si>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</si>
  <si>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</si>
  <si>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</si>
  <si>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</si>
  <si>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</si>
  <si>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</si>
  <si>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</si>
  <si>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</si>
  <si>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</si>
  <si>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</si>
  <si>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</si>
  <si>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</si>
  <si>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</si>
  <si>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</si>
  <si>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</si>
  <si>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</si>
  <si>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</si>
  <si>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</si>
  <si>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</si>
  <si>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</si>
  <si>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</si>
  <si>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</si>
  <si>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</si>
  <si>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</si>
  <si>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</si>
  <si>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</si>
  <si>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</si>
  <si>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</si>
  <si>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</si>
  <si>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</si>
  <si>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</si>
  <si>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</si>
  <si>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</si>
  <si>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</si>
  <si>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</si>
  <si>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</si>
  <si>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</si>
  <si>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</si>
  <si>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</si>
  <si>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</si>
  <si>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</si>
  <si>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</si>
  <si>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</si>
  <si>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</si>
  <si>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</si>
  <si>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</si>
  <si>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</si>
  <si>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</si>
  <si>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</si>
  <si>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</si>
  <si>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</si>
  <si>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</si>
  <si>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</si>
  <si>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</si>
  <si>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</si>
  <si>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</si>
  <si>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</si>
  <si>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</si>
  <si>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</si>
  <si>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</si>
  <si>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</si>
  <si>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</si>
  <si>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</si>
  <si>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</si>
  <si>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</si>
  <si>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</si>
  <si>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</si>
  <si>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</si>
  <si>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</si>
  <si>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</si>
  <si>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</si>
  <si>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</si>
  <si>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</si>
  <si>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</si>
  <si>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</si>
  <si>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</si>
  <si>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</si>
  <si>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</si>
  <si>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</si>
  <si>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</si>
  <si>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</si>
  <si>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</si>
  <si>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</si>
  <si>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</si>
  <si>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</si>
  <si>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</si>
  <si>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</si>
  <si>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</si>
  <si>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</si>
  <si>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</si>
  <si>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</si>
  <si>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</si>
  <si>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</si>
  <si>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</si>
  <si>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</si>
  <si>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</si>
  <si>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</si>
  <si>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</si>
  <si>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</si>
  <si>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</si>
  <si>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</si>
  <si>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</si>
  <si>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</si>
  <si>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</si>
  <si>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</si>
  <si>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</si>
  <si>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</si>
  <si>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</si>
  <si>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</si>
  <si>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</si>
  <si>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</si>
  <si>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</si>
  <si>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</si>
  <si>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</si>
  <si>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</si>
  <si>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</si>
  <si>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</si>
  <si>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</si>
  <si>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</si>
  <si>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</si>
  <si>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</si>
  <si>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</si>
  <si>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</si>
  <si>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</si>
  <si>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</si>
  <si>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</si>
  <si>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</si>
  <si>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</si>
  <si>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</si>
  <si>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</si>
  <si>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</si>
  <si>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</si>
  <si>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</si>
  <si>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</si>
  <si>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</si>
  <si>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</si>
  <si>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</si>
  <si>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</si>
  <si>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</si>
  <si>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</si>
  <si>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</si>
  <si>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</si>
  <si>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</si>
  <si>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</si>
  <si>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</si>
  <si>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</si>
  <si>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</si>
  <si>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</si>
  <si>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</si>
  <si>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</si>
  <si>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</si>
  <si>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</si>
  <si>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</si>
  <si>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</si>
  <si>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</si>
  <si>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</si>
  <si>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</si>
  <si>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</si>
  <si>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</si>
  <si>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</si>
  <si>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</si>
  <si>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</si>
  <si>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</si>
  <si>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</si>
  <si>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</si>
  <si>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</si>
  <si>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</si>
  <si>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</si>
  <si>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</si>
  <si>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</si>
  <si>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</si>
  <si>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</si>
  <si>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</si>
  <si>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</si>
  <si>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</si>
  <si>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</si>
  <si>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</si>
  <si>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</si>
  <si>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</si>
  <si>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</si>
  <si>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</si>
  <si>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</si>
  <si>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</si>
  <si>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</si>
  <si>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</si>
  <si>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</si>
  <si>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</si>
  <si>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</si>
  <si>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</si>
  <si>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</si>
  <si>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</si>
  <si>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</si>
  <si>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</si>
  <si>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</si>
  <si>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</si>
  <si>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</si>
  <si>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</si>
  <si>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</si>
  <si>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</si>
  <si>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</si>
  <si>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</si>
  <si>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</si>
  <si>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</si>
  <si>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</si>
  <si>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</si>
  <si>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</si>
  <si>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</si>
  <si>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</si>
  <si>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</si>
  <si>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</si>
  <si>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</si>
  <si>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</si>
  <si>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</si>
  <si>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</si>
  <si>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</si>
  <si>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</si>
  <si>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</si>
  <si>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</si>
  <si>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</si>
  <si>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</si>
  <si>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</si>
  <si>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</si>
  <si>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</si>
  <si>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</si>
  <si>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</si>
  <si>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</si>
  <si>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</si>
  <si>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</si>
  <si>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</si>
  <si>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</si>
  <si>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</si>
  <si>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</si>
  <si>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</si>
  <si>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</si>
  <si>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</si>
  <si>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</si>
  <si>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</si>
  <si>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</si>
  <si>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</si>
  <si>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</si>
  <si>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</si>
  <si>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</si>
  <si>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</si>
  <si>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</si>
  <si>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</si>
  <si>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</si>
  <si>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</si>
  <si>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</si>
  <si>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</si>
  <si>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</si>
  <si>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</si>
  <si>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</si>
  <si>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</si>
  <si>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</si>
  <si>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</si>
  <si>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</si>
  <si>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</si>
  <si>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</si>
  <si>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</si>
  <si>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</si>
  <si>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</si>
  <si>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</si>
  <si>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</si>
  <si>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</si>
  <si>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</si>
  <si>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</si>
  <si>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</si>
  <si>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</si>
  <si>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</si>
  <si>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</si>
  <si>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</si>
  <si>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</si>
  <si>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</si>
  <si>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</si>
  <si>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</si>
  <si>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</si>
  <si>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</si>
  <si>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</si>
  <si>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</si>
  <si>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</si>
  <si>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</si>
  <si>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</si>
  <si>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</si>
  <si>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</si>
  <si>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</si>
  <si>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</si>
  <si>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</si>
  <si>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</si>
  <si>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</si>
  <si>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</si>
  <si>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</si>
  <si>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</si>
  <si>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</si>
  <si>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</si>
  <si>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</si>
  <si>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</si>
  <si>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</si>
  <si>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</si>
  <si>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</si>
  <si>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</si>
  <si>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</si>
  <si>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</si>
  <si>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</si>
  <si>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</si>
  <si>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</si>
  <si>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</si>
  <si>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</si>
  <si>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</si>
  <si>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</si>
  <si>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</si>
  <si>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</si>
  <si>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</si>
  <si>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</si>
  <si>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</si>
  <si>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</si>
  <si>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</si>
  <si>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</si>
  <si>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</si>
  <si>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</si>
  <si>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</si>
  <si>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</si>
  <si>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</si>
  <si>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</si>
  <si>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</si>
  <si>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</si>
  <si>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</si>
  <si>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</si>
  <si>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</si>
  <si>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</si>
  <si>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</si>
  <si>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</si>
  <si>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</si>
  <si>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</si>
  <si>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</si>
  <si>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</si>
  <si>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</si>
  <si>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</si>
  <si>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</si>
  <si>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</si>
  <si>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</si>
  <si>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</si>
  <si>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</si>
  <si>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</si>
  <si>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</si>
  <si>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</si>
  <si>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</si>
  <si>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</si>
  <si>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</si>
  <si>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</si>
  <si>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</si>
  <si>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</si>
  <si>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</si>
  <si>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</si>
  <si>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</si>
  <si>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</si>
  <si>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</si>
  <si>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</si>
  <si>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</si>
  <si>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</si>
  <si>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</si>
  <si>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</si>
  <si>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</si>
  <si>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</si>
  <si>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</si>
  <si>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</si>
  <si>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</si>
  <si>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</si>
  <si>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</si>
  <si>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</si>
  <si>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</si>
  <si>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</si>
  <si>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</si>
  <si>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</si>
  <si>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</si>
  <si>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</si>
  <si>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</si>
  <si>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</si>
  <si>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</si>
  <si>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</si>
  <si>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</si>
  <si>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</si>
  <si>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</si>
  <si>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</si>
  <si>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</si>
  <si>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</si>
  <si>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</si>
  <si>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</si>
  <si>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</si>
  <si>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</si>
  <si>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</si>
  <si>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</si>
  <si>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</si>
  <si>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</si>
  <si>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</si>
  <si>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</si>
  <si>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</si>
  <si>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</si>
  <si>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</si>
  <si>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</si>
  <si>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</si>
  <si>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</si>
  <si>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</si>
  <si>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</si>
  <si>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</si>
  <si>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</si>
  <si>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</si>
  <si>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</si>
  <si>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</si>
  <si>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</si>
  <si>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</si>
  <si>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</si>
  <si>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</si>
  <si>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</si>
  <si>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</si>
  <si>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</si>
  <si>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</si>
  <si>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</si>
  <si>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</si>
  <si>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</si>
  <si>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</si>
  <si>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</si>
  <si>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</si>
  <si>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</si>
  <si>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</si>
  <si>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</si>
  <si>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</si>
  <si>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</si>
  <si>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</si>
  <si>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</si>
  <si>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</si>
  <si>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</si>
  <si>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</si>
  <si>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</si>
  <si>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</si>
  <si>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</si>
  <si>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</si>
  <si>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</si>
  <si>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</si>
  <si>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</si>
  <si>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</si>
  <si>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</si>
  <si>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</si>
  <si>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</si>
  <si>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</si>
  <si>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</si>
  <si>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</si>
  <si>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</si>
  <si>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</si>
  <si>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</si>
  <si>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</si>
  <si>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</si>
  <si>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</si>
  <si>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</si>
  <si>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</si>
  <si>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</si>
  <si>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</si>
  <si>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</si>
  <si>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</si>
  <si>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</si>
  <si>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</si>
  <si>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</si>
  <si>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</si>
  <si>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</si>
  <si>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</si>
  <si>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</si>
  <si>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</si>
  <si>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</si>
  <si>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</si>
  <si>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</si>
  <si>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</si>
  <si>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</si>
  <si>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</si>
  <si>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</si>
  <si>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</si>
  <si>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</si>
  <si>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</si>
  <si>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</si>
  <si>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</si>
  <si>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</si>
  <si>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</si>
  <si>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</si>
  <si>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</si>
  <si>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</si>
  <si>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</si>
  <si>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</si>
  <si>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</si>
  <si>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</si>
  <si>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</si>
  <si>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</si>
  <si>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</si>
  <si>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</si>
  <si>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</si>
  <si>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</si>
  <si>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</si>
  <si>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</si>
  <si>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</si>
  <si>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</si>
  <si>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</si>
  <si>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</si>
  <si>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</si>
  <si>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</si>
  <si>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</si>
  <si>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</si>
  <si>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</si>
  <si>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</si>
  <si>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</si>
  <si>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</si>
  <si>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</si>
  <si>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</si>
  <si>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</si>
  <si>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</si>
  <si>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</si>
  <si>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</si>
  <si>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</si>
  <si>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</si>
  <si>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</si>
  <si>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</si>
  <si>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</si>
  <si>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</si>
  <si>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</si>
  <si>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</si>
  <si>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</si>
  <si>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</si>
  <si>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</si>
  <si>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</si>
  <si>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</si>
  <si>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</si>
  <si>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</si>
  <si>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</si>
  <si>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</si>
  <si>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</si>
  <si>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</si>
  <si>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</si>
  <si>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</si>
  <si>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</si>
  <si>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</si>
  <si>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</si>
  <si>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</si>
  <si>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</si>
  <si>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</si>
  <si>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</si>
  <si>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</si>
  <si>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</si>
  <si>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</si>
  <si>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</si>
  <si>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</si>
  <si>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</si>
  <si>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</si>
  <si>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</si>
  <si>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</si>
  <si>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</si>
  <si>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</si>
  <si>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</si>
  <si>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</si>
  <si>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</si>
  <si>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</si>
  <si>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</si>
  <si>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</si>
  <si>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</si>
  <si>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</si>
  <si>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</si>
  <si>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</si>
  <si>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</si>
  <si>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</si>
  <si>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</si>
  <si>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</si>
  <si>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</si>
  <si>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</si>
  <si>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</si>
  <si>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</si>
  <si>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</si>
  <si>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</si>
  <si>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</si>
  <si>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</si>
  <si>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</si>
  <si>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</si>
  <si>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</si>
  <si>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</si>
  <si>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</si>
  <si>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</si>
  <si>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</si>
  <si>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</si>
  <si>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</si>
  <si>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</si>
  <si>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</si>
  <si>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</si>
  <si>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</si>
  <si>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</si>
  <si>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</si>
  <si>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</si>
  <si>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</si>
  <si>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</si>
  <si>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</si>
  <si>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</si>
  <si>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</si>
  <si>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</si>
  <si>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</si>
  <si>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</si>
  <si>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</si>
  <si>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</si>
  <si>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</si>
  <si>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</si>
  <si>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</si>
  <si>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</si>
  <si>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</si>
  <si>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</si>
  <si>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</si>
  <si>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</si>
  <si>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</si>
  <si>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</si>
  <si>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</si>
  <si>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</si>
  <si>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</si>
  <si>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</si>
  <si>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</si>
  <si>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</si>
  <si>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</si>
  <si>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</si>
  <si>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</si>
  <si>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</si>
  <si>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</si>
  <si>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</si>
  <si>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</si>
  <si>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</si>
  <si>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</si>
  <si>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</si>
  <si>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</si>
  <si>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</si>
  <si>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</si>
  <si>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</si>
  <si>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</si>
  <si>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</si>
  <si>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</si>
  <si>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</si>
  <si>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</si>
  <si>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</si>
  <si>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</si>
  <si>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</si>
  <si>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</si>
  <si>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</si>
  <si>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</si>
  <si>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</si>
  <si>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</si>
  <si>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</si>
  <si>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</si>
  <si>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</si>
  <si>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</si>
  <si>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</si>
  <si>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</si>
  <si>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</si>
  <si>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</si>
  <si>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</si>
  <si>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</si>
  <si>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</si>
  <si>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</si>
  <si>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</si>
  <si>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</si>
  <si>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</si>
  <si>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</si>
  <si>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</si>
  <si>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</si>
  <si>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</si>
  <si>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</si>
  <si>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</si>
  <si>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</si>
  <si>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</si>
  <si>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</si>
  <si>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</si>
  <si>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</si>
  <si>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</si>
  <si>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</si>
  <si>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</si>
  <si>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</si>
  <si>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</si>
  <si>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</si>
  <si>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</si>
  <si>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</si>
  <si>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</si>
  <si>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</si>
  <si>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</si>
  <si>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</si>
  <si>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</si>
  <si>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</si>
  <si>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</si>
  <si>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</si>
  <si>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</si>
  <si>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</si>
  <si>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</si>
  <si>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</si>
  <si>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</si>
  <si>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</si>
  <si>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</si>
  <si>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</si>
  <si>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</si>
  <si>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</si>
  <si>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</si>
  <si>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</si>
  <si>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</si>
  <si>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</si>
  <si>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</si>
  <si>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</si>
  <si>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</si>
  <si>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</si>
  <si>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</si>
  <si>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</si>
  <si>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</si>
  <si>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</si>
  <si>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</si>
  <si>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</si>
  <si>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</si>
  <si>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</si>
  <si>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</si>
  <si>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</si>
  <si>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</si>
  <si>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</si>
  <si>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</si>
  <si>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</si>
  <si>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</si>
  <si>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</si>
  <si>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</si>
  <si>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</si>
  <si>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</si>
  <si>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</si>
  <si>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</si>
  <si>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</si>
  <si>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</si>
  <si>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</si>
  <si>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</si>
  <si>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</si>
  <si>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</si>
  <si>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</si>
  <si>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</si>
  <si>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</si>
  <si>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</si>
  <si>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</si>
  <si>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</si>
  <si>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</si>
  <si>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</si>
  <si>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</si>
  <si>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</si>
  <si>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</si>
  <si>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</si>
  <si>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</si>
  <si>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</si>
  <si>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</si>
  <si>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</si>
  <si>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</si>
  <si>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</si>
  <si>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</si>
  <si>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</si>
  <si>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</si>
  <si>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</si>
  <si>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</si>
  <si>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</si>
  <si>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</si>
  <si>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</si>
  <si>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</si>
  <si>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</si>
  <si>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</si>
  <si>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</si>
  <si>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</si>
  <si>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</si>
  <si>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</si>
  <si>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</si>
  <si>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</si>
  <si>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</si>
  <si>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</si>
  <si>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</si>
  <si>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</si>
  <si>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</si>
  <si>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</si>
  <si>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</si>
  <si>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</si>
  <si>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</si>
  <si>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</si>
  <si>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</si>
  <si>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</si>
  <si>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</si>
  <si>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</si>
  <si>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</si>
  <si>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</si>
  <si>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</si>
  <si>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</si>
  <si>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</si>
  <si>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</si>
  <si>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</si>
  <si>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</si>
  <si>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</si>
  <si>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</si>
  <si>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</si>
  <si>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</si>
  <si>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</si>
  <si>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</si>
  <si>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</si>
  <si>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</si>
  <si>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</si>
  <si>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</si>
  <si>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</si>
  <si>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</si>
  <si>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</si>
  <si>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</si>
  <si>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</si>
  <si>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</si>
  <si>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</si>
  <si>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</si>
  <si>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</si>
  <si>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</si>
  <si>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</si>
  <si>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</si>
  <si>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</si>
  <si>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</si>
  <si>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</si>
  <si>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</si>
  <si>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</si>
  <si>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</si>
  <si>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</si>
  <si>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</si>
  <si>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</si>
  <si>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</si>
  <si>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</si>
  <si>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</si>
  <si>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</si>
  <si>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</si>
  <si>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</si>
  <si>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</si>
  <si>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</si>
  <si>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</si>
  <si>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</si>
  <si>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</si>
  <si>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</si>
  <si>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</si>
  <si>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</si>
  <si>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</si>
  <si>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</si>
  <si>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</si>
  <si>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</si>
  <si>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</si>
  <si>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</si>
  <si>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</si>
  <si>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</si>
  <si>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</si>
  <si>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</si>
  <si>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</si>
  <si>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</si>
  <si>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</si>
  <si>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</si>
  <si>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</si>
  <si>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</si>
  <si>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</si>
  <si>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</si>
  <si>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</si>
  <si>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</si>
  <si>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</si>
  <si>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</si>
  <si>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</si>
  <si>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</si>
  <si>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</si>
  <si>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</si>
  <si>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</si>
  <si>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</si>
  <si>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</si>
  <si>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</si>
  <si>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</si>
  <si>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</si>
  <si>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</si>
  <si>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</si>
  <si>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</si>
  <si>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</si>
  <si>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</si>
  <si>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</si>
  <si>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</si>
  <si>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</si>
  <si>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</si>
  <si>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</si>
  <si>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</si>
  <si>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</si>
  <si>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</si>
  <si>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</si>
  <si>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</si>
  <si>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</si>
  <si>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</si>
  <si>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</si>
  <si>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</si>
  <si>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</si>
  <si>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</si>
  <si>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</si>
  <si>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</si>
  <si>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</si>
  <si>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</si>
  <si>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</si>
  <si>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</si>
  <si>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</si>
  <si>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</si>
  <si>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</si>
  <si>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</si>
  <si>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</si>
  <si>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</si>
  <si>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</si>
  <si>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</si>
  <si>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</si>
  <si>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</si>
  <si>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</si>
  <si>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</si>
  <si>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</si>
  <si>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</si>
  <si>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</si>
  <si>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</si>
  <si>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</si>
  <si>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</si>
  <si>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</si>
  <si>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</si>
  <si>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</si>
  <si>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</si>
  <si>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</si>
  <si>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</si>
  <si>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</si>
  <si>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</si>
  <si>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</si>
  <si>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</si>
  <si>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</si>
  <si>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</si>
  <si>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</si>
  <si>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</si>
  <si>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</si>
  <si>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</si>
  <si>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</si>
  <si>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</si>
  <si>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</si>
  <si>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</si>
  <si>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</si>
  <si>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</si>
  <si>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</si>
  <si>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</si>
  <si>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</si>
  <si>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</si>
  <si>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</si>
  <si>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</si>
  <si>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</si>
  <si>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</si>
  <si>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</si>
  <si>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</si>
  <si>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</si>
  <si>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</si>
  <si>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</si>
  <si>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</si>
  <si>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</si>
  <si>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</si>
  <si>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</si>
  <si>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</si>
  <si>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</si>
  <si>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</si>
  <si>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</si>
  <si>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</si>
  <si>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</si>
  <si>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</si>
  <si>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</si>
  <si>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</si>
  <si>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</si>
  <si>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</si>
  <si>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</si>
  <si>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</si>
  <si>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</si>
  <si>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</si>
  <si>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</si>
  <si>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</si>
  <si>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</si>
  <si>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</si>
  <si>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</si>
  <si>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</si>
  <si>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</si>
  <si>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</si>
  <si>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</si>
  <si>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</si>
  <si>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</si>
  <si>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</si>
  <si>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</si>
  <si>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</si>
  <si>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</si>
  <si>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</si>
  <si>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</si>
  <si>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</si>
  <si>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</si>
  <si>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</si>
  <si>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</si>
  <si>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</si>
  <si>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</si>
  <si>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</si>
  <si>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</si>
  <si>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</si>
  <si>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</si>
  <si>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</si>
  <si>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</si>
  <si>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</si>
  <si>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</si>
  <si>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</si>
  <si>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</si>
  <si>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</si>
  <si>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</si>
  <si>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</si>
  <si>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</si>
  <si>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</si>
  <si>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</si>
  <si>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</si>
  <si>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</si>
  <si>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</si>
  <si>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</si>
  <si>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</si>
  <si>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</si>
  <si>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</si>
  <si>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</si>
  <si>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</si>
  <si>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</si>
  <si>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</si>
  <si>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</si>
  <si>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</si>
  <si>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</si>
  <si>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</si>
  <si>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</si>
  <si>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</si>
  <si>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</si>
  <si>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</si>
  <si>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</si>
  <si>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</si>
  <si>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</si>
  <si>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</si>
  <si>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</si>
  <si>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</si>
  <si>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</si>
  <si>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</si>
  <si>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</si>
  <si>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</si>
  <si>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</si>
  <si>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</si>
  <si>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</si>
  <si>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</si>
  <si>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</si>
  <si>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</si>
  <si>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</si>
  <si>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</si>
  <si>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</si>
  <si>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</si>
  <si>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</si>
  <si>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</si>
  <si>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</si>
  <si>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</si>
  <si>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</si>
  <si>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</si>
  <si>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</si>
  <si>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</si>
  <si>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</si>
  <si>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</si>
  <si>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</si>
  <si>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</si>
  <si>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</si>
  <si>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</si>
  <si>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</si>
  <si>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</si>
  <si>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</si>
  <si>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</si>
  <si>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</si>
  <si>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</si>
  <si>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</si>
  <si>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</si>
  <si>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</si>
  <si>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</si>
  <si>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</si>
  <si>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</si>
  <si>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</si>
  <si>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</si>
  <si>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</si>
  <si>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</si>
  <si>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</si>
  <si>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</si>
  <si>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</si>
  <si>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</si>
  <si>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</si>
  <si>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</si>
  <si>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</si>
  <si>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</si>
  <si>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</si>
  <si>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</si>
  <si>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</si>
  <si>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</si>
  <si>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</si>
  <si>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</si>
  <si>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</si>
  <si>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</si>
  <si>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</si>
  <si>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</si>
  <si>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</si>
  <si>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</si>
  <si>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</si>
  <si>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</si>
  <si>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</si>
  <si>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</si>
  <si>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</si>
  <si>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</si>
  <si>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</si>
  <si>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</si>
  <si>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</si>
  <si>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</si>
  <si>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</si>
  <si>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</si>
  <si>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</si>
  <si>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</si>
  <si>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</si>
  <si>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</si>
  <si>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</si>
  <si>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</si>
  <si>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</si>
  <si>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</si>
  <si>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</si>
  <si>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</si>
  <si>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</si>
  <si>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</si>
  <si>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</si>
  <si>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</si>
  <si>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</si>
  <si>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</si>
  <si>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</si>
  <si>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</si>
  <si>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</si>
  <si>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</si>
  <si>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</si>
  <si>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</si>
  <si>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</si>
  <si>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</si>
  <si>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</si>
  <si>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</si>
  <si>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</si>
  <si>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</si>
  <si>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</si>
  <si>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</si>
  <si>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</si>
  <si>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</si>
  <si>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</si>
  <si>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</si>
  <si>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</si>
  <si>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</si>
  <si>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</si>
  <si>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</si>
  <si>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</si>
  <si>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</si>
  <si>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</si>
  <si>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</si>
  <si>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</si>
  <si>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</si>
  <si>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</si>
  <si>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</si>
  <si>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</si>
  <si>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</si>
  <si>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</si>
  <si>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</si>
  <si>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</si>
  <si>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</si>
  <si>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</si>
  <si>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</si>
  <si>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</si>
  <si>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</si>
  <si>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</si>
  <si>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</si>
  <si>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</si>
  <si>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</si>
  <si>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</si>
  <si>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</si>
  <si>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</si>
  <si>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</si>
  <si>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</si>
  <si>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</si>
  <si>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</si>
  <si>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</si>
  <si>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</si>
  <si>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</si>
  <si>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</si>
  <si>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</si>
  <si>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</si>
  <si>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</si>
  <si>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</si>
  <si>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</si>
  <si>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</si>
  <si>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</si>
  <si>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</si>
  <si>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</si>
  <si>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</si>
  <si>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</si>
  <si>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</si>
  <si>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</si>
  <si>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</si>
  <si>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</si>
  <si>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</si>
  <si>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</si>
  <si>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</si>
  <si>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</si>
  <si>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</si>
  <si>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</si>
  <si>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</si>
  <si>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</si>
  <si>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</si>
  <si>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</si>
  <si>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</si>
  <si>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</si>
  <si>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</si>
  <si>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</si>
  <si>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</si>
  <si>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</si>
  <si>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</si>
  <si>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</si>
  <si>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</si>
  <si>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</si>
  <si>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</si>
  <si>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</si>
  <si>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</si>
  <si>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</si>
  <si>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</si>
  <si>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</si>
  <si>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</si>
  <si>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</si>
  <si>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</si>
  <si>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</si>
  <si>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</si>
  <si>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</si>
  <si>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</si>
  <si>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</si>
  <si>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</si>
  <si>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</si>
  <si>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</si>
  <si>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</si>
  <si>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</si>
  <si>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</si>
  <si>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</si>
  <si>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</si>
  <si>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</si>
  <si>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</si>
  <si>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</si>
  <si>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</si>
  <si>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</si>
  <si>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</si>
  <si>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</si>
  <si>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</si>
  <si>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</si>
  <si>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</si>
  <si>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</si>
  <si>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</si>
  <si>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</si>
  <si>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</si>
  <si>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</si>
  <si>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</si>
  <si>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</si>
  <si>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</si>
  <si>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</si>
  <si>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</si>
  <si>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</si>
  <si>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</si>
  <si>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</si>
  <si>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</si>
  <si>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</si>
  <si>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</si>
  <si>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</si>
  <si>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</si>
  <si>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</si>
  <si>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</si>
  <si>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</si>
  <si>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</si>
  <si>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</si>
  <si>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</si>
  <si>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</si>
  <si>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</si>
  <si>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</si>
  <si>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</si>
  <si>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</si>
  <si>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</si>
  <si>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</si>
  <si>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</si>
  <si>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</si>
  <si>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</si>
  <si>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</si>
  <si>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</si>
  <si>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</si>
  <si>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</si>
  <si>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</si>
  <si>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</si>
  <si>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</si>
  <si>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</si>
  <si>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</si>
  <si>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</si>
  <si>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</si>
  <si>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</si>
  <si>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</si>
  <si>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</si>
  <si>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</si>
  <si>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</si>
  <si>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</si>
  <si>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</si>
  <si>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</si>
  <si>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</si>
  <si>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</si>
  <si>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</si>
  <si>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</si>
  <si>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</si>
  <si>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</si>
  <si>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</si>
  <si>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</si>
  <si>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</si>
  <si>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</si>
  <si>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</si>
  <si>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</si>
  <si>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</si>
  <si>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</si>
  <si>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</si>
  <si>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</si>
  <si>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</si>
  <si>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</si>
  <si>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</si>
  <si>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</si>
  <si>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</si>
  <si>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</si>
  <si>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</si>
  <si>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</si>
  <si>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</si>
  <si>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</si>
  <si>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</si>
  <si>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</si>
  <si>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</si>
  <si>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</si>
  <si>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</si>
  <si>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</si>
  <si>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</si>
  <si>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</si>
  <si>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</si>
  <si>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</si>
  <si>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</si>
  <si>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</si>
  <si>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</si>
  <si>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</si>
  <si>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</si>
  <si>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</si>
  <si>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</si>
  <si>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</si>
  <si>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</si>
  <si>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</si>
  <si>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</si>
  <si>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</si>
  <si>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</si>
  <si>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</si>
  <si>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</si>
  <si>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</si>
  <si>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</si>
  <si>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</si>
  <si>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</si>
  <si>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</si>
  <si>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</si>
  <si>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</si>
  <si>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</si>
  <si>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</si>
  <si>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</si>
  <si>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</si>
  <si>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</si>
  <si>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</si>
  <si>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</si>
  <si>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</si>
  <si>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</si>
  <si>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</si>
  <si>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</si>
  <si>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</si>
  <si>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</si>
  <si>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</si>
  <si>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</si>
  <si>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</si>
  <si>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</si>
  <si>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</si>
  <si>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</si>
  <si>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</si>
  <si>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</si>
  <si>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</si>
  <si>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</si>
  <si>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</si>
  <si>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</si>
  <si>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</si>
  <si>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</si>
  <si>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</si>
  <si>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</si>
  <si>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</si>
  <si>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</si>
  <si>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</si>
  <si>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</si>
  <si>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</si>
  <si>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</si>
  <si>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</si>
  <si>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</si>
  <si>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</si>
  <si>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</si>
  <si>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</si>
  <si>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</si>
  <si>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</si>
  <si>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</si>
  <si>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</si>
  <si>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</si>
  <si>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</si>
  <si>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</si>
  <si>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</si>
  <si>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</si>
  <si>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</si>
  <si>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</si>
  <si>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</si>
  <si>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</si>
  <si>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</si>
  <si>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</si>
  <si>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</si>
  <si>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</si>
  <si>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</si>
  <si>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</si>
  <si>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</si>
  <si>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</si>
  <si>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</si>
  <si>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</si>
  <si>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</si>
  <si>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</si>
  <si>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</si>
  <si>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</si>
  <si>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</si>
  <si>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</si>
  <si>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</si>
  <si>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</si>
  <si>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</si>
  <si>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</si>
  <si>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</si>
  <si>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</si>
  <si>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</si>
  <si>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</si>
  <si>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</si>
  <si>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</si>
  <si>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</si>
  <si>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</si>
  <si>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</si>
  <si>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</si>
  <si>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</si>
  <si>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</si>
  <si>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</si>
  <si>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</si>
  <si>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</si>
  <si>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</si>
  <si>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</si>
  <si>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</si>
  <si>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</si>
  <si>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</si>
  <si>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</si>
  <si>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</si>
  <si>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</si>
  <si>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</si>
  <si>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</si>
  <si>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</si>
  <si>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</si>
  <si>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</si>
  <si>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</si>
  <si>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</si>
  <si>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</si>
  <si>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</si>
  <si>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</si>
  <si>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</si>
  <si>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</si>
  <si>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</si>
  <si>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</si>
  <si>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</si>
  <si>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</si>
  <si>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</si>
  <si>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</si>
  <si>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</si>
  <si>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</si>
  <si>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</si>
  <si>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</si>
  <si>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</si>
  <si>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</si>
  <si>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</si>
  <si>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</si>
  <si>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</si>
  <si>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</si>
  <si>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</si>
  <si>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</si>
  <si>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</si>
  <si>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</si>
  <si>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</si>
  <si>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</si>
  <si>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</si>
  <si>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</si>
  <si>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</si>
  <si>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</si>
  <si>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</si>
  <si>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</si>
  <si>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</si>
  <si>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</si>
  <si>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</si>
  <si>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</si>
  <si>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</si>
  <si>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</si>
  <si>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</si>
  <si>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</si>
  <si>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</si>
  <si>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</si>
  <si>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</si>
  <si>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</si>
  <si>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</si>
  <si>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</si>
  <si>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</si>
  <si>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</si>
  <si>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</si>
  <si>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</si>
  <si>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</si>
  <si>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</si>
  <si>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</si>
  <si>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</si>
  <si>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</si>
  <si>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</si>
  <si>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</si>
  <si>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</si>
  <si>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</si>
  <si>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</si>
  <si>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</si>
  <si>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</si>
  <si>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</si>
  <si>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</si>
  <si>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</si>
  <si>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</si>
  <si>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</si>
  <si>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</si>
  <si>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</si>
  <si>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</si>
  <si>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</si>
  <si>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</si>
  <si>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</si>
  <si>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</si>
  <si>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</si>
  <si>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</si>
  <si>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</si>
  <si>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</si>
  <si>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</si>
  <si>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</si>
  <si>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</si>
  <si>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</si>
  <si>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</si>
  <si>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</si>
  <si>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</si>
  <si>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</si>
  <si>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</si>
  <si>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</si>
  <si>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</si>
  <si>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</si>
  <si>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</si>
  <si>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</si>
  <si>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</si>
  <si>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</si>
  <si>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</si>
  <si>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</si>
  <si>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</si>
  <si>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</si>
  <si>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</si>
  <si>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</si>
  <si>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</si>
  <si>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</si>
  <si>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</si>
  <si>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</si>
  <si>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</si>
  <si>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</si>
  <si>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</si>
  <si>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</si>
  <si>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</si>
  <si>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</si>
  <si>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</si>
  <si>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</si>
  <si>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</si>
  <si>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</si>
  <si>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</si>
  <si>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</si>
  <si>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</si>
  <si>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</si>
  <si>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</si>
  <si>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</si>
  <si>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</si>
  <si>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</si>
  <si>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</si>
  <si>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</si>
  <si>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</si>
  <si>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</si>
  <si>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</si>
  <si>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</si>
  <si>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</si>
  <si>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</si>
  <si>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</si>
  <si>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</si>
  <si>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</si>
  <si>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</si>
  <si>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</si>
  <si>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</si>
  <si>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</si>
  <si>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</si>
  <si>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</si>
  <si>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</si>
  <si>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</si>
  <si>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</si>
  <si>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</si>
  <si>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</si>
  <si>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</si>
  <si>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</si>
  <si>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</si>
  <si>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</si>
  <si>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</si>
  <si>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</si>
  <si>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</si>
  <si>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</si>
  <si>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</si>
  <si>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</si>
  <si>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</si>
  <si>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</si>
  <si>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</si>
  <si>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</si>
  <si>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</si>
  <si>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</si>
  <si>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</si>
  <si>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</si>
  <si>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</si>
  <si>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</si>
  <si>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</si>
  <si>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</si>
  <si>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</si>
  <si>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</si>
  <si>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</si>
  <si>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</si>
  <si>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</si>
  <si>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</si>
  <si>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</si>
  <si>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</si>
  <si>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</si>
  <si>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</si>
  <si>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</si>
  <si>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</si>
  <si>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</si>
  <si>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</si>
  <si>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</si>
  <si>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</si>
  <si>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</si>
  <si>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</si>
  <si>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</si>
  <si>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</si>
  <si>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</si>
  <si>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</si>
  <si>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</si>
  <si>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</si>
  <si>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</si>
  <si>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</si>
  <si>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</si>
  <si>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</si>
  <si>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</si>
  <si>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</si>
  <si>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</si>
  <si>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</si>
  <si>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</si>
  <si>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</si>
  <si>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</si>
  <si>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</si>
  <si>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</si>
  <si>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</si>
  <si>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</si>
  <si>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</si>
  <si>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</si>
  <si>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</si>
  <si>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</si>
  <si>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</si>
  <si>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</si>
  <si>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</si>
  <si>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</si>
  <si>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</si>
  <si>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</si>
  <si>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</si>
  <si>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</si>
  <si>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</si>
  <si>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</si>
  <si>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</si>
  <si>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</si>
  <si>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</si>
  <si>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</si>
  <si>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</si>
  <si>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</si>
  <si>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</si>
  <si>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</si>
  <si>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</si>
  <si>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</si>
  <si>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</si>
  <si>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</si>
  <si>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</si>
  <si>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</si>
  <si>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</si>
  <si>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</si>
  <si>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</si>
  <si>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</si>
  <si>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</si>
  <si>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</si>
  <si>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</si>
  <si>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</si>
  <si>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</si>
  <si>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</si>
  <si>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</si>
  <si>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</si>
  <si>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</si>
  <si>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</si>
  <si>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</si>
  <si>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</si>
  <si>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</si>
  <si>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</si>
  <si>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</si>
  <si>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</si>
  <si>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</si>
  <si>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</si>
  <si>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</si>
  <si>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</si>
  <si>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</si>
  <si>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</si>
  <si>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</si>
  <si>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</si>
  <si>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</si>
  <si>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</si>
  <si>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</si>
  <si>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</si>
  <si>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</si>
  <si>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</si>
  <si>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</si>
  <si>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</si>
  <si>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</si>
  <si>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</si>
  <si>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</si>
  <si>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</si>
  <si>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</si>
  <si>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</si>
  <si>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</si>
  <si>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</si>
  <si>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</si>
  <si>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</si>
  <si>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</si>
  <si>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</si>
  <si>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</si>
  <si>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</si>
  <si>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</si>
  <si>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</si>
  <si>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</si>
  <si>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</si>
  <si>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</si>
  <si>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</si>
  <si>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</si>
  <si>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</si>
  <si>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</si>
  <si>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</si>
  <si>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</si>
  <si>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</si>
  <si>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</si>
  <si>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</si>
  <si>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</si>
  <si>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</si>
  <si>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</si>
  <si>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</si>
  <si>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</si>
  <si>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</si>
  <si>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</si>
  <si>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</si>
  <si>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</si>
  <si>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</si>
  <si>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</si>
  <si>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</si>
  <si>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</si>
  <si>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</si>
  <si>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</si>
  <si>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</si>
  <si>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</si>
  <si>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</si>
  <si>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</si>
  <si>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</si>
  <si>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</si>
  <si>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</si>
  <si>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</si>
  <si>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</si>
  <si>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</si>
  <si>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</si>
  <si>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</si>
  <si>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</si>
  <si>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</si>
  <si>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</si>
  <si>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</si>
  <si>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</si>
  <si>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</si>
  <si>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</si>
  <si>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</si>
  <si>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</si>
  <si>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</si>
  <si>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</si>
  <si>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</si>
  <si>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</si>
  <si>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</si>
  <si>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</si>
  <si>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</si>
  <si>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</si>
  <si>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</si>
  <si>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</si>
  <si>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</si>
  <si>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</si>
  <si>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</si>
  <si>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</si>
  <si>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</si>
  <si>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</si>
  <si>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</si>
  <si>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</si>
  <si>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</si>
  <si>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</si>
  <si>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</si>
  <si>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</si>
  <si>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</si>
  <si>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</si>
  <si>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</si>
  <si>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</si>
  <si>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</si>
  <si>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</si>
  <si>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</si>
  <si>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</si>
  <si>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</si>
  <si>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</si>
  <si>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</si>
  <si>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</si>
  <si>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</si>
  <si>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</si>
  <si>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</si>
  <si>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</si>
  <si>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</si>
  <si>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</si>
  <si>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</si>
  <si>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</si>
  <si>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</si>
  <si>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</si>
  <si>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</si>
  <si>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</si>
  <si>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</si>
  <si>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</si>
  <si>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</si>
  <si>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</si>
  <si>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</si>
  <si>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</si>
  <si>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</si>
  <si>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</si>
  <si>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</si>
  <si>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</si>
  <si>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</si>
  <si>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</si>
  <si>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</si>
  <si>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</si>
  <si>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</si>
  <si>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</si>
  <si>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</si>
  <si>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</si>
  <si>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</si>
  <si>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</si>
  <si>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</si>
  <si>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</si>
  <si>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</si>
  <si>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</si>
  <si>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</si>
  <si>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</si>
  <si>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</si>
  <si>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</si>
  <si>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</si>
  <si>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</si>
  <si>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</si>
  <si>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</si>
  <si>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</si>
  <si>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</si>
  <si>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</si>
  <si>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</si>
  <si>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</si>
  <si>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</si>
  <si>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</si>
  <si>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</si>
  <si>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</si>
  <si>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</si>
  <si>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</si>
  <si>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</si>
  <si>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</si>
  <si>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</si>
  <si>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</si>
  <si>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</si>
  <si>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</si>
  <si>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</si>
  <si>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</si>
  <si>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</si>
  <si>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</si>
  <si>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</si>
  <si>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</si>
  <si>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</si>
  <si>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</si>
  <si>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</si>
  <si>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</si>
  <si>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</si>
  <si>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</si>
  <si>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</si>
  <si>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</si>
  <si>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</si>
  <si>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</si>
  <si>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</si>
  <si>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</si>
  <si>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</si>
  <si>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</si>
  <si>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</si>
  <si>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</si>
  <si>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</si>
  <si>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</si>
  <si>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</si>
  <si>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</si>
  <si>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</si>
  <si>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</si>
  <si>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</si>
  <si>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</si>
  <si>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</si>
  <si>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</si>
  <si>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</si>
  <si>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</si>
  <si>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</si>
  <si>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</si>
  <si>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</si>
  <si>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</si>
  <si>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</si>
  <si>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</si>
  <si>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</si>
  <si>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</si>
  <si>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</si>
  <si>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</si>
  <si>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</si>
  <si>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</si>
  <si>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</si>
  <si>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</si>
  <si>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</si>
  <si>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</si>
  <si>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</si>
  <si>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</si>
  <si>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</si>
  <si>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</si>
  <si>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</si>
  <si>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</si>
  <si>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</si>
  <si>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</si>
  <si>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</si>
  <si>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</si>
  <si>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</si>
  <si>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</si>
  <si>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</si>
  <si>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</si>
  <si>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</si>
  <si>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</si>
  <si>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</si>
  <si>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</si>
  <si>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</si>
  <si>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</si>
  <si>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</si>
  <si>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</si>
  <si>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</si>
  <si>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</si>
  <si>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</si>
  <si>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</si>
  <si>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</si>
  <si>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</si>
  <si>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</si>
  <si>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</si>
  <si>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</si>
  <si>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</si>
  <si>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</si>
  <si>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</si>
  <si>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</si>
  <si>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</si>
  <si>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</si>
  <si>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</si>
  <si>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</si>
  <si>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</si>
  <si>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</si>
  <si>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</si>
  <si>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</si>
  <si>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</si>
  <si>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</si>
  <si>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</si>
  <si>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</si>
  <si>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</si>
  <si>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</si>
  <si>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</si>
  <si>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</si>
  <si>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</si>
  <si>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</si>
  <si>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</si>
  <si>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</si>
  <si>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</si>
  <si>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</si>
  <si>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</si>
  <si>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</si>
  <si>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</si>
  <si>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</si>
  <si>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</si>
  <si>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</si>
  <si>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</si>
  <si>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</si>
  <si>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</si>
  <si>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</si>
  <si>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</si>
  <si>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</si>
  <si>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</si>
  <si>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</si>
  <si>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</si>
  <si>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</si>
  <si>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</si>
  <si>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</si>
  <si>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</si>
  <si>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</si>
  <si>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</si>
  <si>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</si>
  <si>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</si>
  <si>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</si>
  <si>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</si>
  <si>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</si>
  <si>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</si>
  <si>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</si>
  <si>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</si>
  <si>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</si>
  <si>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</si>
  <si>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</si>
  <si>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</si>
  <si>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</si>
  <si>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</si>
  <si>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</si>
  <si>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</si>
  <si>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</si>
  <si>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</si>
  <si>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</si>
  <si>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</si>
  <si>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</si>
  <si>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</si>
  <si>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</si>
  <si>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</si>
  <si>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</si>
  <si>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</si>
  <si>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</si>
  <si>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</si>
  <si>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</si>
  <si>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</si>
  <si>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</si>
  <si>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</si>
  <si>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</si>
  <si>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</si>
  <si>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</si>
  <si>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</si>
  <si>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</si>
  <si>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</si>
  <si>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</si>
  <si>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</si>
  <si>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</si>
  <si>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</si>
  <si>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</si>
  <si>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</si>
  <si>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</si>
  <si>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</si>
  <si>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</si>
  <si>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</si>
  <si>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</si>
  <si>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</si>
  <si>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</si>
  <si>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</si>
  <si>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</si>
  <si>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</si>
  <si>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</si>
  <si>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</si>
  <si>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</si>
  <si>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</si>
  <si>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</si>
  <si>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</si>
  <si>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</si>
  <si>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</si>
  <si>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</si>
  <si>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</si>
  <si>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</si>
  <si>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</si>
  <si>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</si>
  <si>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</si>
  <si>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</si>
  <si>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</si>
  <si>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</si>
  <si>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</si>
  <si>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</si>
  <si>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</si>
  <si>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</si>
  <si>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</si>
  <si>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</si>
  <si>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</si>
  <si>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</si>
  <si>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</si>
  <si>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</si>
  <si>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</si>
  <si>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</si>
  <si>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</si>
  <si>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</si>
  <si>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</si>
  <si>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</si>
  <si>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</si>
  <si>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</si>
  <si>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</si>
  <si>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</si>
  <si>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</si>
  <si>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</si>
  <si>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</si>
  <si>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</si>
  <si>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</si>
  <si>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</si>
  <si>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</si>
  <si>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</si>
  <si>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</si>
  <si>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</si>
  <si>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</si>
  <si>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</si>
  <si>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</si>
  <si>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</si>
  <si>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</si>
  <si>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</si>
  <si>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</si>
  <si>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</si>
  <si>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</si>
  <si>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</si>
  <si>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</si>
  <si>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</si>
  <si>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</si>
  <si>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</si>
  <si>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</si>
  <si>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</si>
  <si>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</si>
  <si>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</si>
  <si>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</si>
  <si>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</si>
  <si>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</si>
  <si>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</si>
  <si>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</si>
  <si>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</si>
  <si>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</si>
  <si>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</si>
  <si>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</si>
  <si>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</si>
  <si>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</si>
  <si>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</si>
  <si>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</si>
  <si>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</si>
  <si>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</si>
  <si>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</si>
  <si>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</si>
  <si>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</si>
  <si>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</si>
  <si>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</si>
  <si>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</si>
  <si>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</si>
  <si>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</si>
  <si>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</si>
  <si>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</si>
  <si>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</si>
  <si>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</si>
  <si>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</si>
  <si>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</si>
  <si>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</si>
  <si>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</si>
  <si>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</si>
  <si>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</si>
  <si>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</si>
  <si>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</si>
  <si>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</si>
  <si>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</si>
  <si>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</si>
  <si>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</si>
  <si>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</si>
  <si>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</si>
  <si>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</si>
  <si>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</si>
  <si>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</si>
  <si>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</si>
  <si>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</si>
  <si>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</si>
  <si>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</si>
  <si>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</si>
  <si>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</si>
  <si>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</si>
  <si>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</si>
  <si>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</si>
  <si>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</si>
  <si>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</si>
  <si>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</si>
  <si>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</si>
  <si>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</si>
  <si>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</si>
  <si>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</si>
  <si>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</si>
  <si>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</si>
  <si>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</si>
  <si>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</si>
  <si>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</si>
  <si>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</si>
  <si>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</si>
  <si>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</si>
  <si>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</si>
  <si>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</si>
  <si>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</si>
  <si>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</si>
  <si>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</si>
  <si>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</si>
  <si>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</si>
  <si>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</si>
  <si>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</si>
  <si>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</si>
  <si>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</si>
  <si>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</si>
  <si>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</si>
  <si>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</si>
  <si>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</si>
  <si>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</si>
  <si>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</si>
  <si>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</si>
  <si>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</si>
  <si>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</si>
  <si>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</si>
  <si>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</si>
  <si>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</si>
  <si>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</si>
  <si>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</si>
  <si>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</si>
  <si>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</si>
  <si>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</si>
  <si>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</si>
  <si>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</si>
  <si>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</si>
  <si>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</si>
  <si>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</si>
  <si>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</si>
  <si>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</si>
  <si>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</si>
  <si>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</si>
  <si>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</si>
  <si>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</si>
  <si>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</si>
  <si>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</si>
  <si>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</si>
  <si>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</si>
  <si>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</si>
  <si>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</si>
  <si>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</si>
  <si>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</si>
  <si>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</si>
  <si>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</si>
  <si>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</si>
  <si>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</si>
  <si>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</si>
  <si>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</si>
  <si>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</si>
  <si>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</si>
  <si>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</si>
  <si>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</si>
  <si>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</si>
  <si>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</si>
  <si>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</si>
  <si>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</si>
  <si>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</si>
  <si>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</si>
  <si>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</si>
  <si>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</si>
  <si>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</si>
  <si>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</si>
  <si>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</si>
  <si>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</si>
  <si>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</si>
  <si>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</si>
  <si>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</si>
  <si>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</si>
  <si>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</si>
  <si>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</si>
  <si>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</si>
  <si>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</si>
  <si>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</si>
  <si>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</si>
  <si>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</si>
  <si>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</si>
  <si>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</si>
  <si>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</si>
  <si>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</si>
  <si>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</si>
  <si>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</si>
  <si>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</si>
  <si>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</si>
  <si>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</si>
  <si>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</si>
  <si>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</si>
  <si>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</si>
  <si>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</si>
  <si>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</si>
  <si>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</si>
  <si>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</si>
  <si>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</si>
  <si>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</si>
  <si>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</si>
  <si>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</si>
  <si>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</si>
  <si>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</si>
  <si>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</si>
  <si>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</si>
  <si>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</si>
  <si>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</si>
  <si>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</si>
  <si>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</si>
  <si>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</si>
  <si>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</si>
  <si>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</si>
  <si>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</si>
  <si>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</si>
  <si>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</si>
  <si>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</si>
  <si>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</si>
  <si>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</si>
  <si>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</si>
  <si>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</si>
  <si>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</si>
  <si>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</si>
  <si>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</si>
  <si>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</si>
  <si>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</si>
  <si>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</si>
  <si>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</si>
  <si>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</si>
  <si>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</si>
  <si>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</si>
  <si>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</si>
  <si>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</si>
  <si>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</si>
  <si>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</si>
  <si>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</si>
  <si>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</si>
  <si>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</si>
  <si>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</si>
  <si>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</si>
  <si>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</si>
  <si>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</si>
  <si>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</si>
  <si>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</si>
  <si>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</si>
  <si>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</si>
  <si>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</si>
  <si>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</si>
  <si>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</si>
  <si>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</si>
  <si>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</si>
  <si>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</si>
  <si>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</si>
  <si>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</si>
  <si>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</si>
  <si>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</si>
  <si>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</si>
  <si>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</si>
  <si>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</si>
  <si>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</si>
  <si>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</si>
  <si>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</si>
  <si>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</si>
  <si>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</si>
  <si>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</si>
  <si>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</si>
  <si>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</si>
  <si>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</si>
  <si>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</si>
  <si>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</si>
  <si>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</si>
  <si>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</si>
  <si>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</si>
  <si>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</si>
  <si>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</si>
  <si>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</si>
  <si>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</si>
  <si>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</si>
  <si>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</si>
  <si>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</si>
  <si>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</si>
  <si>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</si>
  <si>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</si>
  <si>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</si>
  <si>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</si>
  <si>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</si>
  <si>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</si>
  <si>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</si>
  <si>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</si>
  <si>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</si>
  <si>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</si>
  <si>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</si>
  <si>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</si>
  <si>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</si>
  <si>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</si>
  <si>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</si>
  <si>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</si>
  <si>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</si>
  <si>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</si>
  <si>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</si>
  <si>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</si>
  <si>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</si>
  <si>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</si>
  <si>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</si>
  <si>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</si>
  <si>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</si>
  <si>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</si>
  <si>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</si>
  <si>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</si>
  <si>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</si>
  <si>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</si>
  <si>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</si>
  <si>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</si>
  <si>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</si>
  <si>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</si>
  <si>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</si>
  <si>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</si>
  <si>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</si>
  <si>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</si>
  <si>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</si>
  <si>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</si>
  <si>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</si>
  <si>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</si>
  <si>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</si>
  <si>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</si>
  <si>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</si>
  <si>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</si>
  <si>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</si>
  <si>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</si>
  <si>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</si>
  <si>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</si>
  <si>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</si>
  <si>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</si>
  <si>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</si>
  <si>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</si>
  <si>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</si>
  <si>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</si>
  <si>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</si>
  <si>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</si>
  <si>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</si>
  <si>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</si>
  <si>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</si>
  <si>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</si>
  <si>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</si>
  <si>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</si>
  <si>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</si>
  <si>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</si>
  <si>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</si>
  <si>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</si>
  <si>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</si>
  <si>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</si>
  <si>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</si>
  <si>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</si>
  <si>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</si>
  <si>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</si>
  <si>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</si>
  <si>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</si>
  <si>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</si>
  <si>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</si>
  <si>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</si>
  <si>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</si>
  <si>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</si>
  <si>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</si>
  <si>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</si>
  <si>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</si>
  <si>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</si>
  <si>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</si>
  <si>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</si>
  <si>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</si>
  <si>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</si>
  <si>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</si>
  <si>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</si>
  <si>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</si>
  <si>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</si>
  <si>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</si>
  <si>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</si>
  <si>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</si>
  <si>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</si>
  <si>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</si>
  <si>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</si>
  <si>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</si>
  <si>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</si>
  <si>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</si>
  <si>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</si>
  <si>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</si>
  <si>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</si>
  <si>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</si>
  <si>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</si>
  <si>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</si>
  <si>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</si>
  <si>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</si>
  <si>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</si>
  <si>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</si>
  <si>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</si>
  <si>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</si>
  <si>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</si>
  <si>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</si>
  <si>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</si>
  <si>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</si>
  <si>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</si>
  <si>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</si>
  <si>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</si>
  <si>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</si>
  <si>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</si>
  <si>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</si>
  <si>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</si>
  <si>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</si>
  <si>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</si>
  <si>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</si>
  <si>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</si>
  <si>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</si>
  <si>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</si>
  <si>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</si>
  <si>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</si>
  <si>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</si>
  <si>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</si>
  <si>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</si>
  <si>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</si>
  <si>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</si>
  <si>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</si>
  <si>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</si>
  <si>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</si>
  <si>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</si>
  <si>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</si>
  <si>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</si>
  <si>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</si>
  <si>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</si>
  <si>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</si>
  <si>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</si>
  <si>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</si>
  <si>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</si>
  <si>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</si>
  <si>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</si>
  <si>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</si>
  <si>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</si>
  <si>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</si>
  <si>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</si>
  <si>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</si>
  <si>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</si>
  <si>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</si>
  <si>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</si>
  <si>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</si>
  <si>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</si>
  <si>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</si>
  <si>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</si>
  <si>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</si>
  <si>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</si>
  <si>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</si>
  <si>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</si>
  <si>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</si>
  <si>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</si>
  <si>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</si>
  <si>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</si>
  <si>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</si>
  <si>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</si>
  <si>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</si>
  <si>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</si>
  <si>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</si>
  <si>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</si>
  <si>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</si>
  <si>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</si>
  <si>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</si>
  <si>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</si>
  <si>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</si>
  <si>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</si>
  <si>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</si>
  <si>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</si>
  <si>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</si>
  <si>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</si>
  <si>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</si>
  <si>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</si>
  <si>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</si>
  <si>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</si>
  <si>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</si>
  <si>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</si>
  <si>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</si>
  <si>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</si>
  <si>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</si>
  <si>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</si>
  <si>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</si>
  <si>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</si>
  <si>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</si>
  <si>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</si>
  <si>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</si>
  <si>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</si>
  <si>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</si>
  <si>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</si>
  <si>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</si>
  <si>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</si>
  <si>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</si>
  <si>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</si>
  <si>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</si>
  <si>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</si>
  <si>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</si>
  <si>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</si>
  <si>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</si>
  <si>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</si>
  <si>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</si>
  <si>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</si>
  <si>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</si>
  <si>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</si>
  <si>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</si>
  <si>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</si>
  <si>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</si>
  <si>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</si>
  <si>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</si>
  <si>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</si>
  <si>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</si>
  <si>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</si>
  <si>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</si>
  <si>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</si>
  <si>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</si>
  <si>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</si>
  <si>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</si>
  <si>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</si>
  <si>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</si>
  <si>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</si>
  <si>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</si>
  <si>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</si>
  <si>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</si>
  <si>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</si>
  <si>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</si>
  <si>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</si>
  <si>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</si>
  <si>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</si>
  <si>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</si>
  <si>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</si>
  <si>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</si>
  <si>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</si>
  <si>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</si>
  <si>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</si>
  <si>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</si>
  <si>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</si>
  <si>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</si>
  <si>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</si>
  <si>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</si>
  <si>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</si>
  <si>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</si>
  <si>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</si>
  <si>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</si>
  <si>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</si>
  <si>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</si>
  <si>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</si>
  <si>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</si>
  <si>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The latest Canvas VPAT was published September 2022 and can be located at: inst.bid/canvas/lms/vpat</t>
  </si>
  <si>
    <t/>
  </si>
  <si>
    <r>
      <rPr>
        <i/>
        <sz val="11"/>
        <color rgb="FF000000"/>
        <rFont val="Verdana"/>
      </rPr>
      <t>Instructure</t>
    </r>
  </si>
  <si>
    <r>
      <rPr>
        <i/>
        <sz val="11"/>
        <color rgb="FF000000"/>
        <rFont val="Verdana"/>
      </rPr>
      <t>Canvas LMS</t>
    </r>
  </si>
  <si>
    <r>
      <rPr>
        <i/>
        <sz val="11"/>
        <color rgb="FF000000"/>
        <rFont val="Verdana"/>
      </rPr>
      <t>A cloud-based learning management system (LMS).</t>
    </r>
  </si>
  <si>
    <r>
      <rPr>
        <sz val="12"/>
        <color rgb="FF0563C1"/>
        <rFont val="Verdana"/>
      </rPr>
      <t>inst.bid/privacy</t>
    </r>
  </si>
  <si>
    <r>
      <rPr>
        <sz val="12"/>
        <color rgb="FF0563C1"/>
        <rFont val="Verdana"/>
      </rPr>
      <t>inst.bid/a11y</t>
    </r>
  </si>
  <si>
    <r>
      <rPr>
        <i/>
        <sz val="11"/>
        <color rgb="FF000000"/>
        <rFont val="Verdana"/>
      </rPr>
      <t>See GNRL-08 for Instructure's contact information.</t>
    </r>
  </si>
  <si>
    <r>
      <rPr>
        <i/>
        <sz val="11"/>
        <color rgb="FF000000"/>
        <rFont val="Verdana"/>
      </rPr>
      <t>Please reach out to your designated Customer Success Manager or Sales representative.</t>
    </r>
    <r>
      <rPr>
        <sz val="12"/>
        <color indexed="8"/>
        <rFont val="Verdana"/>
        <family val="2"/>
      </rPr>
      <t xml:space="preserve">
</t>
    </r>
    <r>
      <rPr>
        <i/>
        <sz val="11"/>
        <color rgb="FF000000"/>
        <rFont val="Verdana"/>
      </rPr>
      <t xml:space="preserve"> For new clients, contact info@instructure.com</t>
    </r>
  </si>
  <si>
    <r>
      <rPr>
        <i/>
        <sz val="11"/>
        <color rgb="FF000000"/>
        <rFont val="Verdana"/>
      </rPr>
      <t>For existing customers, please reach out to your Customer Success Manager or Sales representative. For new clients:</t>
    </r>
    <r>
      <rPr>
        <sz val="12"/>
        <color indexed="8"/>
        <rFont val="Verdana"/>
        <family val="2"/>
      </rPr>
      <t xml:space="preserve">
</t>
    </r>
    <r>
      <rPr>
        <i/>
        <sz val="11"/>
        <color rgb="FF000000"/>
        <rFont val="Verdana"/>
      </rPr>
      <t xml:space="preserve"> • North America and Latin America: 1.800.203.6755</t>
    </r>
    <r>
      <rPr>
        <sz val="12"/>
        <color indexed="8"/>
        <rFont val="Verdana"/>
        <family val="2"/>
      </rPr>
      <t xml:space="preserve">
</t>
    </r>
    <r>
      <rPr>
        <i/>
        <sz val="11"/>
        <color rgb="FF000000"/>
        <rFont val="Verdana"/>
      </rPr>
      <t xml:space="preserve"> • Europe, Middle East, and Africa: 0800 358 4330</t>
    </r>
    <r>
      <rPr>
        <sz val="12"/>
        <color indexed="8"/>
        <rFont val="Verdana"/>
        <family val="2"/>
      </rPr>
      <t xml:space="preserve">
</t>
    </r>
    <r>
      <rPr>
        <i/>
        <sz val="11"/>
        <color rgb="FF000000"/>
        <rFont val="Verdana"/>
      </rPr>
      <t xml:space="preserve"> • Australia and Asia Pacific: 1300 956 763 (+61 2 8038 5069 for callers outside Australia)</t>
    </r>
    <r>
      <rPr>
        <sz val="12"/>
        <color indexed="8"/>
        <rFont val="Verdana"/>
        <family val="2"/>
      </rPr>
      <t xml:space="preserve">
</t>
    </r>
    <r>
      <rPr>
        <i/>
        <sz val="11"/>
        <color rgb="FF000000"/>
        <rFont val="Verdana"/>
      </rPr>
      <t xml:space="preserve"> • Hong Kong: 800 906 129</t>
    </r>
  </si>
  <si>
    <r>
      <rPr>
        <i/>
        <sz val="11"/>
        <color rgb="FF000000"/>
        <rFont val="Verdana"/>
      </rPr>
      <t>See GNRL-12 for Instructure's accessibility contact information.</t>
    </r>
  </si>
  <si>
    <r>
      <rPr>
        <i/>
        <sz val="11"/>
        <color rgb="FF000000"/>
        <rFont val="Verdana"/>
      </rPr>
      <t>Please reach out to your designated Customer Success Manager or Sales representative.</t>
    </r>
    <r>
      <rPr>
        <sz val="12"/>
        <color indexed="8"/>
        <rFont val="Verdana"/>
        <family val="2"/>
      </rPr>
      <t xml:space="preserve">
</t>
    </r>
    <r>
      <rPr>
        <i/>
        <sz val="11"/>
        <color rgb="FF000000"/>
        <rFont val="Verdana"/>
      </rPr>
      <t xml:space="preserve"> For product accessibility issues, contact accessibility@instructure.com</t>
    </r>
  </si>
  <si>
    <r>
      <rPr>
        <i/>
        <sz val="11"/>
        <color rgb="FF000000"/>
        <rFont val="Verdana"/>
      </rPr>
      <t>Instructure serves a broad range of data zones globally including the United States (West &amp; East), Canada, Australia, Singapore, Dublin, and Frankfurt.</t>
    </r>
  </si>
  <si>
    <r>
      <rPr>
        <i/>
        <sz val="11"/>
        <color rgb="FF000000"/>
        <rFont val="Verdana"/>
      </rPr>
      <t>With offices in the United States, United Kingdom, Hungary, Australia, Singapore, and Brazil, Instructure serves a broad range of customers globally.</t>
    </r>
  </si>
  <si>
    <r>
      <rPr>
        <sz val="11"/>
        <color rgb="FF000000"/>
        <rFont val="Verdana"/>
      </rPr>
      <t>On June 13 2023 at approximately 13:36 to</t>
    </r>
    <r>
      <rPr>
        <sz val="14"/>
        <color rgb="FFAAAAAA"/>
        <rFont val="Verdana"/>
      </rPr>
      <t xml:space="preserve"> </t>
    </r>
    <r>
      <rPr>
        <sz val="11"/>
        <color rgb="FF000000"/>
        <rFont val="Verdana"/>
      </rPr>
      <t>15:27</t>
    </r>
    <r>
      <rPr>
        <sz val="14"/>
        <color rgb="FFAAAAAA"/>
        <rFont val="Verdana"/>
      </rPr>
      <t xml:space="preserve"> </t>
    </r>
    <r>
      <rPr>
        <sz val="11"/>
        <color rgb="FF000000"/>
        <rFont val="Verdana"/>
      </rPr>
      <t>Mountain Daylight Time (MDT), Amazon Web Services which hosts Canvas LMS, experienced a limited outage which affected a number of operations. This outage lasted for approximately two hours. S</t>
    </r>
    <r>
      <rPr>
        <sz val="11"/>
        <color rgb="FF333333"/>
        <rFont val="Verdana"/>
      </rPr>
      <t>ome Canvas users were experiencing long load times and page errors when accessing Canvas, mainly those users located in the United States (</t>
    </r>
    <r>
      <rPr>
        <sz val="11"/>
        <color rgb="FF16191F"/>
        <rFont val="Verdana"/>
      </rPr>
      <t>us-east-1 N.</t>
    </r>
    <r>
      <rPr>
        <sz val="11"/>
        <color rgb="FF333333"/>
        <rFont val="Verdana"/>
      </rPr>
      <t xml:space="preserve">Virginia region). </t>
    </r>
    <r>
      <rPr>
        <sz val="11"/>
        <color rgb="FF000000"/>
        <rFont val="Verdana"/>
      </rPr>
      <t>This outage was caused by a failure of the AWS Lambda service.</t>
    </r>
    <r>
      <rPr>
        <sz val="11"/>
        <color rgb="FF333333"/>
        <rFont val="Verdana"/>
      </rPr>
      <t xml:space="preserve"> </t>
    </r>
    <r>
      <rPr>
        <sz val="11"/>
        <color rgb="FF000000"/>
        <rFont val="Verdana"/>
      </rPr>
      <t>All unplanned disruptions and outages can be tracked via the Instructure Status page located at: inst.bid/status. Our annual uptime guarantee is 99.9% uptime and over the past 12 months, we have achieved an uptime average of 99.997%.</t>
    </r>
  </si>
  <si>
    <r>
      <rPr>
        <sz val="11"/>
        <color rgb="FF000000"/>
        <rFont val="Verdana"/>
      </rPr>
      <t>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</si>
  <si>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LMS Security Package.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Architecture, business continuity, and security white papers are also available in the Canvas LMS Security package at inst.bid/canvas/lms/dl</t>
    </r>
  </si>
  <si>
    <r>
      <rPr>
        <sz val="11"/>
        <color rgb="FF000000"/>
        <rFont val="Verdana"/>
      </rPr>
      <t>The Canvas LMS SOC 2 Type II audit is conducted in accordance with SSAE 18, and is available for review upon execution of a non-disclosure agreement. A copy of the SOC 3 report is part of the Canvas LMS Security Package.</t>
    </r>
  </si>
  <si>
    <r>
      <rPr>
        <sz val="11"/>
        <color rgb="FF000000"/>
        <rFont val="Verdana"/>
      </rPr>
      <t>Instructure's CAIQ and CSA STAR Level 1 certificate are included in the Canvas LMS Security Package available at inst.bid/canvas/lms/dl. Our listing can be viewed on the CSA STAR Registry at: inst.bid/csa</t>
    </r>
  </si>
  <si>
    <r>
      <rPr>
        <sz val="11"/>
        <color rgb="FF000000"/>
        <rFont val="Verdana"/>
      </rPr>
      <t>Instructure is CSA STAR Level 1 Self Assessed. Our listing can be viewed on the CSA STAR Registry at: inst.bid/csa</t>
    </r>
  </si>
  <si>
    <r>
      <rPr>
        <sz val="11"/>
        <color rgb="FF000000"/>
        <rFont val="Verdana"/>
      </rPr>
      <t>Instructure holds the following certifications for Canvas LMS: SOC 2 Type II, ISO/IEC 27001, and TX-RAMP. A SOC 3 report and ISO 27001/TX-RAMP certificates are included in our Canvas LMS Security Package.</t>
    </r>
  </si>
  <si>
    <r>
      <rPr>
        <sz val="11"/>
        <color rgb="FF000000"/>
        <rFont val="Verdana"/>
      </rPr>
      <t>Instructure is not currently CMMC certified, however based on our SOC 2 Type II and ISO 27001 certifications, we believe CMMC Level 3 is achievable.</t>
    </r>
  </si>
  <si>
    <r>
      <rPr>
        <sz val="11"/>
        <color rgb="FF000000"/>
        <rFont val="Verdana"/>
      </rPr>
      <t>Please see: inst.bid/privacy</t>
    </r>
  </si>
  <si>
    <r>
      <rPr>
        <sz val="11"/>
        <color rgb="FF000000"/>
        <rFont val="Verdana"/>
      </rPr>
      <t>Instructure maintains a number of policies that form our employee onboarding and offboarding policies. This includes IT Acceptable Use, Network Security, Onboarding and Termination checklists, and Induction policies.</t>
    </r>
  </si>
  <si>
    <r>
      <rPr>
        <sz val="11"/>
        <color rgb="FF000000"/>
        <rFont val="Verdana"/>
      </rPr>
      <t>Canvas LMS has been evaluated by WebAIM according to WCAG 2.1 standards. Certification can be found at: https://webaim.org/services/certification/canvas</t>
    </r>
  </si>
  <si>
    <r>
      <rPr>
        <sz val="11"/>
        <color rgb="FF000000"/>
        <rFont val="Verdana"/>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</si>
  <si>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</si>
  <si>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</si>
  <si>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</si>
  <si>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</si>
  <si>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rPr>
      <t>As our list of third parties is often evolving, a list of current third parties can be provided upon request.</t>
    </r>
  </si>
  <si>
    <r>
      <rPr>
        <sz val="11"/>
        <color rgb="FF000000"/>
        <rFont val="Verdana"/>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</si>
  <si>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</si>
  <si>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rPr>
      <t>Our processes and procedures cover regions in which we operate.</t>
    </r>
  </si>
  <si>
    <r>
      <rPr>
        <b/>
        <sz val="11"/>
        <color rgb="FFFF0000"/>
        <rFont val="Verdana"/>
      </rPr>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r>
  </si>
  <si>
    <r>
      <rPr>
        <b/>
        <sz val="11"/>
        <color rgb="FFFF0000"/>
        <rFont val="Verdana"/>
      </rPr>
      <t>Optional: Access by Instructure Implementation Consultants may be required. For example, to assist with the transition of content from a previous LMS into Canvas, or to assist integration with a customer's existing APIs and other systems.</t>
    </r>
  </si>
  <si>
    <r>
      <rPr>
        <sz val="11"/>
        <color rgb="FF000000"/>
        <rFont val="Verdana"/>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</si>
  <si>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rPr>
      <t>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t>
    </r>
  </si>
  <si>
    <r>
      <rPr>
        <sz val="11"/>
        <color rgb="FF000000"/>
        <rFont val="Verdana"/>
      </rPr>
      <t>All Instructure-owned devices are encrypted at rest. Additionally server-to-server data transfer is the preferred method of data transfer.</t>
    </r>
  </si>
  <si>
    <r>
      <rPr>
        <sz val="11"/>
        <color rgb="FF000000"/>
        <rFont val="Verdana"/>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</si>
  <si>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</si>
  <si>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</si>
  <si>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rPr>
      <t>The security and engineering teams ensure the languages, web applications, frameworks, and environments that Instructure leverages to develop, host, and maintain Canvas are maintained to supported versions.</t>
    </r>
  </si>
  <si>
    <r>
      <rPr>
        <sz val="11"/>
        <color rgb="FF000000"/>
        <rFont val="Verdana"/>
      </rPr>
      <t>Our app titles include Canvas Student, Canvas Teacher, and Canvas Parent.</t>
    </r>
    <r>
      <rPr>
        <sz val="12"/>
        <color indexed="8"/>
        <rFont val="Verdana"/>
        <family val="2"/>
      </rPr>
      <t xml:space="preserve">
</t>
    </r>
    <r>
      <rPr>
        <sz val="11"/>
        <color rgb="FF000000"/>
        <rFont val="Verdana"/>
      </rPr>
      <t xml:space="preserve"> • Apple iOS: inst.bid/canvas/mobile/ios</t>
    </r>
    <r>
      <rPr>
        <sz val="12"/>
        <color indexed="8"/>
        <rFont val="Verdana"/>
        <family val="2"/>
      </rPr>
      <t xml:space="preserve">
</t>
    </r>
    <r>
      <rPr>
        <sz val="11"/>
        <color rgb="FF000000"/>
        <rFont val="Verdana"/>
      </rPr>
      <t xml:space="preserve"> • Google Play: inst.bid/canvas/mobile/android</t>
    </r>
  </si>
  <si>
    <r>
      <rPr>
        <sz val="11"/>
        <color rgb="FF000000"/>
        <rFont val="Verdana"/>
      </rPr>
      <t>Customers have the ability to be LMS system administrators in Canvas, however, security administration is managed by Instructure.</t>
    </r>
  </si>
  <si>
    <r>
      <rPr>
        <sz val="11"/>
        <color rgb="FF000000"/>
        <rFont val="Verdana"/>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</si>
  <si>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</si>
  <si>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</si>
  <si>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rPr>
      <t>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</si>
  <si>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rP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rPr>
      <t xml:space="preserve"> ● Unit tests (testing code with code)</t>
    </r>
    <r>
      <rPr>
        <sz val="12"/>
        <color indexed="8"/>
        <rFont val="Verdana"/>
        <family val="2"/>
      </rPr>
      <t xml:space="preserve">
</t>
    </r>
    <r>
      <rPr>
        <sz val="11"/>
        <color rgb="FF000000"/>
        <rFont val="Verdana"/>
      </rPr>
      <t xml:space="preserve"> ● Integration tests (testing code with integrations with other code)</t>
    </r>
    <r>
      <rPr>
        <sz val="12"/>
        <color indexed="8"/>
        <rFont val="Verdana"/>
        <family val="2"/>
      </rPr>
      <t xml:space="preserve">
</t>
    </r>
    <r>
      <rPr>
        <sz val="11"/>
        <color rgb="FF000000"/>
        <rFont val="Verdana"/>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</si>
  <si>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r>
      <rPr>
        <sz val="11"/>
        <color rgb="FF000000"/>
        <rFont val="Verdana"/>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</si>
  <si>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rPr>
      <t>Local authentication can be used for both users and administrators. It can also be used concurrently with any of the supported external identity providers (IdPs).</t>
    </r>
  </si>
  <si>
    <r>
      <rPr>
        <sz val="11"/>
        <color rgb="FF000000"/>
        <rFont val="Verdana"/>
      </rPr>
      <t>Local authentication does not enforce password aging requirements</t>
    </r>
  </si>
  <si>
    <r>
      <rPr>
        <sz val="11"/>
        <color rgb="FF000000"/>
        <rFont val="Verdana"/>
      </rPr>
      <t>Local authentication does not enforce password complexity requirements</t>
    </r>
  </si>
  <si>
    <r>
      <rPr>
        <sz val="11"/>
        <color rgb="FF000000"/>
        <rFont val="Verdana"/>
      </rPr>
      <t>Local authentication enforces a minimum character count of 8. Local authentication also prohibits common weak passwords from being used.</t>
    </r>
  </si>
  <si>
    <r>
      <rPr>
        <sz val="11"/>
        <color rgb="FF000000"/>
        <rFont val="Verdana"/>
      </rPr>
      <t>Using Canvas' internal authentication, individual users can simply reset their own password. An e-mail is automatically sent to the user, allowing them to reset their password.</t>
    </r>
  </si>
  <si>
    <r>
      <rPr>
        <sz val="11"/>
        <color rgb="FF000000"/>
        <rFont val="Verdana"/>
      </rPr>
      <t>Instructure's InCommon membership may be viewed at: https://incommon.org/community-organization/?id=0015000000m45ZFAAY</t>
    </r>
  </si>
  <si>
    <r>
      <rPr>
        <sz val="11"/>
        <color rgb="FF000000"/>
        <rFont val="Verdana"/>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rPr>
      <t xml:space="preserve"> ● Microsoft (Active Directory, Azure AD)</t>
    </r>
    <r>
      <rPr>
        <sz val="12"/>
        <color indexed="8"/>
        <rFont val="Verdana"/>
        <family val="2"/>
      </rPr>
      <t xml:space="preserve">
</t>
    </r>
    <r>
      <rPr>
        <sz val="11"/>
        <color rgb="FF000000"/>
        <rFont val="Verdana"/>
      </rPr>
      <t xml:space="preserve"> ● Central Authentication Service (CAS)</t>
    </r>
    <r>
      <rPr>
        <sz val="12"/>
        <color indexed="8"/>
        <rFont val="Verdana"/>
        <family val="2"/>
      </rPr>
      <t xml:space="preserve">
</t>
    </r>
    <r>
      <rPr>
        <sz val="11"/>
        <color rgb="FF000000"/>
        <rFont val="Verdana"/>
      </rPr>
      <t xml:space="preserve"> ● Clever</t>
    </r>
    <r>
      <rPr>
        <sz val="12"/>
        <color indexed="8"/>
        <rFont val="Verdana"/>
        <family val="2"/>
      </rPr>
      <t xml:space="preserve">
</t>
    </r>
    <r>
      <rPr>
        <sz val="11"/>
        <color rgb="FF000000"/>
        <rFont val="Verdana"/>
      </rPr>
      <t xml:space="preserve"> ● OAuth</t>
    </r>
    <r>
      <rPr>
        <sz val="12"/>
        <color indexed="8"/>
        <rFont val="Verdana"/>
        <family val="2"/>
      </rPr>
      <t xml:space="preserve">
</t>
    </r>
    <r>
      <rPr>
        <sz val="11"/>
        <color rgb="FF000000"/>
        <rFont val="Verdana"/>
      </rPr>
      <t xml:space="preserve"> ● Security Assertion Markup Language (SAML) 2.0</t>
    </r>
    <r>
      <rPr>
        <sz val="12"/>
        <color indexed="8"/>
        <rFont val="Verdana"/>
        <family val="2"/>
      </rPr>
      <t xml:space="preserve">
</t>
    </r>
    <r>
      <rPr>
        <sz val="11"/>
        <color rgb="FF000000"/>
        <rFont val="Verdana"/>
      </rPr>
      <t xml:space="preserve"> ● Shibboleth</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Documentation for creating and adding authentication providers is available in the Authentication Providers API https://canvas.instructure.com/doc/api/authentication_providers.html</t>
    </r>
  </si>
  <si>
    <r>
      <rPr>
        <sz val="11"/>
        <color rgb="FF000000"/>
        <rFont val="Verdana"/>
      </rPr>
      <t>See AAAI-08</t>
    </r>
  </si>
  <si>
    <r>
      <rPr>
        <sz val="11"/>
        <color rgb="FF000000"/>
        <rFont val="Verdana"/>
      </rPr>
      <t>Both local and SSO authentication support user_id as a unique identifier separate from a user's email address.</t>
    </r>
  </si>
  <si>
    <r>
      <rPr>
        <sz val="11"/>
        <color rgb="FF000000"/>
        <rFont val="Verdana"/>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</si>
  <si>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For some users, such as those in the US, Canvas also has built in MFA functionality, which sends text (SMS) messages with a OTP to a user's device for secondary authentication.</t>
    </r>
  </si>
  <si>
    <r>
      <rPr>
        <sz val="11"/>
        <color rgb="FF000000"/>
        <rFont val="Verdana"/>
      </rPr>
      <t>Local authentication timeouts can be configured from 20 minutes to 24 hours (default). SSO authentication uses the timeout configured in the IdP. Mobile applications timeout after 48 hours.</t>
    </r>
  </si>
  <si>
    <r>
      <rPr>
        <sz val="11"/>
        <color rgb="FF000000"/>
        <rFont val="Verdana"/>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</si>
  <si>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rPr>
      <t>Canvas supports integrations with external identity providers including Active Directory, Central Authentication Service (CAS), Clever, OAuth, OpenID Connect, Security Assertion Markup Language (SAML) 2.0, and Shibboleth.</t>
    </r>
  </si>
  <si>
    <r>
      <rPr>
        <sz val="11"/>
        <color rgb="FF000000"/>
        <rFont val="Verdana"/>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</si>
  <si>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</si>
  <si>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</si>
  <si>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rPr>
      <t>Instructure's Chief Information Security Officer is responsible for overseeing business continuity in coordination with both the Executive Leadership Team and the Director of Engineering.</t>
    </r>
  </si>
  <si>
    <r>
      <rPr>
        <sz val="11"/>
        <color rgb="FF000000"/>
        <rFont val="Verdana"/>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Once a disaster has been officially declared, the Incident Commander is responsible for directing the DRT recovery efforts and ongoing notifications to impacted clients.</t>
    </r>
  </si>
  <si>
    <r>
      <rPr>
        <sz val="11"/>
        <color rgb="FF000000"/>
        <rFont val="Verdana"/>
      </rPr>
      <t>Impacted clients are notified in three (3) stages of a disaster:</t>
    </r>
    <r>
      <rPr>
        <sz val="12"/>
        <color indexed="8"/>
        <rFont val="Verdana"/>
        <family val="2"/>
      </rPr>
      <t xml:space="preserve">
</t>
    </r>
    <r>
      <rPr>
        <sz val="11"/>
        <color rgb="FF000000"/>
        <rFont val="Verdana"/>
      </rPr>
      <t xml:space="preserve"> ● </t>
    </r>
    <r>
      <rPr>
        <b/>
        <sz val="11"/>
        <color rgb="FF000000"/>
        <rFont val="Verdana"/>
      </rPr>
      <t>Disaster Declaration</t>
    </r>
    <r>
      <rPr>
        <sz val="11"/>
        <color rgb="FF000000"/>
        <rFont val="Verdana"/>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rPr>
      <t xml:space="preserve"> ● </t>
    </r>
    <r>
      <rPr>
        <b/>
        <sz val="11"/>
        <color rgb="FF000000"/>
        <rFont val="Verdana"/>
      </rPr>
      <t>Updates throughout Execution Phase</t>
    </r>
    <r>
      <rPr>
        <sz val="11"/>
        <color rgb="FF000000"/>
        <rFont val="Verdana"/>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rPr>
      <t xml:space="preserve"> ● </t>
    </r>
    <r>
      <rPr>
        <b/>
        <sz val="11"/>
        <color rgb="FF000000"/>
        <rFont val="Verdana"/>
      </rPr>
      <t>Completion of Recovery:</t>
    </r>
    <r>
      <rPr>
        <sz val="11"/>
        <color rgb="FF000000"/>
        <rFont val="Verdana"/>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Instructure's Business Continuity white paper is part of the Canvas LMS Security Package.</t>
    </r>
  </si>
  <si>
    <r>
      <rPr>
        <sz val="11"/>
        <color rgb="FF000000"/>
        <rFont val="Verdana"/>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</si>
  <si>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</si>
  <si>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rPr>
      <t>Instructure engages in crisis training and exercises for office-based staff that include, for example, emergency drills.</t>
    </r>
  </si>
  <si>
    <r>
      <rPr>
        <sz val="11"/>
        <color rgb="FF000000"/>
        <rFont val="Verdana"/>
      </rPr>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r>
  </si>
  <si>
    <r>
      <rPr>
        <sz val="11"/>
        <color rgb="FF000000"/>
        <rFont val="Verdana"/>
      </rPr>
      <t>As part of Instructure's annual business continuity tabletop testing, use cases can include events that affect remote employees, Instructure office relocation, and communication procedures.</t>
    </r>
  </si>
  <si>
    <r>
      <rPr>
        <sz val="11"/>
        <color rgb="FF000000"/>
        <rFont val="Verdana"/>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</si>
  <si>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</si>
  <si>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</si>
  <si>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</si>
  <si>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</si>
  <si>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rPr>
      <t>Canvas is a Software as a Service, and as such, all clients are on the same version.</t>
    </r>
  </si>
  <si>
    <r>
      <rPr>
        <sz val="11"/>
        <color rgb="FF000000"/>
        <rFont val="Verdana"/>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</si>
  <si>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will also apply security-related updates when needed, in addition to the above schedules.</t>
    </r>
  </si>
  <si>
    <r>
      <rPr>
        <sz val="11"/>
        <color rgb="FF000000"/>
        <rFont val="Verdana"/>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</si>
  <si>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</si>
  <si>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rPr>
      <t>Following NIST 800-37 ISO 27005 Instructure's policy ensures that our Security team:</t>
    </r>
    <r>
      <rPr>
        <sz val="12"/>
        <color indexed="8"/>
        <rFont val="Verdana"/>
        <family val="2"/>
      </rPr>
      <t xml:space="preserve">
</t>
    </r>
    <r>
      <rPr>
        <sz val="11"/>
        <color rgb="FF000000"/>
        <rFont val="Verdana"/>
      </rPr>
      <t xml:space="preserve"> 1. Identifies threats and risks that may affect our assets.</t>
    </r>
    <r>
      <rPr>
        <sz val="12"/>
        <color indexed="8"/>
        <rFont val="Verdana"/>
        <family val="2"/>
      </rPr>
      <t xml:space="preserve">
</t>
    </r>
    <r>
      <rPr>
        <sz val="11"/>
        <color rgb="FF000000"/>
        <rFont val="Verdana"/>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rPr>
      <t xml:space="preserve"> 3. Mitigates risks according to each risk's respective Overall Risk value.</t>
    </r>
    <r>
      <rPr>
        <sz val="12"/>
        <color indexed="8"/>
        <rFont val="Verdana"/>
        <family val="2"/>
      </rPr>
      <t xml:space="preserve">
</t>
    </r>
    <r>
      <rPr>
        <sz val="11"/>
        <color rgb="FF000000"/>
        <rFont val="Verdana"/>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</si>
  <si>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</si>
  <si>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</si>
  <si>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rPr>
      <t>Instructure deploys a configuration management system which monitors for file drift or skew and will replace a skewed file with a gold copy on a regular basis.</t>
    </r>
  </si>
  <si>
    <r>
      <rPr>
        <sz val="11"/>
        <color rgb="FF000000"/>
        <rFont val="Verdana"/>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</si>
  <si>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rPr>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r>
  </si>
  <si>
    <r>
      <rPr>
        <sz val="11"/>
        <color rgb="FF000000"/>
        <rFont val="Verdana"/>
      </rPr>
      <t>Customer data is not stored on devices configured with non-RFC 1918/4193 (publicly routable) IP addresses.</t>
    </r>
  </si>
  <si>
    <r>
      <rPr>
        <sz val="11"/>
        <color rgb="FF000000"/>
        <rFont val="Verdana"/>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</si>
  <si>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rPr>
      <t>All data is stored at rest within encrypted volumes using AES 256.</t>
    </r>
  </si>
  <si>
    <r>
      <rPr>
        <sz val="11"/>
        <color rgb="FF000000"/>
        <rFont val="Verdana"/>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</si>
  <si>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</si>
  <si>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rPr>
      <t>Per Instructure's standard Terms and Conditions, all data is available for 90 days following expiration or termination of the contract.</t>
    </r>
  </si>
  <si>
    <r>
      <rPr>
        <sz val="11"/>
        <color rgb="FF000000"/>
        <rFont val="Verdana"/>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</si>
  <si>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</si>
  <si>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</si>
  <si>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</si>
  <si>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</si>
  <si>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rPr>
      <t xml:space="preserve"> </t>
    </r>
    <r>
      <rPr>
        <sz val="11"/>
        <color rgb="FF000000"/>
        <rFont val="Verdana"/>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</si>
  <si>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rPr>
      <t>Digitally moved off-site recovery backups are immutable, encrypted using the AES-GCM 256-bit algorithm, and stored within a highly secured location.</t>
    </r>
  </si>
  <si>
    <r>
      <rPr>
        <sz val="11"/>
        <color rgb="FF000000"/>
        <rFont val="Verdana"/>
      </rPr>
      <t>Digital off-site recovery backups are immutable, encrypted using the AES-GCM 256-bit algorithm, and stored within a highly secured location.</t>
    </r>
  </si>
  <si>
    <r>
      <rPr>
        <sz val="11"/>
        <color rgb="FF000000"/>
        <rFont val="Verdana"/>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</si>
  <si>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</si>
  <si>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</si>
  <si>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</si>
  <si>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</si>
  <si>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</si>
  <si>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</si>
  <si>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rPr>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t>
    </r>
  </si>
  <si>
    <r>
      <rPr>
        <sz val="11"/>
        <color rgb="FF000000"/>
        <rFont val="Verdana"/>
      </rPr>
      <t>All data for our customers is hosted within their geographical AWS region, and for the purposes of disaster recovery, in each region we operate, we utilize 3 geographically diverse Availability Zones (AZ).</t>
    </r>
  </si>
  <si>
    <r>
      <rPr>
        <sz val="11"/>
        <color rgb="FF000000"/>
        <rFont val="Verdana"/>
      </rPr>
      <t>Instructure has complete control over the data hosting model. All data resides within our customers' geographical region.</t>
    </r>
  </si>
  <si>
    <r>
      <rPr>
        <sz val="11"/>
        <color rgb="FF000000"/>
        <rFont val="Verdana"/>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</si>
  <si>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rPr>
      <t>Access to the Canvas cloud architecture back-end is via a combination of VPN, MFA, SSH, and digital keys managed using Amazon's KMS (KMS is certified via the Cryptographic Module Validation Program).</t>
    </r>
  </si>
  <si>
    <r>
      <rPr>
        <sz val="11"/>
        <color rgb="FF000000"/>
        <rFont val="Verdana"/>
      </rPr>
      <t>We utilize AWS Machine Images (AMIs) and further harden these images with internal configuration and hardening by default.</t>
    </r>
  </si>
  <si>
    <r>
      <rPr>
        <sz val="11"/>
        <color rgb="FF000000"/>
        <rFont val="Verdana"/>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</si>
  <si>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2"/>
        <color indexed="8"/>
        <rFont val="Verdana"/>
        <family val="2"/>
      </rPr>
      <t xml:space="preserve">
</t>
    </r>
    <r>
      <rPr>
        <sz val="11"/>
        <color rgb="FF000000"/>
        <rFont val="Verdana"/>
      </rPr>
      <t xml:space="preserve"> Please see our Instructure Business Continuity and Disaster Recovery Paper which is part of the Canvas LMS Security Package.</t>
    </r>
  </si>
  <si>
    <r>
      <rPr>
        <sz val="11"/>
        <color rgb="FF000000"/>
        <rFont val="Verdana"/>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</si>
  <si>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rPr>
      <t>Please see our Instructure Business Continuity and Disaster Recovery Paper which is part of the Canvas LMS Security Package.</t>
    </r>
  </si>
  <si>
    <r>
      <rPr>
        <sz val="11"/>
        <color rgb="FF000000"/>
        <rFont val="Verdana"/>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rPr>
      <t xml:space="preserve"> </t>
    </r>
    <r>
      <rPr>
        <b/>
        <sz val="11"/>
        <color rgb="FF000000"/>
        <rFont val="Verdana"/>
      </rPr>
      <t>For United States and Latin America clients:</t>
    </r>
    <r>
      <rPr>
        <sz val="12"/>
        <color indexed="8"/>
        <rFont val="Verdana"/>
        <family val="2"/>
      </rPr>
      <t xml:space="preserve">
</t>
    </r>
    <r>
      <rPr>
        <sz val="11"/>
        <color rgb="FF000000"/>
        <rFont val="Verdana"/>
      </rPr>
      <t xml:space="preserve"> • Virginia (US-East-1)</t>
    </r>
    <r>
      <rPr>
        <sz val="12"/>
        <color indexed="8"/>
        <rFont val="Verdana"/>
        <family val="2"/>
      </rPr>
      <t xml:space="preserve">
</t>
    </r>
    <r>
      <rPr>
        <sz val="11"/>
        <color rgb="FF000000"/>
        <rFont val="Verdana"/>
      </rPr>
      <t xml:space="preserve"> • Oregon (US-West-1)</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For Canadian clients:</t>
    </r>
    <r>
      <rPr>
        <sz val="12"/>
        <color indexed="8"/>
        <rFont val="Verdana"/>
        <family val="2"/>
      </rPr>
      <t xml:space="preserve">
</t>
    </r>
    <r>
      <rPr>
        <sz val="11"/>
        <color rgb="FF000000"/>
        <rFont val="Verdana"/>
      </rPr>
      <t xml:space="preserve"> • Montreal, CA (CA-Central-1)</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For European clients:</t>
    </r>
    <r>
      <rPr>
        <sz val="12"/>
        <color indexed="8"/>
        <rFont val="Verdana"/>
        <family val="2"/>
      </rPr>
      <t xml:space="preserve">
</t>
    </r>
    <r>
      <rPr>
        <sz val="11"/>
        <color rgb="FF000000"/>
        <rFont val="Verdana"/>
      </rPr>
      <t xml:space="preserve"> • Ireland (EU-West-1)</t>
    </r>
    <r>
      <rPr>
        <sz val="12"/>
        <color indexed="8"/>
        <rFont val="Verdana"/>
        <family val="2"/>
      </rPr>
      <t xml:space="preserve">
</t>
    </r>
    <r>
      <rPr>
        <sz val="11"/>
        <color rgb="FF000000"/>
        <rFont val="Verdana"/>
      </rPr>
      <t xml:space="preserve"> • Frankfurt (EU-Central-1)</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For clients in Asia Pacific:</t>
    </r>
    <r>
      <rPr>
        <sz val="12"/>
        <color indexed="8"/>
        <rFont val="Verdana"/>
        <family val="2"/>
      </rPr>
      <t xml:space="preserve">
</t>
    </r>
    <r>
      <rPr>
        <sz val="11"/>
        <color rgb="FF000000"/>
        <rFont val="Verdana"/>
      </rPr>
      <t xml:space="preserve"> • Singapore (AP-Southeast-1)</t>
    </r>
    <r>
      <rPr>
        <sz val="12"/>
        <color indexed="8"/>
        <rFont val="Verdana"/>
        <family val="2"/>
      </rPr>
      <t xml:space="preserve">
</t>
    </r>
    <r>
      <rPr>
        <sz val="11"/>
        <color rgb="FF000000"/>
        <rFont val="Verdana"/>
      </rPr>
      <t xml:space="preserve"> • Sydney (AP-Southeast-2)</t>
    </r>
  </si>
  <si>
    <r>
      <rPr>
        <sz val="11"/>
        <color rgb="FF000000"/>
        <rFont val="Verdana"/>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rPr>
      <t xml:space="preserve"> • Establish communication between the individuals necessary to execute recovery</t>
    </r>
    <r>
      <rPr>
        <sz val="12"/>
        <color indexed="8"/>
        <rFont val="Verdana"/>
        <family val="2"/>
      </rPr>
      <t xml:space="preserve">
</t>
    </r>
    <r>
      <rPr>
        <sz val="11"/>
        <color rgb="FF000000"/>
        <rFont val="Verdana"/>
      </rPr>
      <t xml:space="preserve"> • Determine steps necessary to recover completely from the disaster</t>
    </r>
    <r>
      <rPr>
        <sz val="12"/>
        <color indexed="8"/>
        <rFont val="Verdana"/>
        <family val="2"/>
      </rPr>
      <t xml:space="preserve">
</t>
    </r>
    <r>
      <rPr>
        <sz val="11"/>
        <color rgb="FF000000"/>
        <rFont val="Verdana"/>
      </rPr>
      <t xml:space="preserve"> • Execute the recovery steps</t>
    </r>
    <r>
      <rPr>
        <sz val="12"/>
        <color indexed="8"/>
        <rFont val="Verdana"/>
        <family val="2"/>
      </rPr>
      <t xml:space="preserve">
</t>
    </r>
    <r>
      <rPr>
        <sz val="11"/>
        <color rgb="FF000000"/>
        <rFont val="Verdana"/>
      </rPr>
      <t xml:space="preserve"> • Verify that recovery is complete</t>
    </r>
    <r>
      <rPr>
        <sz val="12"/>
        <color indexed="8"/>
        <rFont val="Verdana"/>
        <family val="2"/>
      </rPr>
      <t xml:space="preserve">
</t>
    </r>
    <r>
      <rPr>
        <sz val="11"/>
        <color rgb="FF000000"/>
        <rFont val="Verdana"/>
      </rPr>
      <t xml:space="preserve"> • Inform the incident officer of completion</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Canvas LMS is hosted in multiple regions around the world. For each region, there is a designated Disaster Recovery site.</t>
    </r>
  </si>
  <si>
    <r>
      <rPr>
        <sz val="11"/>
        <color rgb="FF000000"/>
        <rFont val="Verdana"/>
      </rP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Security Package.</t>
    </r>
  </si>
  <si>
    <r>
      <rPr>
        <sz val="11"/>
        <color rgb="FF000000"/>
        <rFont val="Verdana"/>
      </rPr>
      <t>Please see our Business Continuity and Disaster Recovery Paper which is part of the Canvas LMS Security Package.</t>
    </r>
  </si>
  <si>
    <r>
      <rPr>
        <sz val="11"/>
        <color rgb="FF000000"/>
        <rFont val="Verdana"/>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</si>
  <si>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</si>
  <si>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rPr>
      <t>Tabletop testing occurs every year and typically occurs during the month of December.</t>
    </r>
  </si>
  <si>
    <r>
      <rPr>
        <sz val="11"/>
        <color rgb="FF000000"/>
        <rFont val="Verdana"/>
      </rPr>
      <t>Instructure's DRP is reviewed in its entirety at least annually and updated to reflect any changes needed.</t>
    </r>
  </si>
  <si>
    <r>
      <rPr>
        <sz val="11"/>
        <color rgb="FF000000"/>
        <rFont val="Verdana"/>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</si>
  <si>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</si>
  <si>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rPr>
      <t>Instructure has an internal Network Security Policy document which provides requirements for any changes to the infrastructure.</t>
    </r>
  </si>
  <si>
    <r>
      <rPr>
        <sz val="11"/>
        <color rgb="FF000000"/>
        <rFont val="Verdana"/>
      </rPr>
      <t>Instructure leverages Lacework all Instructure AWS accounts, forwarding alerts to the Instructure Security Team.</t>
    </r>
  </si>
  <si>
    <r>
      <rPr>
        <sz val="11"/>
        <color rgb="FF000000"/>
        <rFont val="Verdana"/>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</si>
  <si>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rPr>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</si>
  <si>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rPr>
      <t>Instructure leverages Lacework all AWS accounts, forwarding alerts to the Instructure Security Team. Lacework tracks the all our AWS cloud accounts, from individual processes to configuration files to containers, and integrates with AWS CloudTrail and third-party threat databases.</t>
    </r>
  </si>
  <si>
    <r>
      <rPr>
        <sz val="11"/>
        <color rgb="FF000000"/>
        <rFont val="Verdana"/>
      </rPr>
      <t>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</si>
  <si>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rPr>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r>
  </si>
  <si>
    <r>
      <rPr>
        <sz val="11"/>
        <color rgb="FF000000"/>
        <rFont val="Verdana"/>
      </rPr>
      <t>Network layer monitoring is provided by Amazon Web Services (AWS). Software layer monitoring is provided internally by Instructure.</t>
    </r>
  </si>
  <si>
    <r>
      <rPr>
        <sz val="11"/>
        <color rgb="FF000000"/>
        <rFont val="Verdana"/>
      </rPr>
      <t>All output from these systems is sent to Instructure's centralized logging management system for further analysis and alert generation.</t>
    </r>
  </si>
  <si>
    <r>
      <rPr>
        <sz val="11"/>
        <color rgb="FF000000"/>
        <rFont val="Verdana"/>
      </rPr>
      <t>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</si>
  <si>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rP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</si>
  <si>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r>
      <rPr>
        <sz val="11"/>
        <color rgb="FF000000"/>
        <rFont val="Verdana"/>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</si>
  <si>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rPr>
      <t>Instructure has a documented systems development life cycle (SDLC), based on the Agile methodology, which incorporates industry best-practices and results in twice-monthly production releases.</t>
    </r>
  </si>
  <si>
    <r>
      <rPr>
        <sz val="11"/>
        <color rgb="FF000000"/>
        <rFont val="Verdana"/>
      </rPr>
      <t>Instructure will comply with all applicable breach notification laws and response times. Instructure has not experienced a breach to date.</t>
    </r>
  </si>
  <si>
    <r>
      <rPr>
        <sz val="11"/>
        <color rgb="FF000000"/>
        <rFont val="Verdana"/>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</si>
  <si>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</si>
  <si>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rPr>
      <t>All our employees sign contracts that include clauses on confidentiality of information. Additionally, all on-boarded Instructure employees are required to read, understand, and sign FERPA and COPPA compliance forms.</t>
    </r>
  </si>
  <si>
    <r>
      <rPr>
        <sz val="11"/>
        <color rgb="FF000000"/>
        <rFont val="Verdana"/>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</si>
  <si>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</si>
  <si>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rPr>
      <t xml:space="preserve"> • Scans the application externally, using both off-the-shelf and custom internally-built tools.</t>
    </r>
    <r>
      <rPr>
        <sz val="12"/>
        <color indexed="8"/>
        <rFont val="Verdana"/>
        <family val="2"/>
      </rPr>
      <t xml:space="preserve">
</t>
    </r>
    <r>
      <rPr>
        <sz val="11"/>
        <color rgb="FF000000"/>
        <rFont val="Verdana"/>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rPr>
      <t xml:space="preserve"> • Pushes fixes made in external libraries to the upstream development activities to be immediately applied and included in official packages instead of waiting for the next scheduled release.</t>
    </r>
  </si>
  <si>
    <r>
      <rPr>
        <sz val="11"/>
        <color rgb="FF000000"/>
        <rFont val="Verdana"/>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</si>
  <si>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rPr>
      <t>Instructure maintains a formal Incident Response Policy and Plan which is reviewed at least annually.</t>
    </r>
  </si>
  <si>
    <r>
      <rPr>
        <sz val="11"/>
        <color rgb="FF000000"/>
        <rFont val="Verdana"/>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</si>
  <si>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rPr>
      <t>PagerDuty sends alerts 24x7x365 for investigation and response around the clock.</t>
    </r>
  </si>
  <si>
    <r>
      <rPr>
        <sz val="11"/>
        <color rgb="FF000000"/>
        <rFont val="Verdana"/>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</si>
  <si>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rPr>
      <t>Canvas is a SaaS application that is hosted by AWS, which is certified in ISO 9001.</t>
    </r>
  </si>
  <si>
    <r>
      <rPr>
        <sz val="11"/>
        <color rgb="FF000000"/>
        <rFont val="Verdana"/>
      </rPr>
      <t>Our figures for uptime, performance, and overall availability are completely transparent, which means that all users can track our performance at inst.bid/status on demand. Instructure guarantees a 99.9% uptime.</t>
    </r>
  </si>
  <si>
    <r>
      <rPr>
        <sz val="11"/>
        <color rgb="FF000000"/>
        <rFont val="Verdana"/>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</si>
  <si>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rPr>
      <t>Sandbox:</t>
    </r>
    <r>
      <rPr>
        <sz val="11"/>
        <color rgb="FF000000"/>
        <rFont val="Verdana"/>
      </rPr>
      <t xml:space="preserve"> We can provide a sandbox environment to qualifying customers for early access to our platform to help guide during the selection process. This sandbox environment is provided at no additional cost and is typically available for 30-45 days.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t>
    </r>
    <r>
      <rPr>
        <b/>
        <sz val="11"/>
        <color rgb="FF000000"/>
        <rFont val="Verdana"/>
      </rPr>
      <t>Free for Teacher:</t>
    </r>
    <r>
      <rPr>
        <sz val="11"/>
        <color rgb="FF000000"/>
        <rFont val="Verdana"/>
      </rPr>
      <t xml:space="preserve"> Prospective customers can also set up a Free for Teacher Canvas account at inst.bid/try-canvas to explore Canvas LMS at their leisure. While registering for the Free for Teacher, customers can also r</t>
    </r>
    <r>
      <rPr>
        <sz val="14"/>
        <color rgb="FF212121"/>
        <rFont val="Verdana"/>
      </rPr>
      <t>equest a demo of the full Canvas platform, and we will schedule an expert to conduct a full walk through of the software.</t>
    </r>
  </si>
  <si>
    <r>
      <rPr>
        <sz val="11"/>
        <color rgb="FF000000"/>
        <rFont val="Verdana"/>
      </rPr>
      <t>Third-party vulnerability testing occurs year round and is performed by BugCrowd, utilizing a collection of crowd sourced security professionals to conduct human application vulnerability testing on an ongoing basis via our bug bounty program.</t>
    </r>
  </si>
  <si>
    <r>
      <rPr>
        <sz val="11"/>
        <color rgb="FF000000"/>
        <rFont val="Verdana"/>
      </rPr>
      <t>Third-party vulnerability testing occurs year round and is performed by BugCrowd, the results of which we publish publicly online as the only LMS with that level of transparency. The most recent security audit report is available on our company website and included in our Canvas LMS Security Package.</t>
    </r>
  </si>
  <si>
    <r>
      <rPr>
        <sz val="11"/>
        <color rgb="FF000000"/>
        <rFont val="Verdana"/>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</si>
  <si>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rPr>
      <t>See VULN-02</t>
    </r>
  </si>
  <si>
    <r>
      <rPr>
        <sz val="11"/>
        <color rgb="FF000000"/>
        <rFont val="Verdana"/>
      </rPr>
      <t>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t>
    </r>
  </si>
  <si>
    <r>
      <rPr>
        <sz val="11"/>
        <color rgb="FF000000"/>
        <rFont val="Verdana"/>
      </rPr>
      <t>We allow customers sponsored/run vulnerability assessments as long as the following conditions are met:</t>
    </r>
    <r>
      <rPr>
        <sz val="12"/>
        <color indexed="8"/>
        <rFont val="Verdana"/>
        <family val="2"/>
      </rPr>
      <t xml:space="preserve">
</t>
    </r>
    <r>
      <rPr>
        <sz val="11"/>
        <color rgb="FF000000"/>
        <rFont val="Verdana"/>
      </rPr>
      <t xml:space="preserve"> ● Customer is under active MNDA (terms and conditions)</t>
    </r>
    <r>
      <rPr>
        <sz val="12"/>
        <color indexed="8"/>
        <rFont val="Verdana"/>
        <family val="2"/>
      </rPr>
      <t xml:space="preserve">
</t>
    </r>
    <r>
      <rPr>
        <sz val="11"/>
        <color rgb="FF000000"/>
        <rFont val="Verdana"/>
      </rPr>
      <t xml:space="preserve"> ● Customer agrees to not share results with any third party</t>
    </r>
    <r>
      <rPr>
        <sz val="12"/>
        <color indexed="8"/>
        <rFont val="Verdana"/>
        <family val="2"/>
      </rPr>
      <t xml:space="preserve">
</t>
    </r>
    <r>
      <rPr>
        <sz val="11"/>
        <color rgb="FF000000"/>
        <rFont val="Verdana"/>
      </rPr>
      <t xml:space="preserve"> ● Customer agrees to share the results with Instructure</t>
    </r>
    <r>
      <rPr>
        <sz val="12"/>
        <color indexed="8"/>
        <rFont val="Verdana"/>
        <family val="2"/>
      </rPr>
      <t xml:space="preserve">
</t>
    </r>
    <r>
      <rPr>
        <sz val="11"/>
        <color rgb="FF000000"/>
        <rFont val="Verdana"/>
      </rPr>
      <t xml:space="preserve"> ● Customer agrees to only target their test non-production environment</t>
    </r>
    <r>
      <rPr>
        <sz val="12"/>
        <color indexed="8"/>
        <rFont val="Verdana"/>
        <family val="2"/>
      </rPr>
      <t xml:space="preserve">
</t>
    </r>
    <r>
      <rPr>
        <sz val="11"/>
        <color rgb="FF000000"/>
        <rFont val="Verdana"/>
      </rPr>
      <t xml:space="preserve"> ● Customer gives Instructure one week's notice of the planned test date</t>
    </r>
    <r>
      <rPr>
        <sz val="12"/>
        <color indexed="8"/>
        <rFont val="Verdana"/>
        <family val="2"/>
      </rPr>
      <t xml:space="preserve">
</t>
    </r>
    <r>
      <rPr>
        <sz val="11"/>
        <color rgb="FF000000"/>
        <rFont val="Verdana"/>
      </rPr>
      <t xml:space="preserve"> ● The penetration test is restricted to scanning mode only</t>
    </r>
    <r>
      <rPr>
        <sz val="12"/>
        <color indexed="8"/>
        <rFont val="Verdana"/>
        <family val="2"/>
      </rPr>
      <t xml:space="preserve">
</t>
    </r>
    <r>
      <rPr>
        <sz val="11"/>
        <color rgb="FF000000"/>
        <rFont val="Verdana"/>
      </rPr>
      <t xml:space="preserve"> ● Preferably, the Customer performs the testing during low utilization times, which tend to be 23:00 - 04:00 local time</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Under no circumstances is testing in Production allowed. Should we observe testing targeting the production environment, the source IPs of the testing will be blocked.</t>
    </r>
  </si>
  <si>
    <t>Instructure's general liability insurance includes Cyber Errors &amp; Omissions coverage (referred to as "Professional Errors &amp; Omission"). Instructure's certificate of liability insurance is provided with the Canvas LMS Security Package.</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</si>
  <si>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</si>
  <si>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</si>
  <si>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</si>
  <si>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t>Canvas is our flagship product and top priority, with 7,000 clients worldwide in over 100 different countries. We host tens of millions of users on our platform and, to date, have supported close to 6 million concurrent users on our platform.</t>
  </si>
  <si>
    <r>
      <rPr>
        <sz val="11"/>
        <color rgb="FF000000"/>
        <rFont val="Verdana"/>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was acquired by Thoma Bravo, LLC, on March 24, 2020. Thoma Bravo is a leading private equity firm with a 40-year history, including over $35 billion in investor commitments, and a focus on investing in software and technology companies. </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went public on July 22, 2021 and was listed on the NYSE as INST.</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filings are available online at inst.bid/investors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Instructure, Inc. is the parent company of all global subsidiaries, including:</t>
    </r>
    <r>
      <rPr>
        <sz val="12"/>
        <color indexed="8"/>
        <rFont val="Verdana"/>
        <family val="2"/>
      </rPr>
      <t xml:space="preserve">
</t>
    </r>
    <r>
      <rPr>
        <sz val="11"/>
        <color rgb="FF000000"/>
        <rFont val="Verdana"/>
      </rPr>
      <t xml:space="preserve"> • Instructure Global Ltd.</t>
    </r>
    <r>
      <rPr>
        <sz val="12"/>
        <color indexed="8"/>
        <rFont val="Verdana"/>
        <family val="2"/>
      </rPr>
      <t xml:space="preserve">
</t>
    </r>
    <r>
      <rPr>
        <sz val="11"/>
        <color rgb="FF000000"/>
        <rFont val="Verdana"/>
      </rPr>
      <t xml:space="preserve"> • Instructure Australia Pty Ltd.</t>
    </r>
    <r>
      <rPr>
        <sz val="12"/>
        <color indexed="8"/>
        <rFont val="Verdana"/>
        <family val="2"/>
      </rPr>
      <t xml:space="preserve">
</t>
    </r>
    <r>
      <rPr>
        <sz val="11"/>
        <color rgb="FF000000"/>
        <rFont val="Verdana"/>
      </rPr>
      <t xml:space="preserve"> • Instructure Hong Kong Ltd.</t>
    </r>
    <r>
      <rPr>
        <sz val="12"/>
        <color indexed="8"/>
        <rFont val="Verdana"/>
        <family val="2"/>
      </rPr>
      <t xml:space="preserve">
</t>
    </r>
    <r>
      <rPr>
        <sz val="11"/>
        <color rgb="FF000000"/>
        <rFont val="Verdana"/>
      </rPr>
      <t xml:space="preserve"> • Instructure Singapore Pte Ltd.</t>
    </r>
    <r>
      <rPr>
        <sz val="12"/>
        <color indexed="8"/>
        <rFont val="Verdana"/>
        <family val="2"/>
      </rPr>
      <t xml:space="preserve">
</t>
    </r>
    <r>
      <rPr>
        <sz val="11"/>
        <color rgb="FF000000"/>
        <rFont val="Verdana"/>
      </rPr>
      <t xml:space="preserve"> • Instructure Sweden AB</t>
    </r>
    <r>
      <rPr>
        <sz val="12"/>
        <color indexed="8"/>
        <rFont val="Verdana"/>
        <family val="2"/>
      </rPr>
      <t xml:space="preserve">
</t>
    </r>
    <r>
      <rPr>
        <sz val="11"/>
        <color rgb="FF000000"/>
        <rFont val="Verdana"/>
      </rPr>
      <t xml:space="preserve"> • Instructure Licenciamento de Software Ltda. - "Instructure Brasil"</t>
    </r>
  </si>
  <si>
    <t>A documented change management process is in place which is in line with both SOC 2 Type II and ISO 27001 standards. Instructure's ISO 27001 certificate and a SOC 3 report are included in the Security Package.</t>
  </si>
  <si>
    <r>
      <rPr>
        <sz val="11"/>
        <color rgb="FF000000"/>
        <rFont val="Verdana"/>
        <family val="2"/>
      </rPr>
      <t>The Canvas LMS Architecture Paper is included in the Canvas LMS Security Package which contains an application architecture diagram.</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</si>
  <si>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</si>
  <si>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</si>
  <si>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</si>
  <si>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</si>
  <si>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</si>
  <si>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</si>
  <si>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r>
      <rPr>
        <sz val="11"/>
        <color rgb="FF000000"/>
        <rFont val="Verdana"/>
      </rP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rPr>
      <t xml:space="preserve"> • Critical: ASAP (within commercially reasonable timeframe, usually 24 hours)</t>
    </r>
    <r>
      <rPr>
        <sz val="12"/>
        <color indexed="8"/>
        <rFont val="Verdana"/>
        <family val="2"/>
      </rPr>
      <t xml:space="preserve">
</t>
    </r>
    <r>
      <rPr>
        <sz val="11"/>
        <color rgb="FF000000"/>
        <rFont val="Verdana"/>
      </rPr>
      <t xml:space="preserve"> • High: Within 30 days</t>
    </r>
    <r>
      <rPr>
        <sz val="12"/>
        <color indexed="8"/>
        <rFont val="Verdana"/>
        <family val="2"/>
      </rPr>
      <t xml:space="preserve">
</t>
    </r>
    <r>
      <rPr>
        <sz val="11"/>
        <color rgb="FF000000"/>
        <rFont val="Verdana"/>
      </rPr>
      <t xml:space="preserve"> • Moderate: Within 90 days</t>
    </r>
    <r>
      <rPr>
        <sz val="12"/>
        <color indexed="8"/>
        <rFont val="Verdana"/>
        <family val="2"/>
      </rPr>
      <t xml:space="preserve">
</t>
    </r>
    <r>
      <rPr>
        <sz val="11"/>
        <color rgb="FF000000"/>
        <rFont val="Verdana"/>
      </rPr>
      <t xml:space="preserve"> • Low: Within 180 days</t>
    </r>
  </si>
  <si>
    <r>
      <rPr>
        <sz val="11"/>
        <color rgb="FF000000"/>
        <rFont val="Verdana"/>
      </rPr>
      <t xml:space="preserve">Regular vulnerability scans of the Canvas LMS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rPr>
      <t xml:space="preserve"> ● Likelihood: Likelihood is the probability of the vulnerability being exploited.</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rPr>
      <t xml:space="preserve"> </t>
    </r>
    <r>
      <rPr>
        <sz val="12"/>
        <color indexed="8"/>
        <rFont val="Verdana"/>
        <family val="2"/>
      </rPr>
      <t xml:space="preserve">
</t>
    </r>
    <r>
      <rPr>
        <sz val="11"/>
        <color rgb="FF000000"/>
        <rFont val="Verdana"/>
      </rPr>
      <t xml:space="preserve"> Our vulnerability remediation timelines are as follows:</t>
    </r>
    <r>
      <rPr>
        <sz val="12"/>
        <color indexed="8"/>
        <rFont val="Verdana"/>
        <family val="2"/>
      </rPr>
      <t xml:space="preserve">
</t>
    </r>
    <r>
      <rPr>
        <sz val="11"/>
        <color rgb="FF000000"/>
        <rFont val="Verdana"/>
      </rPr>
      <t xml:space="preserve"> ● Critical: ASAP (within commercially reasonable timeframe)</t>
    </r>
    <r>
      <rPr>
        <sz val="12"/>
        <color indexed="8"/>
        <rFont val="Verdana"/>
        <family val="2"/>
      </rPr>
      <t xml:space="preserve">
</t>
    </r>
    <r>
      <rPr>
        <sz val="11"/>
        <color rgb="FF000000"/>
        <rFont val="Verdana"/>
      </rPr>
      <t xml:space="preserve"> ● High: Within 30 days</t>
    </r>
    <r>
      <rPr>
        <sz val="12"/>
        <color indexed="8"/>
        <rFont val="Verdana"/>
        <family val="2"/>
      </rPr>
      <t xml:space="preserve">
</t>
    </r>
    <r>
      <rPr>
        <sz val="11"/>
        <color rgb="FF000000"/>
        <rFont val="Verdana"/>
      </rPr>
      <t xml:space="preserve"> ● Moderate: Within 90 days
 ● Low: Within 180 days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</si>
</sst>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2"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i/>
      <sz val="11"/>
      <color rgb="FF000000"/>
      <name val="Verdana"/>
    </font>
    <font>
      <sz val="12"/>
      <color rgb="FF0563C1"/>
      <name val="Verdana"/>
    </font>
    <font>
      <sz val="11"/>
      <color rgb="FF000000"/>
      <name val="Verdana"/>
    </font>
    <font>
      <sz val="14"/>
      <color rgb="FFAAAAAA"/>
      <name val="Verdana"/>
    </font>
    <font>
      <sz val="11"/>
      <color rgb="FF333333"/>
      <name val="Verdana"/>
    </font>
    <font>
      <sz val="11"/>
      <color rgb="FF16191F"/>
      <name val="Verdana"/>
    </font>
    <font>
      <b/>
      <sz val="11"/>
      <color rgb="FFFF0000"/>
      <name val="Verdana"/>
    </font>
    <font>
      <b/>
      <sz val="11"/>
      <color rgb="FF000000"/>
      <name val="Verdana"/>
    </font>
    <font>
      <sz val="14"/>
      <color rgb="FF212121"/>
      <name val="Verdana"/>
    </font>
    <font>
      <sz val="11"/>
      <color rgb="FF091E42"/>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3">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9" fillId="3" borderId="1" xfId="0" applyNumberFormat="1" applyFont="1"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5"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Security Package. The full Security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www.instructure.com/canvas/accessibility" TargetMode="External"/><Relationship Id="rId5" Type="http://schemas.openxmlformats.org/officeDocument/2006/relationships/hyperlink" Target="https://www.instructure.com/policies/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5"/>
      <c r="B1" s="266"/>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7" t="s">
        <v>0</v>
      </c>
      <c r="B55" s="267"/>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3" t="s">
        <v>3199</v>
      </c>
      <c r="B1" s="364"/>
      <c r="C1" s="364"/>
      <c r="D1" s="364"/>
      <c r="E1" s="364"/>
      <c r="F1" s="364"/>
      <c r="G1" s="364"/>
      <c r="H1" s="364"/>
      <c r="I1" s="364"/>
      <c r="J1" s="364"/>
    </row>
    <row r="2" spans="1:10" ht="36" customHeight="1" x14ac:dyDescent="0.15">
      <c r="A2" s="272" t="s">
        <v>3066</v>
      </c>
      <c r="B2" s="272"/>
      <c r="C2" s="272"/>
      <c r="D2" s="272"/>
      <c r="E2" s="272"/>
      <c r="F2" s="272"/>
      <c r="G2" s="272"/>
      <c r="H2" s="272"/>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5" t="s">
        <v>11</v>
      </c>
      <c r="B31" s="366"/>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5" t="s">
        <v>9</v>
      </c>
      <c r="B37" s="366"/>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0" t="s">
        <v>2246</v>
      </c>
      <c r="B49" s="280"/>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0" t="str">
        <f>IF($C$26="No","Assessment of Third Parties - Optional based on QUALIFIER response.","Assessment of Third Parties")</f>
        <v>Assessment of Third Parties</v>
      </c>
      <c r="B59" s="280"/>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0" t="str">
        <f>IF($C$30="","Consulting",IF($C$30="Yes","Consulting - All questions after this section are OPTIONAL.","Consulting - Optional based on QUALIFIER response."))</f>
        <v>Consulting - Optional based on QUALIFIER response.</v>
      </c>
      <c r="B64" s="280"/>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0" t="str">
        <f>IF($C$30="","Application/Service Security",IF($C$30="Yes","App/Service Security - Optional based on QUALIFIER response.","Application/Service Security"))</f>
        <v>Application/Service Security</v>
      </c>
      <c r="B74" s="280"/>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0" t="str">
        <f>IF($C$30="","Authentication, Authorization, and Accounting",IF($C$30="Yes","AAA - Optional based on QUALIFIER response.","Authentication, Authorization, and Accounting"))</f>
        <v>Authentication, Authorization, and Accounting</v>
      </c>
      <c r="B89" s="280"/>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0" t="str">
        <f>IF(OR($C$27="No",$C$30="Yes"),"BCP - Optional based on QUALIFIER response.","Business Continuity Plan")</f>
        <v>Business Continuity Plan</v>
      </c>
      <c r="B109" s="280"/>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0" t="str">
        <f>IF($C$30="","Change Management",IF($C$30="Yes","Change Management - Optional based on QUALIFIER response.","Change Management"))</f>
        <v>Change Management</v>
      </c>
      <c r="B120" s="280"/>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0" t="str">
        <f>IF($C$30="","Data",IF($C$30="Yes","Data - Optional based on QUALIFIER response.","Data"))</f>
        <v>Data</v>
      </c>
      <c r="B136" s="280"/>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0" t="str">
        <f>IF($C$30="","Datacenter",IF($C$30="Yes","Datacenter - Optional based on QUALIFIER response.","Datacenter"))</f>
        <v>Datacenter</v>
      </c>
      <c r="B161" s="280"/>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0" t="str">
        <f>IF(OR($C$28="No",$C$30="Yes"),"DRP - Optional based on QUALIFIER response.","Disaster Recovery Plan")</f>
        <v>Disaster Recovery Plan</v>
      </c>
      <c r="B179" s="280"/>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0" t="str">
        <f>IF($C$30="","Firewalls, IDS, IPS, and Networking",IF($C$30="Yes","FW/IDPS/Networks - Optional based on QUALIFIER response.","Firewalls, IDS, IPS, and Networking"))</f>
        <v>Firewalls, IDS, IPS, and Networking</v>
      </c>
      <c r="B191" s="280"/>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0" t="str">
        <f>IF($C$30="","Policies, Procedures, and Processes",IF($C$30="Yes","Pol/Pro/Proc - Optional based on QUALIFIER response.","Policies, Procedures, and Processes"))</f>
        <v>Policies, Procedures, and Processes</v>
      </c>
      <c r="B203" s="280"/>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0" t="s">
        <v>255</v>
      </c>
      <c r="B220" s="280"/>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0" t="str">
        <f>IF($C$30="","Quality Assurance",IF($C$30="Yes","Quality Assurance - Optional based on QUALIFIER response.","Quality Assurance"))</f>
        <v>Quality Assurance</v>
      </c>
      <c r="B225" s="280"/>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0" t="str">
        <f>IF($C$30="","Vulnerability Scanning",IF($C$30="Yes","Vulnerability Scanning - Optional based on QUALIFIER response.","Vulnerability Scanning"))</f>
        <v>Vulnerability Scanning</v>
      </c>
      <c r="B231" s="280"/>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0" t="str">
        <f>IF(OR($C$24="No",$C$30="Yes"),"HIPAA - Optional based on QUALIFIER response.","HIPAA")</f>
        <v>HIPAA</v>
      </c>
      <c r="B238" s="280"/>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0" t="str">
        <f>IF(OR($C$29="No",$C$30="Yes"),"PCI DSS - Optional based on QUALIFIER response.","PCI DSS")</f>
        <v>PCI DSS</v>
      </c>
      <c r="B268" s="280"/>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7" t="s">
        <v>3071</v>
      </c>
      <c r="B1" s="368"/>
      <c r="C1" s="369"/>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70" t="s">
        <v>3072</v>
      </c>
      <c r="B2" s="371"/>
      <c r="C2" s="372"/>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1" t="s">
        <v>1</v>
      </c>
      <c r="B1" s="271"/>
    </row>
    <row r="2" spans="1:256" ht="26" customHeight="1" x14ac:dyDescent="0.15">
      <c r="A2" s="272"/>
      <c r="B2" s="272"/>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69" t="s">
        <v>2</v>
      </c>
      <c r="B3" s="270"/>
    </row>
    <row r="4" spans="1:256" ht="72" customHeight="1" x14ac:dyDescent="0.2">
      <c r="A4" s="268" t="s">
        <v>3</v>
      </c>
      <c r="B4" s="268"/>
    </row>
    <row r="5" spans="1:256" s="13" customFormat="1" ht="24" customHeight="1" x14ac:dyDescent="0.2">
      <c r="A5" s="269" t="s">
        <v>4</v>
      </c>
      <c r="B5" s="270"/>
    </row>
    <row r="6" spans="1:256" ht="84" customHeight="1" x14ac:dyDescent="0.2">
      <c r="A6" s="268" t="s">
        <v>3194</v>
      </c>
      <c r="B6" s="268"/>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68" t="s">
        <v>15</v>
      </c>
      <c r="B12" s="268"/>
    </row>
    <row r="13" spans="1:256" ht="124.25" customHeight="1" x14ac:dyDescent="0.2">
      <c r="A13" s="276" t="s">
        <v>16</v>
      </c>
      <c r="B13" s="277"/>
    </row>
    <row r="14" spans="1:256" s="13" customFormat="1" ht="24" customHeight="1" x14ac:dyDescent="0.2">
      <c r="A14" s="269" t="s">
        <v>17</v>
      </c>
      <c r="B14" s="270"/>
    </row>
    <row r="15" spans="1:256" ht="56" customHeight="1" x14ac:dyDescent="0.2">
      <c r="A15" s="268" t="s">
        <v>18</v>
      </c>
      <c r="B15" s="268"/>
    </row>
    <row r="16" spans="1:256" ht="112.25" customHeight="1" x14ac:dyDescent="0.2">
      <c r="A16" s="276" t="s">
        <v>19</v>
      </c>
      <c r="B16" s="277"/>
    </row>
    <row r="17" spans="1:2" s="13" customFormat="1" ht="24" customHeight="1" x14ac:dyDescent="0.2">
      <c r="A17" s="269" t="s">
        <v>20</v>
      </c>
      <c r="B17" s="270"/>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69" t="s">
        <v>27</v>
      </c>
      <c r="B21" s="270"/>
    </row>
    <row r="22" spans="1:2" ht="84" customHeight="1" x14ac:dyDescent="0.2">
      <c r="A22" s="279" t="s">
        <v>28</v>
      </c>
      <c r="B22" s="268"/>
    </row>
    <row r="23" spans="1:2" ht="36" customHeight="1" x14ac:dyDescent="0.2">
      <c r="A23" s="278" t="s">
        <v>29</v>
      </c>
      <c r="B23" s="278"/>
    </row>
    <row r="24" spans="1:2" ht="47" customHeight="1" x14ac:dyDescent="0.2">
      <c r="A24" s="275"/>
      <c r="B24" s="275"/>
    </row>
    <row r="25" spans="1:2" s="13" customFormat="1" ht="36" customHeight="1" x14ac:dyDescent="0.2">
      <c r="A25" s="273" t="s">
        <v>30</v>
      </c>
      <c r="B25" s="274"/>
    </row>
    <row r="26" spans="1:2" ht="172" customHeight="1" x14ac:dyDescent="0.2">
      <c r="A26" s="268" t="s">
        <v>3195</v>
      </c>
      <c r="B26" s="268"/>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B72" workbookViewId="0">
      <selection activeCell="D78" sqref="D78"/>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98" t="s">
        <v>31</v>
      </c>
      <c r="B1" s="298"/>
      <c r="C1" s="298"/>
      <c r="D1" s="298"/>
      <c r="E1" s="86" t="s">
        <v>3196</v>
      </c>
    </row>
    <row r="2" spans="1:5" ht="36" customHeight="1" x14ac:dyDescent="0.15">
      <c r="A2" s="299" t="s">
        <v>32</v>
      </c>
      <c r="B2" s="299"/>
      <c r="C2" s="299"/>
      <c r="D2" s="299"/>
      <c r="E2" s="299"/>
    </row>
    <row r="3" spans="1:5" ht="29" customHeight="1" x14ac:dyDescent="0.15">
      <c r="A3" s="18" t="s">
        <v>33</v>
      </c>
      <c r="B3" s="8" t="s">
        <v>34</v>
      </c>
      <c r="C3" s="300">
        <v>45196</v>
      </c>
      <c r="D3" s="301"/>
      <c r="E3" s="301"/>
    </row>
    <row r="4" spans="1:5" ht="36" customHeight="1" x14ac:dyDescent="0.15">
      <c r="A4" s="280" t="s">
        <v>5</v>
      </c>
      <c r="B4" s="280"/>
      <c r="C4" s="20"/>
      <c r="D4" s="21"/>
      <c r="E4" s="22"/>
    </row>
    <row r="5" spans="1:5" ht="72" customHeight="1" x14ac:dyDescent="0.15">
      <c r="A5" s="284" t="s">
        <v>35</v>
      </c>
      <c r="B5" s="284"/>
      <c r="C5" s="284"/>
      <c r="D5" s="284"/>
      <c r="E5" s="284"/>
    </row>
    <row r="6" spans="1:5" ht="24" customHeight="1" x14ac:dyDescent="0.15">
      <c r="A6" s="307" t="s">
        <v>36</v>
      </c>
      <c r="B6" s="307"/>
      <c r="C6" s="307"/>
      <c r="D6" s="307"/>
      <c r="E6" s="307"/>
    </row>
    <row r="7" spans="1:5" ht="22.25" customHeight="1" x14ac:dyDescent="0.15">
      <c r="A7" s="12" t="s">
        <v>37</v>
      </c>
      <c r="B7" s="23" t="str">
        <f>VLOOKUP(A7,Questions!$B$3:$C$256,2,FALSE)</f>
        <v>Vendor Name</v>
      </c>
      <c r="C7" s="302" t="s">
        <v>3202</v>
      </c>
      <c r="D7" s="303"/>
      <c r="E7" s="303"/>
    </row>
    <row r="8" spans="1:5" ht="22.25" customHeight="1" x14ac:dyDescent="0.15">
      <c r="A8" s="12" t="s">
        <v>39</v>
      </c>
      <c r="B8" s="23" t="str">
        <f>VLOOKUP(A8,Questions!$B$3:$C$256,2,FALSE)</f>
        <v>Product Name</v>
      </c>
      <c r="C8" s="304" t="s">
        <v>3203</v>
      </c>
      <c r="D8" s="303"/>
      <c r="E8" s="303"/>
    </row>
    <row r="9" spans="1:5" ht="22.25" customHeight="1" x14ac:dyDescent="0.15">
      <c r="A9" s="12" t="s">
        <v>40</v>
      </c>
      <c r="B9" s="23" t="str">
        <f>VLOOKUP(A9,Questions!$B$3:$C$256,2,FALSE)</f>
        <v>Product Description</v>
      </c>
      <c r="C9" s="304" t="s">
        <v>3204</v>
      </c>
      <c r="D9" s="303"/>
      <c r="E9" s="303"/>
    </row>
    <row r="10" spans="1:5" ht="22.25" customHeight="1" x14ac:dyDescent="0.15">
      <c r="A10" s="12" t="s">
        <v>41</v>
      </c>
      <c r="B10" s="23" t="str">
        <f>VLOOKUP(A10,Questions!$B$3:$C$256,2,FALSE)</f>
        <v>Web Link to Product Privacy Notice</v>
      </c>
      <c r="C10" s="305" t="s">
        <v>3205</v>
      </c>
      <c r="D10" s="306"/>
      <c r="E10" s="306"/>
    </row>
    <row r="11" spans="1:5" ht="22.25" customHeight="1" x14ac:dyDescent="0.15">
      <c r="A11" s="12" t="s">
        <v>42</v>
      </c>
      <c r="B11" s="23" t="str">
        <f>VLOOKUP(A11,Questions!$B$3:$C$256,2,FALSE)</f>
        <v>Web Link to Accessibility Statement or VPAT</v>
      </c>
      <c r="C11" s="305" t="s">
        <v>3206</v>
      </c>
      <c r="D11" s="306"/>
      <c r="E11" s="306"/>
    </row>
    <row r="12" spans="1:5" ht="22.25" customHeight="1" x14ac:dyDescent="0.15">
      <c r="A12" s="12" t="s">
        <v>43</v>
      </c>
      <c r="B12" s="23" t="str">
        <f>VLOOKUP(A12,Questions!$B$3:$C$256,2,FALSE)</f>
        <v>Vendor Contact Name</v>
      </c>
      <c r="C12" s="294" t="s">
        <v>3207</v>
      </c>
      <c r="D12" s="295"/>
      <c r="E12" s="296"/>
    </row>
    <row r="13" spans="1:5" ht="22.25" customHeight="1" x14ac:dyDescent="0.15">
      <c r="A13" s="12" t="s">
        <v>45</v>
      </c>
      <c r="B13" s="23" t="str">
        <f>VLOOKUP(A13,Questions!$B$3:$C$256,2,FALSE)</f>
        <v>Vendor Contact Title</v>
      </c>
      <c r="C13" s="294" t="s">
        <v>3207</v>
      </c>
      <c r="D13" s="295"/>
      <c r="E13" s="296"/>
    </row>
    <row r="14" spans="1:5" ht="22.25" customHeight="1" x14ac:dyDescent="0.15">
      <c r="A14" s="12" t="s">
        <v>47</v>
      </c>
      <c r="B14" s="23" t="str">
        <f>VLOOKUP(A14,Questions!$B$3:$C$256,2,FALSE)</f>
        <v>Vendor Contact Email</v>
      </c>
      <c r="C14" s="297" t="s">
        <v>3208</v>
      </c>
      <c r="D14" s="295"/>
      <c r="E14" s="296"/>
    </row>
    <row r="15" spans="1:5" ht="22.25" customHeight="1" x14ac:dyDescent="0.15">
      <c r="A15" s="12" t="s">
        <v>48</v>
      </c>
      <c r="B15" s="23" t="str">
        <f>VLOOKUP(A15,Questions!$B$3:$C$256,2,FALSE)</f>
        <v>Vendor Contact Phone Number</v>
      </c>
      <c r="C15" s="297" t="s">
        <v>3209</v>
      </c>
      <c r="D15" s="295"/>
      <c r="E15" s="296"/>
    </row>
    <row r="16" spans="1:5" ht="22.25" customHeight="1" x14ac:dyDescent="0.15">
      <c r="A16" s="12" t="s">
        <v>49</v>
      </c>
      <c r="B16" s="23" t="str">
        <f>VLOOKUP(A16,Questions!$B$3:$C$256,2,FALSE)</f>
        <v>Vendor Accessibility Contact Name</v>
      </c>
      <c r="C16" s="294" t="s">
        <v>3210</v>
      </c>
      <c r="D16" s="295"/>
      <c r="E16" s="296"/>
    </row>
    <row r="17" spans="1:6" ht="22.25" customHeight="1" x14ac:dyDescent="0.15">
      <c r="A17" s="12" t="s">
        <v>51</v>
      </c>
      <c r="B17" s="23" t="str">
        <f>VLOOKUP(A17,Questions!$B$3:$C$256,2,FALSE)</f>
        <v>Vendor Accessibility Contact Title</v>
      </c>
      <c r="C17" s="294" t="s">
        <v>3210</v>
      </c>
      <c r="D17" s="295"/>
      <c r="E17" s="296"/>
    </row>
    <row r="18" spans="1:6" ht="22.25" customHeight="1" x14ac:dyDescent="0.15">
      <c r="A18" s="12" t="s">
        <v>53</v>
      </c>
      <c r="B18" s="23" t="str">
        <f>VLOOKUP(A18,Questions!$B$3:$C$256,2,FALSE)</f>
        <v>Vendor Accessibility Contact Email</v>
      </c>
      <c r="C18" s="297" t="s">
        <v>3211</v>
      </c>
      <c r="D18" s="295"/>
      <c r="E18" s="296"/>
    </row>
    <row r="19" spans="1:6" ht="22.25" customHeight="1" x14ac:dyDescent="0.15">
      <c r="A19" s="12" t="s">
        <v>54</v>
      </c>
      <c r="B19" s="23" t="str">
        <f>VLOOKUP(A19,Questions!$B$3:$C$256,2,FALSE)</f>
        <v>Vendor Accessibility Contact Phone Number</v>
      </c>
      <c r="C19" s="294" t="s">
        <v>3210</v>
      </c>
      <c r="D19" s="295"/>
      <c r="E19" s="296"/>
    </row>
    <row r="20" spans="1:6" ht="22.25" customHeight="1" x14ac:dyDescent="0.15">
      <c r="A20" s="12" t="s">
        <v>55</v>
      </c>
      <c r="B20" s="23" t="str">
        <f>VLOOKUP(A20,Questions!$B$3:$C$256,2,FALSE)</f>
        <v>Vendor Hosting Regions</v>
      </c>
      <c r="C20" s="297" t="s">
        <v>3212</v>
      </c>
      <c r="D20" s="295"/>
      <c r="E20" s="296"/>
    </row>
    <row r="21" spans="1:6" ht="22.25" customHeight="1" x14ac:dyDescent="0.15">
      <c r="A21" s="12" t="s">
        <v>56</v>
      </c>
      <c r="B21" s="23" t="str">
        <f>VLOOKUP(A21,Questions!$B$3:$C$256,2,FALSE)</f>
        <v>Vendor Work Locations</v>
      </c>
      <c r="C21" s="294" t="s">
        <v>3213</v>
      </c>
      <c r="D21" s="295"/>
      <c r="E21" s="296"/>
    </row>
    <row r="22" spans="1:6" ht="36" customHeight="1" x14ac:dyDescent="0.15">
      <c r="A22" s="280" t="s">
        <v>57</v>
      </c>
      <c r="B22" s="280"/>
      <c r="C22" s="20"/>
      <c r="D22" s="21"/>
      <c r="E22" s="22"/>
    </row>
    <row r="23" spans="1:6" ht="72" customHeight="1" thickBot="1" x14ac:dyDescent="0.2">
      <c r="A23" s="284" t="s">
        <v>58</v>
      </c>
      <c r="B23" s="284"/>
      <c r="C23" s="284"/>
      <c r="D23" s="284"/>
      <c r="E23" s="284"/>
    </row>
    <row r="24" spans="1:6" ht="37.25" customHeight="1" x14ac:dyDescent="0.15">
      <c r="A24" s="280" t="s">
        <v>7</v>
      </c>
      <c r="B24" s="280"/>
      <c r="C24" s="20" t="s">
        <v>59</v>
      </c>
      <c r="D24" s="20" t="s">
        <v>60</v>
      </c>
      <c r="E24" s="168" t="s">
        <v>61</v>
      </c>
      <c r="F24" s="171" t="s">
        <v>62</v>
      </c>
    </row>
    <row r="25" spans="1:6" ht="48" customHeight="1" x14ac:dyDescent="0.15">
      <c r="A25" s="284" t="s">
        <v>3370</v>
      </c>
      <c r="B25" s="284"/>
      <c r="C25" s="284"/>
      <c r="D25" s="284"/>
      <c r="E25" s="285"/>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3201</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3201</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3201</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3201</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3201</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3201</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3201</v>
      </c>
      <c r="E32" s="169" t="str">
        <f>IF((C32=""),VLOOKUP(A32,Questions!B$18:G$258,4,FALSE),IF(C32="Yes",VLOOKUP(A32,Questions!B$18:G$258,6,FALSE),IF(C32="No",VLOOKUP(A32,Questions!B$18:G$258,5,FALSE),"N/A")))</f>
        <v>N/A</v>
      </c>
      <c r="F32" s="175"/>
    </row>
    <row r="33" spans="1:6" ht="36" customHeight="1" x14ac:dyDescent="0.15">
      <c r="A33" s="286" t="s">
        <v>11</v>
      </c>
      <c r="B33" s="287"/>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290" t="s">
        <v>3373</v>
      </c>
      <c r="D34" s="291"/>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8" t="s">
        <v>3214</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9" t="s">
        <v>3215</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9" t="s">
        <v>3380</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290" t="s">
        <v>3216</v>
      </c>
      <c r="D38" s="291"/>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292" t="s">
        <v>9</v>
      </c>
      <c r="B39" s="293"/>
      <c r="C39" s="20" t="s">
        <v>59</v>
      </c>
      <c r="D39" s="20" t="s">
        <v>60</v>
      </c>
      <c r="E39" s="168" t="s">
        <v>61</v>
      </c>
      <c r="F39" s="177" t="s">
        <v>62</v>
      </c>
    </row>
    <row r="40" spans="1:6" ht="90" x14ac:dyDescent="0.15">
      <c r="A40" s="12" t="s">
        <v>76</v>
      </c>
      <c r="B40" s="23" t="str">
        <f>VLOOKUP(A40,Questions!$B$3:$C$256,2,FALSE)</f>
        <v>Have you undergone a SSAE 18/SOC 2 audit?</v>
      </c>
      <c r="C40" s="250" t="s">
        <v>2137</v>
      </c>
      <c r="D40" s="259" t="s">
        <v>3217</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9" t="s">
        <v>3218</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63" t="s">
        <v>3219</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9" t="s">
        <v>3220</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60" t="s">
        <v>3221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63" t="s">
        <v>3375</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60" t="s">
        <v>3222</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60" t="s">
        <v>3223</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60" x14ac:dyDescent="0.15">
      <c r="A48" s="12" t="s">
        <v>84</v>
      </c>
      <c r="B48" s="23" t="str">
        <f>VLOOKUP(A48,Questions!$B$3:$C$256,2,FALSE)</f>
        <v>Do you have a documented change management process?</v>
      </c>
      <c r="C48" s="250" t="s">
        <v>2137</v>
      </c>
      <c r="D48" s="259" t="s">
        <v>3374</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9" t="s">
        <v>3200</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3" t="s">
        <v>3376</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88" t="s">
        <v>87</v>
      </c>
      <c r="B51" s="289"/>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60" t="s">
        <v>3224</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60" t="s">
        <v>3225</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60" t="s">
        <v>3226</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60" t="s">
        <v>3227</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60" t="s">
        <v>3228</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3" t="s">
        <v>3377</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3" t="s">
        <v>3378</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3" t="s">
        <v>3379</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3201</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0" t="str">
        <f>IF($C$28="No","Assessment of Third Parties - Optional based on QUALIFIER response.","Assessment of Third Parties")</f>
        <v>Assessment of Third Parties</v>
      </c>
      <c r="B61" s="280"/>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3229</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281" t="s">
        <v>3230</v>
      </c>
      <c r="D63" s="282"/>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283" t="s">
        <v>3231</v>
      </c>
      <c r="D64" s="282"/>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3232</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3233</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0" t="str">
        <f>IF(Questions!D23&lt;&gt;"","Consulting",IF(Questions!D23&lt;&gt;"Yes","Consulting - All questions after this section are OPTIONAL.","Consulting - Optional based on QUALIFIER response."))</f>
        <v>Consulting</v>
      </c>
      <c r="B67" s="280"/>
      <c r="C67" s="20" t="s">
        <v>59</v>
      </c>
      <c r="D67" s="20" t="s">
        <v>60</v>
      </c>
      <c r="E67" s="168" t="s">
        <v>61</v>
      </c>
      <c r="F67" s="172" t="s">
        <v>62</v>
      </c>
    </row>
    <row r="68" spans="1:256" ht="105" x14ac:dyDescent="0.15">
      <c r="A68" s="12" t="s">
        <v>102</v>
      </c>
      <c r="B68" s="23" t="str">
        <f>VLOOKUP(A68,Questions!$B$3:$C$256,2,FALSE)</f>
        <v>Will the consulting take place on-premises?</v>
      </c>
      <c r="C68" s="250" t="s">
        <v>2137</v>
      </c>
      <c r="D68" s="261" t="s">
        <v>3234</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1" t="s">
        <v>3235</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3201</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3201</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3236</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4" t="s">
        <v>3237</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3238</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3201</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3201</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0" t="s">
        <v>111</v>
      </c>
      <c r="B77" s="280"/>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9" t="s">
        <v>3381</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3201</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9" t="s">
        <v>3239</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3240</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3241</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2" t="s">
        <v>3242</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3243</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3201</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3244</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3245</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3246</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3247</v>
      </c>
      <c r="E89" s="169" t="str">
        <f>IF((C89=""),VLOOKUP(A89,Questions!B:G,4,FALSE),IF(C89="Yes",VLOOKUP(A89,Questions!B:G,6,FALSE),IF(C89="No",VLOOKUP(A89,Questions!B:G,5,FALSE),"N/A")))</f>
        <v>Summarize your secure coding practices.</v>
      </c>
      <c r="F89" s="173" t="str">
        <f>VLOOKUP(A89,'Analyst Report'!$A$38:$E$287,5,FALSE)</f>
        <v xml:space="preserve"> </v>
      </c>
    </row>
    <row r="90" spans="1:256" ht="135" x14ac:dyDescent="0.15">
      <c r="A90" s="12" t="s">
        <v>124</v>
      </c>
      <c r="B90" s="23" t="str">
        <f>VLOOKUP(A90,Questions!$B$3:$C$256,2,FALSE)</f>
        <v>Do you subject your code to static code analysis and/or static application security testing prior to release?</v>
      </c>
      <c r="C90" s="250" t="s">
        <v>2137</v>
      </c>
      <c r="D90" s="254" t="s">
        <v>3248</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3249</v>
      </c>
      <c r="E91" s="169"/>
      <c r="F91" s="173" t="str">
        <f>VLOOKUP(A91,'Analyst Report'!$A$38:$E$287,5,FALSE)</f>
        <v xml:space="preserve"> </v>
      </c>
    </row>
    <row r="92" spans="1:256" ht="36" customHeight="1" x14ac:dyDescent="0.15">
      <c r="A92" s="280" t="s">
        <v>3371</v>
      </c>
      <c r="B92" s="280"/>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3250</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3251</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60" t="s">
        <v>3252</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60" t="s">
        <v>3253</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3254</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3255</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3256</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3257</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3258</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3259</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3260</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3261</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3262</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3201</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3263</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3264</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3265</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1" t="s">
        <v>3266</v>
      </c>
      <c r="D110" s="282"/>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283" t="s">
        <v>3267</v>
      </c>
      <c r="D111" s="282"/>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0" t="str">
        <f>IF(OR($C$28="No",$C$28="Yes"),"BCP - Respond to as many questions below as possible.","Business Continuity Plan")</f>
        <v>BCP - Respond to as many questions below as possible.</v>
      </c>
      <c r="B112" s="280"/>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3268</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3269</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3270</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3271</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3272</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3273</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180" x14ac:dyDescent="0.15">
      <c r="A119" s="12" t="s">
        <v>152</v>
      </c>
      <c r="B119" s="23" t="str">
        <f>VLOOKUP(A119,Questions!$B$3:$C$256,2,FALSE)</f>
        <v>Does your organization have an alternative business site or a contracted Business Recovery provider?</v>
      </c>
      <c r="C119" s="250" t="s">
        <v>2137</v>
      </c>
      <c r="D119" s="254" t="s">
        <v>3274</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3275</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3372</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3276</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0" t="s">
        <v>156</v>
      </c>
      <c r="B123" s="280"/>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3277</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3278</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3279</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3280</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3281</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3282</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3283</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3284</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3285</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3382</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3286</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3287</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3288</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3289</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3290</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0" t="s">
        <v>172</v>
      </c>
      <c r="B139" s="280"/>
      <c r="C139" s="20" t="s">
        <v>59</v>
      </c>
      <c r="D139" s="20" t="s">
        <v>60</v>
      </c>
      <c r="E139" s="168" t="s">
        <v>61</v>
      </c>
      <c r="F139" s="172" t="s">
        <v>62</v>
      </c>
    </row>
    <row r="140" spans="1:6" ht="180"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3291</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3292</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3293</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3294</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3295</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3296</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3297</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3298</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3299</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3300</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3301</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3302</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3303</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3304</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3201</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3201</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3305</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3306</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3307</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3308</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3309</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3310</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4" t="s">
        <v>3311</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3312</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0" t="s">
        <v>197</v>
      </c>
      <c r="B164" s="280"/>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3201</v>
      </c>
      <c r="E165" s="169" t="str">
        <f>IF((C165=""),VLOOKUP(A165,Questions!B:G,4,FALSE),IF(C165="Yes",VLOOKUP(A165,Questions!B:G,6,FALSE),IF(C165="No",VLOOKUP(A165,Questions!B:G,5,FALSE),"N/A")))</f>
        <v xml:space="preserve"> </v>
      </c>
      <c r="F165" s="173" t="str">
        <f>VLOOKUP(A165,'Analyst Report'!$A$38:$E$287,5,FALSE)</f>
        <v xml:space="preserve"> </v>
      </c>
    </row>
    <row r="166" spans="1:6" ht="165" x14ac:dyDescent="0.15">
      <c r="A166" s="12" t="s">
        <v>199</v>
      </c>
      <c r="B166" s="23" t="str">
        <f>VLOOKUP(A166,Questions!$B$3:$C$256,2,FALSE)</f>
        <v>Are you generally able to accommodate storing each institution's data within their geographic region?</v>
      </c>
      <c r="C166" s="250" t="s">
        <v>2137</v>
      </c>
      <c r="D166" s="255" t="s">
        <v>3313</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3201</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3201</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3201</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3314</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3315</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3201</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3316</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3201</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3201</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282" t="s">
        <v>3201</v>
      </c>
      <c r="D176" s="282"/>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3201</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3201</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3317</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4" t="s">
        <v>3318</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3319</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0" t="str">
        <f>IF(OR($C$29="No",$C$29="Yes"),"DRP - Respond to as many questions below as possible.","Disaster Recovery Plan")</f>
        <v>DRP - Respond to as many questions below as possible.</v>
      </c>
      <c r="B182" s="280"/>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281" t="s">
        <v>3320</v>
      </c>
      <c r="D183" s="282"/>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3321</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3322</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3323</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3324</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3325</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30" x14ac:dyDescent="0.15">
      <c r="A189" s="12" t="s">
        <v>221</v>
      </c>
      <c r="B189" s="23" t="str">
        <f>VLOOKUP(A189,Questions!$B$3:$C$256,2,FALSE)</f>
        <v>Is there a defined problem/issue escalation plan in your DRP for impacted clients?</v>
      </c>
      <c r="C189" s="250" t="s">
        <v>2137</v>
      </c>
      <c r="D189" s="255" t="s">
        <v>3326</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3327</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281" t="s">
        <v>3328</v>
      </c>
      <c r="D191" s="282"/>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55" t="s">
        <v>3329</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3330</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0" t="s">
        <v>226</v>
      </c>
      <c r="B194" s="280"/>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3331</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3332</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3333</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45" x14ac:dyDescent="0.15">
      <c r="A198" s="12" t="s">
        <v>230</v>
      </c>
      <c r="B198" s="23" t="str">
        <f>VLOOKUP(A198,Questions!$B$3:$C$256,2,FALSE)</f>
        <v>Have you implemented an Intrusion Detection System (network-based)?</v>
      </c>
      <c r="C198" s="250" t="s">
        <v>2137</v>
      </c>
      <c r="D198" s="254" t="s">
        <v>3334</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3335</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90" x14ac:dyDescent="0.15">
      <c r="A200" s="12" t="s">
        <v>232</v>
      </c>
      <c r="B200" s="23" t="str">
        <f>VLOOKUP(A200,Questions!$B$3:$C$256,2,FALSE)</f>
        <v>Do you employ host-based intrusion detection?</v>
      </c>
      <c r="C200" s="250" t="s">
        <v>2137</v>
      </c>
      <c r="D200" s="254" t="s">
        <v>3336</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90" x14ac:dyDescent="0.15">
      <c r="A201" s="12" t="s">
        <v>233</v>
      </c>
      <c r="B201" s="23" t="str">
        <f>VLOOKUP(A201,Questions!$B$3:$C$256,2,FALSE)</f>
        <v>Do you employ host-based intrusion prevention?</v>
      </c>
      <c r="C201" s="250" t="s">
        <v>2137</v>
      </c>
      <c r="D201" s="255" t="s">
        <v>3337</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240" x14ac:dyDescent="0.15">
      <c r="A202" s="12" t="s">
        <v>234</v>
      </c>
      <c r="B202" s="23" t="str">
        <f>VLOOKUP(A202,Questions!$B$3:$C$256,2,FALSE)</f>
        <v>Are you employing any next-generation persistent threat (NGPT) monitoring?</v>
      </c>
      <c r="C202" s="250" t="s">
        <v>2137</v>
      </c>
      <c r="D202" s="255" t="s">
        <v>3338</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105" x14ac:dyDescent="0.15">
      <c r="A203" s="12" t="s">
        <v>235</v>
      </c>
      <c r="B203" s="23" t="str">
        <f>VLOOKUP(A203,Questions!$B$3:$C$256,2,FALSE)</f>
        <v>Do you monitor for intrusions on a 24x7x365 basis?</v>
      </c>
      <c r="C203" s="250" t="s">
        <v>2137</v>
      </c>
      <c r="D203" s="257" t="s">
        <v>3339</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3340</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3341</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0" t="s">
        <v>238</v>
      </c>
      <c r="B206" s="280"/>
      <c r="C206" s="20" t="s">
        <v>59</v>
      </c>
      <c r="D206" s="20" t="s">
        <v>60</v>
      </c>
      <c r="E206" s="168" t="s">
        <v>61</v>
      </c>
      <c r="F206" s="172" t="s">
        <v>62</v>
      </c>
    </row>
    <row r="207" spans="1:6" ht="214" x14ac:dyDescent="0.15">
      <c r="A207" s="12" t="s">
        <v>239</v>
      </c>
      <c r="B207" s="23" t="str">
        <f>VLOOKUP(A207,Questions!$B$3:$C$256,2,FALSE)</f>
        <v>Can you share the organization chart, mission statement, and policies for your information security unit?</v>
      </c>
      <c r="C207" s="250" t="s">
        <v>2137</v>
      </c>
      <c r="D207" s="252" t="s">
        <v>3342</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3383</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3343</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3344</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3345</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3346</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3347</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3201</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3348</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3349</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3349</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3369</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3350</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3351</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3352</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3353</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0" t="s">
        <v>255</v>
      </c>
      <c r="B223" s="280"/>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3354</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3355</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3356</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3368</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0" t="s">
        <v>260</v>
      </c>
      <c r="B228" s="280"/>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3357</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3358</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3359</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3360</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215" x14ac:dyDescent="0.15">
      <c r="A233" s="12" t="s">
        <v>265</v>
      </c>
      <c r="B233" s="23" t="str">
        <f>VLOOKUP(A233,Questions!$B$3:$C$256,2,FALSE)</f>
        <v>Can you provide an evaluation site to the institution for testing?</v>
      </c>
      <c r="C233" s="250" t="s">
        <v>2137</v>
      </c>
      <c r="D233" s="254" t="s">
        <v>3361</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0" t="s">
        <v>266</v>
      </c>
      <c r="B234" s="280"/>
      <c r="C234" s="20" t="s">
        <v>59</v>
      </c>
      <c r="D234" s="20" t="s">
        <v>60</v>
      </c>
      <c r="E234" s="168" t="s">
        <v>61</v>
      </c>
      <c r="F234" s="172" t="s">
        <v>62</v>
      </c>
    </row>
    <row r="235" spans="1:6" ht="75" x14ac:dyDescent="0.15">
      <c r="A235" s="12" t="s">
        <v>267</v>
      </c>
      <c r="B235" s="23" t="str">
        <f>VLOOKUP(A235,Questions!$B$3:$C$256,2,FALSE)</f>
        <v>Are your systems and applications regularly scanned externally for vulnerabilities?</v>
      </c>
      <c r="C235" s="250" t="s">
        <v>2137</v>
      </c>
      <c r="D235" s="254" t="s">
        <v>3362</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90" x14ac:dyDescent="0.15">
      <c r="A236" s="12" t="s">
        <v>268</v>
      </c>
      <c r="B236" s="23" t="str">
        <f>VLOOKUP(A236,Questions!$B$3:$C$256,2,FALSE)</f>
        <v>Have your systems and applications had a third party security assessment completed in the last year?</v>
      </c>
      <c r="C236" s="250" t="s">
        <v>2137</v>
      </c>
      <c r="D236" s="255" t="s">
        <v>3363</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3364</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3365</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80"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4" t="s">
        <v>3366</v>
      </c>
      <c r="E239" s="169">
        <f>IF((C239=""),VLOOKUP(A239,Questions!B:G,4,FALSE),IF(C239="Yes",VLOOKUP(A239,Questions!B:G,6,FALSE),IF(C239="No",VLOOKUP(A239,Questions!B:G,5,FALSE),"N/A")))</f>
        <v>0</v>
      </c>
      <c r="F239" s="173" t="str">
        <f>VLOOKUP(A239,'Analyst Report'!$A$38:$E$287,5,FALSE)</f>
        <v xml:space="preserve"> </v>
      </c>
    </row>
    <row r="240" spans="1:6" ht="288"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3367</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0" t="str">
        <f>IF(OR($C$26="No",$C$26="Yes"),"HIPAA - Optional based on QUALIFIER response.","HIPAA")</f>
        <v>HIPAA - Optional based on QUALIFIER response.</v>
      </c>
      <c r="B241" s="280"/>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3201</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3201</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3201</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3201</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3201</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3201</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3201</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3201</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3201</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3201</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3201</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3201</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3201</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3201</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3201</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3201</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3201</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3201</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3201</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3201</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3201</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3201</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3201</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3201</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3201</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3201</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3201</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3201</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3201</v>
      </c>
      <c r="E270" s="170" t="s">
        <v>274</v>
      </c>
      <c r="F270" s="173" t="str">
        <f>VLOOKUP(A270,'Analyst Report'!$A$38:$E$287,5,FALSE)</f>
        <v xml:space="preserve"> </v>
      </c>
    </row>
    <row r="271" spans="1:6" ht="36" customHeight="1" x14ac:dyDescent="0.15">
      <c r="A271" s="280" t="str">
        <f>IF(OR($C$30="Yes"),"PCI DSS - Optional based on QUALIFIER response.","PCI DSS")</f>
        <v>PCI DSS</v>
      </c>
      <c r="B271" s="280"/>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3201</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3201</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3201</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3201</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3201</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3201</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282" t="s">
        <v>3201</v>
      </c>
      <c r="D278" s="282"/>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282" t="s">
        <v>3201</v>
      </c>
      <c r="D279" s="282"/>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3201</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3201</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3201</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82" t="s">
        <v>3201</v>
      </c>
      <c r="D283" s="282"/>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location="https://www.instructure.com/policies/privacy" xr:uid="{00000000-0004-0000-0200-000004000000}"/>
    <hyperlink ref="C11" r:id="rId6" location="https://www.instructure.com/canvas/accessibility"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10" t="s">
        <v>315</v>
      </c>
      <c r="B1" s="310"/>
      <c r="C1" s="310"/>
      <c r="D1" s="310"/>
      <c r="E1" s="310"/>
      <c r="F1" s="310"/>
      <c r="G1" s="310"/>
      <c r="H1" s="311"/>
      <c r="I1" s="87" t="str">
        <f>'HECVAT - Full | Vendor Response'!E1</f>
        <v>Version 3.04</v>
      </c>
    </row>
    <row r="2" spans="1:9" ht="36" customHeight="1" x14ac:dyDescent="0.2">
      <c r="A2" s="272" t="s">
        <v>316</v>
      </c>
      <c r="B2" s="272"/>
      <c r="C2" s="272"/>
      <c r="D2" s="272"/>
      <c r="E2" s="272"/>
      <c r="F2" s="272"/>
      <c r="G2" s="272"/>
      <c r="H2" s="272"/>
      <c r="I2" s="272"/>
    </row>
    <row r="3" spans="1:9" ht="26" customHeight="1" x14ac:dyDescent="0.2">
      <c r="A3" s="315" t="s">
        <v>57</v>
      </c>
      <c r="B3" s="316"/>
      <c r="C3" s="316"/>
      <c r="D3" s="316"/>
      <c r="E3" s="316"/>
      <c r="F3" s="316"/>
      <c r="G3" s="316"/>
      <c r="H3" s="316"/>
      <c r="I3" s="316"/>
    </row>
    <row r="4" spans="1:9" ht="40.5" customHeight="1" x14ac:dyDescent="0.2">
      <c r="A4" s="317" t="s">
        <v>317</v>
      </c>
      <c r="B4" s="318"/>
      <c r="C4" s="318"/>
      <c r="D4" s="318"/>
      <c r="E4" s="318"/>
      <c r="F4" s="318"/>
      <c r="G4" s="318"/>
      <c r="H4" s="318"/>
      <c r="I4" s="318"/>
    </row>
    <row r="5" spans="1:9" s="14" customFormat="1" ht="48" customHeight="1" x14ac:dyDescent="0.2">
      <c r="A5" s="66" t="s">
        <v>38</v>
      </c>
      <c r="B5" s="312" t="str">
        <f>'HECVAT - Full | Vendor Response'!C7</f>
        <v>Instructure</v>
      </c>
      <c r="C5" s="312"/>
      <c r="D5" s="76"/>
      <c r="E5" s="76"/>
      <c r="F5" s="66" t="s">
        <v>318</v>
      </c>
      <c r="G5" s="319" t="str">
        <f>'HECVAT - Full | Vendor Response'!C8</f>
        <v>Canvas LMS</v>
      </c>
      <c r="H5" s="319"/>
      <c r="I5" s="319"/>
    </row>
    <row r="6" spans="1:9" s="14" customFormat="1" ht="48" customHeight="1" x14ac:dyDescent="0.2">
      <c r="A6" s="66" t="s">
        <v>44</v>
      </c>
      <c r="B6" s="268" t="str">
        <f>'HECVAT - Full | Vendor Response'!C12</f>
        <v>See GNRL-08 for Instructure's contact information.</v>
      </c>
      <c r="C6" s="268"/>
      <c r="D6" s="77"/>
      <c r="E6" s="77"/>
      <c r="F6" s="66" t="s">
        <v>319</v>
      </c>
      <c r="G6" s="319" t="str">
        <f>'HECVAT - Full | Vendor Response'!C9</f>
        <v>A cloud-based learning management system (LMS).</v>
      </c>
      <c r="H6" s="319"/>
      <c r="I6" s="319"/>
    </row>
    <row r="7" spans="1:9" s="14" customFormat="1" ht="48" customHeight="1" x14ac:dyDescent="0.2">
      <c r="A7" s="66" t="s">
        <v>46</v>
      </c>
      <c r="B7" s="313" t="str">
        <f>'HECVAT - Full | Vendor Response'!C13</f>
        <v>See GNRL-08 for Instructure's contact information.</v>
      </c>
      <c r="C7" s="314"/>
      <c r="D7" s="78"/>
      <c r="E7" s="78"/>
      <c r="F7" s="66" t="s">
        <v>320</v>
      </c>
      <c r="G7" s="319" t="s">
        <v>321</v>
      </c>
      <c r="H7" s="319"/>
      <c r="I7" s="319"/>
    </row>
    <row r="8" spans="1:9" s="14" customFormat="1" ht="48" customHeight="1" x14ac:dyDescent="0.2">
      <c r="A8" s="66" t="s">
        <v>322</v>
      </c>
      <c r="B8" s="268" t="str">
        <f>'HECVAT - Full | Vendor Response'!C14</f>
        <v>Please reach out to your designated Customer Success Manager or Sales representative.
 For new clients, contact info@instructure.com</v>
      </c>
      <c r="C8" s="268"/>
      <c r="D8" s="79"/>
      <c r="E8" s="79"/>
      <c r="F8" s="66" t="s">
        <v>323</v>
      </c>
      <c r="G8" s="320">
        <f>'HECVAT - Full | Vendor Response'!C3</f>
        <v>45196</v>
      </c>
      <c r="H8" s="320"/>
      <c r="I8" s="320"/>
    </row>
    <row r="9" spans="1:9" s="14" customFormat="1" ht="24.75" customHeight="1" thickBot="1" x14ac:dyDescent="0.25">
      <c r="A9" s="76"/>
      <c r="B9" s="129"/>
      <c r="C9" s="129"/>
      <c r="D9" s="159"/>
      <c r="E9" s="160"/>
      <c r="F9" s="160"/>
      <c r="G9" s="161"/>
      <c r="H9" s="161"/>
      <c r="I9" s="161"/>
    </row>
    <row r="10" spans="1:9" s="14" customFormat="1" ht="48" customHeight="1" thickBot="1" x14ac:dyDescent="0.25">
      <c r="A10" s="328" t="s">
        <v>324</v>
      </c>
      <c r="B10" s="330"/>
      <c r="C10" s="162" t="s">
        <v>3058</v>
      </c>
      <c r="D10" s="160"/>
      <c r="E10" s="160"/>
      <c r="F10" s="160"/>
      <c r="G10" s="160"/>
      <c r="H10" s="160"/>
      <c r="I10" s="160"/>
    </row>
    <row r="11" spans="1:9" s="65" customFormat="1" ht="24" customHeight="1" thickBot="1" x14ac:dyDescent="0.25">
      <c r="A11" s="327"/>
      <c r="B11" s="327"/>
      <c r="C11" s="327"/>
    </row>
    <row r="12" spans="1:9" ht="37.25" customHeight="1" thickBot="1" x14ac:dyDescent="0.25">
      <c r="C12" s="130" t="s">
        <v>325</v>
      </c>
      <c r="D12" s="131" t="s">
        <v>326</v>
      </c>
      <c r="E12" s="323" t="s">
        <v>327</v>
      </c>
      <c r="F12" s="324"/>
      <c r="G12" s="133" t="s">
        <v>328</v>
      </c>
    </row>
    <row r="13" spans="1:9" s="13" customFormat="1" ht="37.25" customHeight="1" x14ac:dyDescent="0.2">
      <c r="C13" s="134" t="str">
        <f>Values!C2</f>
        <v>Company</v>
      </c>
      <c r="D13" s="135">
        <f>Values!H2</f>
        <v>80</v>
      </c>
      <c r="E13" s="321">
        <f>Values!G2</f>
        <v>40</v>
      </c>
      <c r="F13" s="322"/>
      <c r="G13" s="136">
        <f>Values!I2</f>
        <v>0.5</v>
      </c>
    </row>
    <row r="14" spans="1:9" s="13" customFormat="1" ht="37.25" customHeight="1" x14ac:dyDescent="0.2">
      <c r="C14" s="137" t="str">
        <f>Values!C3</f>
        <v>Documentation</v>
      </c>
      <c r="D14" s="138">
        <f>Values!H3</f>
        <v>220</v>
      </c>
      <c r="E14" s="308">
        <f>Values!G3</f>
        <v>220</v>
      </c>
      <c r="F14" s="309"/>
      <c r="G14" s="139">
        <f>Values!I3</f>
        <v>1</v>
      </c>
    </row>
    <row r="15" spans="1:9" s="13" customFormat="1" ht="37.25" customHeight="1" x14ac:dyDescent="0.2">
      <c r="C15" s="137" t="str">
        <f>Values!C4</f>
        <v>Accessibility</v>
      </c>
      <c r="D15" s="138">
        <f>Values!H4</f>
        <v>225</v>
      </c>
      <c r="E15" s="308">
        <f>Values!G4</f>
        <v>175</v>
      </c>
      <c r="F15" s="309"/>
      <c r="G15" s="139">
        <f>Values!I4</f>
        <v>0.77777777777777779</v>
      </c>
    </row>
    <row r="16" spans="1:9" s="13" customFormat="1" ht="37.25" customHeight="1" x14ac:dyDescent="0.2">
      <c r="C16" s="137" t="str">
        <f>Values!C5</f>
        <v>Third Parties</v>
      </c>
      <c r="D16" s="138">
        <f>Values!H5</f>
        <v>85</v>
      </c>
      <c r="E16" s="308">
        <f>Values!G5</f>
        <v>55</v>
      </c>
      <c r="F16" s="309"/>
      <c r="G16" s="139">
        <f>Values!I5</f>
        <v>0.6470588235294118</v>
      </c>
    </row>
    <row r="17" spans="3:7" s="13" customFormat="1" ht="37.25" customHeight="1" x14ac:dyDescent="0.2">
      <c r="C17" s="137" t="str">
        <f>Values!C6</f>
        <v>Consulting</v>
      </c>
      <c r="D17" s="138">
        <f>Values!H6</f>
        <v>120</v>
      </c>
      <c r="E17" s="308">
        <f>Values!G6</f>
        <v>60</v>
      </c>
      <c r="F17" s="309"/>
      <c r="G17" s="139">
        <f>Values!I6</f>
        <v>0.5</v>
      </c>
    </row>
    <row r="18" spans="3:7" s="13" customFormat="1" ht="37.25" customHeight="1" x14ac:dyDescent="0.2">
      <c r="C18" s="137" t="str">
        <f>Values!C7</f>
        <v>Application Security</v>
      </c>
      <c r="D18" s="138">
        <f>Values!H7</f>
        <v>315</v>
      </c>
      <c r="E18" s="308">
        <f>Values!G7</f>
        <v>315</v>
      </c>
      <c r="F18" s="309"/>
      <c r="G18" s="139">
        <f>Values!I7</f>
        <v>1</v>
      </c>
    </row>
    <row r="19" spans="3:7" s="13" customFormat="1" ht="37.25" customHeight="1" x14ac:dyDescent="0.2">
      <c r="C19" s="140" t="str">
        <f>Values!C8</f>
        <v>Authentication, Authorization, and Accounting</v>
      </c>
      <c r="D19" s="138">
        <f>Values!H8</f>
        <v>445</v>
      </c>
      <c r="E19" s="308">
        <f>Values!G8</f>
        <v>270</v>
      </c>
      <c r="F19" s="309"/>
      <c r="G19" s="139">
        <f>Values!I8</f>
        <v>0.6067415730337079</v>
      </c>
    </row>
    <row r="20" spans="3:7" s="13" customFormat="1" ht="37.25" customHeight="1" x14ac:dyDescent="0.2">
      <c r="C20" s="137" t="str">
        <f>Values!C9</f>
        <v>Business Contituity Plan</v>
      </c>
      <c r="D20" s="138">
        <f>Values!H9</f>
        <v>210</v>
      </c>
      <c r="E20" s="308">
        <f>Values!G9</f>
        <v>210</v>
      </c>
      <c r="F20" s="309"/>
      <c r="G20" s="139">
        <f>Values!I9</f>
        <v>1</v>
      </c>
    </row>
    <row r="21" spans="3:7" s="13" customFormat="1" ht="37.25" customHeight="1" x14ac:dyDescent="0.2">
      <c r="C21" s="137" t="str">
        <f>Values!C10</f>
        <v>Change Management</v>
      </c>
      <c r="D21" s="138">
        <f>Values!H10</f>
        <v>270</v>
      </c>
      <c r="E21" s="308">
        <f>Values!G10</f>
        <v>255</v>
      </c>
      <c r="F21" s="309"/>
      <c r="G21" s="139">
        <f>Values!I10</f>
        <v>0.94444444444444442</v>
      </c>
    </row>
    <row r="22" spans="3:7" s="13" customFormat="1" ht="37.25" customHeight="1" x14ac:dyDescent="0.2">
      <c r="C22" s="137" t="str">
        <f>Values!C11</f>
        <v>Data</v>
      </c>
      <c r="D22" s="138">
        <f>Values!H11</f>
        <v>455</v>
      </c>
      <c r="E22" s="308">
        <f>Values!G11</f>
        <v>415</v>
      </c>
      <c r="F22" s="309"/>
      <c r="G22" s="139">
        <f>Values!I11</f>
        <v>0.91208791208791207</v>
      </c>
    </row>
    <row r="23" spans="3:7" s="13" customFormat="1" ht="37.25" customHeight="1" x14ac:dyDescent="0.2">
      <c r="C23" s="137" t="str">
        <f>Values!C12</f>
        <v>Datacenter</v>
      </c>
      <c r="D23" s="138">
        <f>Values!H12</f>
        <v>140</v>
      </c>
      <c r="E23" s="308">
        <f>Values!G12</f>
        <v>140</v>
      </c>
      <c r="F23" s="309"/>
      <c r="G23" s="139">
        <f>Values!I12</f>
        <v>1</v>
      </c>
    </row>
    <row r="24" spans="3:7" s="13" customFormat="1" ht="37.25" customHeight="1" x14ac:dyDescent="0.2">
      <c r="C24" s="137" t="str">
        <f>Values!C13</f>
        <v>Disaster Recovery Plan</v>
      </c>
      <c r="D24" s="138">
        <f>Values!H13</f>
        <v>230</v>
      </c>
      <c r="E24" s="308">
        <f>Values!G13</f>
        <v>190</v>
      </c>
      <c r="F24" s="309"/>
      <c r="G24" s="139">
        <f>Values!I13</f>
        <v>0.82608695652173914</v>
      </c>
    </row>
    <row r="25" spans="3:7" s="13" customFormat="1" ht="37.25" customHeight="1" x14ac:dyDescent="0.2">
      <c r="C25" s="140" t="str">
        <f>Values!C14</f>
        <v>Firewalls, IDS, IPS, and Networking</v>
      </c>
      <c r="D25" s="138">
        <f>Values!H14</f>
        <v>240</v>
      </c>
      <c r="E25" s="308">
        <f>Values!G14</f>
        <v>240</v>
      </c>
      <c r="F25" s="309"/>
      <c r="G25" s="139">
        <f>Values!I14</f>
        <v>1</v>
      </c>
    </row>
    <row r="26" spans="3:7" s="13" customFormat="1" ht="37.25" customHeight="1" x14ac:dyDescent="0.2">
      <c r="C26" s="140" t="str">
        <f>Values!C15</f>
        <v>Policies, Procedures, and Processes</v>
      </c>
      <c r="D26" s="138">
        <f>Values!H15</f>
        <v>300</v>
      </c>
      <c r="E26" s="308">
        <f>Values!G15</f>
        <v>300</v>
      </c>
      <c r="F26" s="309"/>
      <c r="G26" s="139">
        <f>Values!I15</f>
        <v>1</v>
      </c>
    </row>
    <row r="27" spans="3:7" s="13" customFormat="1" ht="37.25" customHeight="1" x14ac:dyDescent="0.2">
      <c r="C27" s="137" t="str">
        <f>Values!C16</f>
        <v>Incident Handling</v>
      </c>
      <c r="D27" s="138">
        <f>Values!H16</f>
        <v>45</v>
      </c>
      <c r="E27" s="308">
        <f>Values!G16</f>
        <v>45</v>
      </c>
      <c r="F27" s="309"/>
      <c r="G27" s="139">
        <f>Values!I16</f>
        <v>1</v>
      </c>
    </row>
    <row r="28" spans="3:7" s="13" customFormat="1" ht="37.25" customHeight="1" x14ac:dyDescent="0.2">
      <c r="C28" s="137" t="str">
        <f>Values!C17</f>
        <v>Quality Assurance</v>
      </c>
      <c r="D28" s="138">
        <f>Values!H17</f>
        <v>90</v>
      </c>
      <c r="E28" s="308">
        <f>Values!G17</f>
        <v>75</v>
      </c>
      <c r="F28" s="309"/>
      <c r="G28" s="139">
        <f>Values!I17</f>
        <v>0.83333333333333337</v>
      </c>
    </row>
    <row r="29" spans="3:7" s="13" customFormat="1" ht="37.25" customHeight="1" x14ac:dyDescent="0.2">
      <c r="C29" s="137" t="str">
        <f>Values!C18</f>
        <v>Vulnerability Scanning</v>
      </c>
      <c r="D29" s="138">
        <f>Values!H18</f>
        <v>130</v>
      </c>
      <c r="E29" s="308">
        <f>Values!G18</f>
        <v>130</v>
      </c>
      <c r="F29" s="309"/>
      <c r="G29" s="139">
        <f>Values!I18</f>
        <v>1</v>
      </c>
    </row>
    <row r="30" spans="3:7" s="13" customFormat="1" ht="37.25" customHeight="1" x14ac:dyDescent="0.2">
      <c r="C30" s="137" t="str">
        <f>Values!C19</f>
        <v>HIPAA</v>
      </c>
      <c r="D30" s="138">
        <f>Values!H19</f>
        <v>0</v>
      </c>
      <c r="E30" s="308">
        <f>Values!G19</f>
        <v>0</v>
      </c>
      <c r="F30" s="309"/>
      <c r="G30" s="139">
        <f>Values!I19</f>
        <v>0</v>
      </c>
    </row>
    <row r="31" spans="3:7" s="13" customFormat="1" ht="37.25" customHeight="1" x14ac:dyDescent="0.2">
      <c r="C31" s="137" t="str">
        <f>Values!C20</f>
        <v>PCI-DSS</v>
      </c>
      <c r="D31" s="138">
        <f>Values!H20</f>
        <v>0</v>
      </c>
      <c r="E31" s="308">
        <f>Values!G20</f>
        <v>0</v>
      </c>
      <c r="F31" s="309"/>
      <c r="G31" s="139">
        <f>Values!I20</f>
        <v>0</v>
      </c>
    </row>
    <row r="32" spans="3:7" s="13" customFormat="1" ht="37.25" customHeight="1" thickBot="1" x14ac:dyDescent="0.25">
      <c r="C32" s="141"/>
      <c r="D32" s="142"/>
      <c r="E32" s="331">
        <f>Values!G21</f>
        <v>3135</v>
      </c>
      <c r="F32" s="332"/>
      <c r="G32" s="143"/>
    </row>
    <row r="33" spans="1:9" s="15" customFormat="1" ht="37.25" customHeight="1" thickBot="1" x14ac:dyDescent="0.25">
      <c r="C33" s="130" t="s">
        <v>329</v>
      </c>
      <c r="D33" s="131">
        <f>Values!H21</f>
        <v>3600</v>
      </c>
      <c r="E33" s="333">
        <f>Values!G21</f>
        <v>3135</v>
      </c>
      <c r="F33" s="334"/>
      <c r="G33" s="132">
        <f>Values!I21</f>
        <v>0.87083333333333335</v>
      </c>
    </row>
    <row r="34" spans="1:9" ht="17" thickBot="1" x14ac:dyDescent="0.25"/>
    <row r="35" spans="1:9" ht="41.25" customHeight="1" thickBot="1" x14ac:dyDescent="0.25">
      <c r="A35" s="335"/>
      <c r="B35" s="336"/>
      <c r="C35" s="336"/>
      <c r="D35" s="337"/>
      <c r="E35" s="163" t="s">
        <v>62</v>
      </c>
      <c r="F35" s="328" t="s">
        <v>330</v>
      </c>
      <c r="G35" s="329"/>
      <c r="H35" s="329"/>
      <c r="I35" s="330"/>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38" t="str">
        <f>'HECVAT - Full | Vendor Response'!A33</f>
        <v>Company Overview</v>
      </c>
      <c r="B37" s="338"/>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25"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26"/>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and over the past 12 months, we have achieved an uptime average of 99.997%.</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25"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LMS Security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Security package at inst.bid/canvas/lms/dl</v>
      </c>
      <c r="D42" s="326">
        <f>'HECVAT - Full | Vendor Response'!D38</f>
        <v>0</v>
      </c>
      <c r="E42" s="165" t="s">
        <v>71</v>
      </c>
      <c r="F42" s="227" t="s">
        <v>339</v>
      </c>
      <c r="G42" s="234"/>
      <c r="H42" s="228">
        <f>VLOOKUP(A42,Questions!B$25:T$295,16,FALSE)</f>
        <v>15</v>
      </c>
      <c r="I42" s="232"/>
    </row>
    <row r="43" spans="1:9" s="58" customFormat="1" ht="36" customHeight="1" x14ac:dyDescent="0.2">
      <c r="A43" s="339" t="s">
        <v>9</v>
      </c>
      <c r="B43" s="339"/>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Security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Security Package available at inst.bid/canvas/lms/dl. Our listing can be viewed on the CSA STAR Registry at: 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Security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Security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which is in line with both SOC 2 Type II and ISO 27001 standards. Instructure's ISO 27001 certificate and a SOC 3 report are included in the Security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September 2022 and can be located at: 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39" t="str">
        <f>'HECVAT - Full | Vendor Response'!A51:B51</f>
        <v xml:space="preserve">IT Accessibility </v>
      </c>
      <c r="B55" s="339"/>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39" t="str">
        <f>'HECVAT - Full | Vendor Response'!A61</f>
        <v>Assessment of Third Parties</v>
      </c>
      <c r="B65" s="339"/>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25" t="str">
        <f>'HECVAT - Full | Vendor Response'!C63</f>
        <v>As our list of third parties is often evolving, a list of current third parties can be provided upon request.</v>
      </c>
      <c r="D67" s="326"/>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25"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6"/>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39" t="str">
        <f>'HECVAT - Full | Vendor Response'!A67</f>
        <v>Consulting</v>
      </c>
      <c r="B71" s="339"/>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39" t="str">
        <f>'HECVAT - Full | Vendor Response'!A77</f>
        <v>Application/Service Security</v>
      </c>
      <c r="B81" s="339"/>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inst.bid/canvas/mobile/ios
 • Google Play: 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also prohibits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25"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6"/>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25"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6"/>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Officer is responsible for overseeing business continuity in coordination with both the Executive Leadership Team and the Director of Engineering.</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Security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39" t="str">
        <f>'HECVAT - Full | Vendor Response'!A123</f>
        <v>Change Management</v>
      </c>
      <c r="B127" s="339"/>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40" t="str">
        <f>'HECVAT - Full | Vendor Response'!A164</f>
        <v>Datacenter</v>
      </c>
      <c r="B168" s="340"/>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40" t="str">
        <f>'HECVAT - Full | Vendor Response'!A182</f>
        <v>DRP - Respond to as many questions below as possible.</v>
      </c>
      <c r="B186" s="340"/>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25"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Security Package.</v>
      </c>
      <c r="D187" s="326"/>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Security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Security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Security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25"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6"/>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every year and typically occurs during the month of December.</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Instructure leverages Lacework all Instructure AWS accounts, forwarding alerts to the Instructure Security Team.</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40" t="str">
        <f>'HECVAT - Full | Vendor Response'!A206</f>
        <v>Policies, Procedures, and Processes</v>
      </c>
      <c r="B210" s="340"/>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Security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LMS Security Package.</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25">
        <f>'HECVAT - Full | Vendor Response'!C277</f>
        <v>0</v>
      </c>
      <c r="D281" s="326"/>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25" t="str">
        <f>'HECVAT - Full | Vendor Response'!C278</f>
        <v/>
      </c>
      <c r="D282" s="326"/>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25" t="str">
        <f>'HECVAT - Full | Vendor Response'!C279</f>
        <v/>
      </c>
      <c r="D283" s="326"/>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25" t="str">
        <f>'HECVAT - Full | Vendor Response'!C283</f>
        <v/>
      </c>
      <c r="D287" s="326"/>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10" t="s">
        <v>341</v>
      </c>
      <c r="B1" s="310"/>
      <c r="C1" s="310"/>
      <c r="D1" s="310"/>
    </row>
    <row r="2" spans="1:4" ht="36" customHeight="1" x14ac:dyDescent="0.2">
      <c r="A2" s="272" t="s">
        <v>342</v>
      </c>
      <c r="B2" s="272"/>
      <c r="C2" s="272"/>
      <c r="D2" s="272"/>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0" t="s">
        <v>57</v>
      </c>
      <c r="B20" s="280"/>
      <c r="C20" s="20"/>
      <c r="D20" s="21"/>
    </row>
    <row r="21" spans="1:5" ht="186" customHeight="1" x14ac:dyDescent="0.2">
      <c r="A21" s="284" t="s">
        <v>343</v>
      </c>
      <c r="B21" s="284"/>
      <c r="C21" s="284"/>
      <c r="D21" s="284"/>
    </row>
    <row r="22" spans="1:5" ht="37.25" customHeight="1" x14ac:dyDescent="0.2">
      <c r="A22" s="280" t="s">
        <v>7</v>
      </c>
      <c r="B22" s="280"/>
      <c r="C22" s="20" t="s">
        <v>344</v>
      </c>
      <c r="D22" s="20" t="s">
        <v>345</v>
      </c>
    </row>
    <row r="23" spans="1:5" ht="56" customHeight="1" x14ac:dyDescent="0.2">
      <c r="A23" s="284" t="s">
        <v>346</v>
      </c>
      <c r="B23" s="284"/>
      <c r="C23" s="284"/>
      <c r="D23" s="284"/>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0" t="s">
        <v>11</v>
      </c>
      <c r="B31" s="280"/>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0" t="s">
        <v>9</v>
      </c>
      <c r="B37" s="280"/>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88" t="s">
        <v>87</v>
      </c>
      <c r="B49" s="289"/>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0" t="str">
        <f>IF($C$26="No","Assessment of Third Parties - Optional based on QUALIFIER response.","Assessment of Third Parties")</f>
        <v>Assessment of Third Parties</v>
      </c>
      <c r="B59" s="280"/>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0" t="str">
        <f>IF($C$30="","Consulting",IF($C$30="Yes","Consulting - All questions after this section are OPTIONAL.","Consulting - Optional based on QUALIFIER response."))</f>
        <v>Consulting - Optional based on QUALIFIER response.</v>
      </c>
      <c r="B65" s="280"/>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0" t="str">
        <f>IF($C$30="","Application/Service Security",IF($C$30="Yes","App/Service Security - Optional based on QUALIFIER response.","Application/Service Security"))</f>
        <v>Application/Service Security</v>
      </c>
      <c r="B75" s="280"/>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0" t="str">
        <f>IF($C$30="","Authentication, Authorization, and Accounting",IF($C$30="Yes","AAA - Optional based on QUALIFIER response.","Authentication, Authorization, and Accounting"))</f>
        <v>Authentication, Authorization, and Accounting</v>
      </c>
      <c r="B86" s="280"/>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0" t="str">
        <f>IF(OR($C$27="No",$C$30="Yes"),"BCP - Respond to as many questions below as possible.","Business Continuity Plan")</f>
        <v>Business Continuity Plan</v>
      </c>
      <c r="B104" s="280"/>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0" t="str">
        <f>IF($C$30="","Change Management",IF($C$30="Yes","Change Management - Optional based on QUALIFIER response.","Change Management"))</f>
        <v>Change Management</v>
      </c>
      <c r="B115" s="280"/>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0" t="str">
        <f>IF($C$30="","Data",IF($C$30="Yes","Data - Optional based on QUALIFIER response.","Data"))</f>
        <v>Data</v>
      </c>
      <c r="B131" s="280"/>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0" t="str">
        <f>IF($C$30="","Datacenter",IF($C$30="Yes","Datacenter - Optional based on QUALIFIER response.","Datacenter"))</f>
        <v>Datacenter</v>
      </c>
      <c r="B156" s="280"/>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0" t="str">
        <f>IF(OR($C$28="No",$C$30="Yes"),"DRP - Respond to as many questions below as possible.","Disaster Recovery Plan")</f>
        <v>Disaster Recovery Plan</v>
      </c>
      <c r="B174" s="280"/>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0" t="str">
        <f>IF($C$30="","Firewalls, IDS, IPS, and Networking",IF($C$30="Yes","FW/IDPS/Networks - Optional based on QUALIFIER response.","Firewalls, IDS, IPS, and Networking"))</f>
        <v>Firewalls, IDS, IPS, and Networking</v>
      </c>
      <c r="B186" s="280"/>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0" t="str">
        <f>IF($C$30="","Policies, Procedures, and Processes",IF($C$30="Yes","Pol/Pro/Proc - Optional based on QUALIFIER response.","Policies, Procedures, and Processes"))</f>
        <v>Policies, Procedures, and Processes</v>
      </c>
      <c r="B198" s="280"/>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0" t="s">
        <v>255</v>
      </c>
      <c r="B215" s="280"/>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0" t="str">
        <f>IF($C$30="","Quality Assurance",IF($C$30="Yes","Quality Assurance - Optional based on QUALIFIER response.","Quality Assurance"))</f>
        <v>Quality Assurance</v>
      </c>
      <c r="B220" s="280"/>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0" t="str">
        <f>IF($C$30="","Vulnerability Scanning",IF($C$30="Yes","Vulnerability Scanning - Optional based on QUALIFIER response.","Vulnerability Scanning"))</f>
        <v>Vulnerability Scanning</v>
      </c>
      <c r="B226" s="280"/>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0" t="str">
        <f>IF(OR($C$24="No",$C$24="Yes"),"HIPAA - Optional based on QUALIFIER response.","HIPAA")</f>
        <v>HIPAA</v>
      </c>
      <c r="B233" s="280"/>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0" t="str">
        <f>IF(OR($C$28="No",$C$28="Yes"),"PCI DSS - Optional based on QUALIFIER response.","PCI DSS")</f>
        <v>PCI DSS</v>
      </c>
      <c r="B263" s="280"/>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3"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52" t="s">
        <v>347</v>
      </c>
      <c r="B1" s="352"/>
      <c r="C1" s="352"/>
      <c r="D1" s="353"/>
      <c r="E1" s="70" t="str">
        <f>'HECVAT - Full | Vendor Response'!E1</f>
        <v>Version 3.04</v>
      </c>
    </row>
    <row r="2" spans="1:5" s="13" customFormat="1" ht="26" customHeight="1" x14ac:dyDescent="0.2">
      <c r="A2" s="354"/>
      <c r="B2" s="354"/>
      <c r="C2" s="354"/>
      <c r="D2" s="354"/>
      <c r="E2" s="354"/>
    </row>
    <row r="3" spans="1:5" s="58" customFormat="1" ht="36" customHeight="1" x14ac:dyDescent="0.2">
      <c r="A3" s="17" t="s">
        <v>348</v>
      </c>
      <c r="B3" s="268" t="str">
        <f>'HECVAT - Full | Vendor Response'!C7</f>
        <v>Instructure</v>
      </c>
      <c r="C3" s="268"/>
      <c r="D3" s="268"/>
      <c r="E3" s="268"/>
    </row>
    <row r="4" spans="1:5" s="13" customFormat="1" ht="48" customHeight="1" x14ac:dyDescent="0.2">
      <c r="A4" s="66" t="s">
        <v>349</v>
      </c>
      <c r="B4" s="355" t="str">
        <f>'HECVAT - Full | Vendor Response'!C9</f>
        <v>A cloud-based learning management system (LMS).</v>
      </c>
      <c r="C4" s="355"/>
      <c r="D4" s="355"/>
      <c r="E4" s="355"/>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5" t="s">
        <v>350</v>
      </c>
      <c r="B46" s="346"/>
      <c r="C46" s="346"/>
      <c r="D46" s="346"/>
      <c r="E46" s="347"/>
    </row>
    <row r="47" spans="1:5" s="13" customFormat="1" ht="36" customHeight="1" x14ac:dyDescent="0.2">
      <c r="A47" s="348"/>
      <c r="B47" s="349"/>
      <c r="C47" s="349"/>
      <c r="D47" s="350" t="s">
        <v>351</v>
      </c>
      <c r="E47" s="351"/>
    </row>
    <row r="48" spans="1:5" s="59" customFormat="1" ht="60" customHeight="1" x14ac:dyDescent="0.2">
      <c r="A48" s="60" t="str">
        <f>'High Risk Non-Compliant'!B4</f>
        <v>Question</v>
      </c>
      <c r="B48" s="356" t="str">
        <f>'High Risk Non-Compliant'!C4</f>
        <v>Additional Info</v>
      </c>
      <c r="C48" s="356"/>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41">
        <f>'High Risk Non-Compliant'!C5</f>
        <v>0</v>
      </c>
      <c r="C49" s="341"/>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41">
        <f>'High Risk Non-Compliant'!C6</f>
        <v>0</v>
      </c>
      <c r="C50" s="341"/>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41">
        <f>'High Risk Non-Compliant'!C7</f>
        <v>0</v>
      </c>
      <c r="C51" s="341"/>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41">
        <f>'High Risk Non-Compliant'!C8</f>
        <v>0</v>
      </c>
      <c r="C52" s="341"/>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41">
        <f>'High Risk Non-Compliant'!C9</f>
        <v>0</v>
      </c>
      <c r="C53" s="341"/>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42">
        <f>'High Risk Non-Compliant'!C10</f>
        <v>0</v>
      </c>
      <c r="C54" s="342"/>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41">
        <f>'High Risk Non-Compliant'!C11</f>
        <v>0</v>
      </c>
      <c r="C55" s="341"/>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41">
        <f>'High Risk Non-Compliant'!C12</f>
        <v>0</v>
      </c>
      <c r="C56" s="341"/>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41">
        <f>'High Risk Non-Compliant'!C13</f>
        <v>0</v>
      </c>
      <c r="C57" s="341"/>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41">
        <f>'High Risk Non-Compliant'!C14</f>
        <v>0</v>
      </c>
      <c r="C58" s="341"/>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41">
        <f>'High Risk Non-Compliant'!C15</f>
        <v>0</v>
      </c>
      <c r="C59" s="341"/>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41">
        <f>'High Risk Non-Compliant'!C16</f>
        <v>0</v>
      </c>
      <c r="C60" s="341"/>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41">
        <f>'High Risk Non-Compliant'!C17</f>
        <v>0</v>
      </c>
      <c r="C61" s="341"/>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41">
        <f>'High Risk Non-Compliant'!C18</f>
        <v>0</v>
      </c>
      <c r="C62" s="341"/>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41">
        <f>'High Risk Non-Compliant'!C19</f>
        <v>0</v>
      </c>
      <c r="C63" s="341"/>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41">
        <f>'High Risk Non-Compliant'!C20</f>
        <v>0</v>
      </c>
      <c r="C64" s="341"/>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41">
        <f>'High Risk Non-Compliant'!C21</f>
        <v>0</v>
      </c>
      <c r="C65" s="341"/>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41">
        <f>'High Risk Non-Compliant'!C22</f>
        <v>0</v>
      </c>
      <c r="C66" s="341"/>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41">
        <f>'High Risk Non-Compliant'!C23</f>
        <v>0</v>
      </c>
      <c r="C67" s="341"/>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41">
        <f>'High Risk Non-Compliant'!C24</f>
        <v>0</v>
      </c>
      <c r="C68" s="341"/>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41">
        <f>'High Risk Non-Compliant'!C25</f>
        <v>0</v>
      </c>
      <c r="C69" s="341"/>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41">
        <f>'High Risk Non-Compliant'!C26</f>
        <v>0</v>
      </c>
      <c r="C70" s="341"/>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41">
        <f>'High Risk Non-Compliant'!C27</f>
        <v>0</v>
      </c>
      <c r="C71" s="341"/>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41">
        <f>'High Risk Non-Compliant'!C28</f>
        <v>0</v>
      </c>
      <c r="C72" s="341"/>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41">
        <f>'High Risk Non-Compliant'!C29</f>
        <v>0</v>
      </c>
      <c r="C73" s="341"/>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41">
        <f>'High Risk Non-Compliant'!C30</f>
        <v>0</v>
      </c>
      <c r="C74" s="341"/>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41">
        <f>'High Risk Non-Compliant'!C31</f>
        <v>0</v>
      </c>
      <c r="C75" s="341"/>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41">
        <f>'High Risk Non-Compliant'!C32</f>
        <v>0</v>
      </c>
      <c r="C76" s="341"/>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41">
        <f>'High Risk Non-Compliant'!C33</f>
        <v>0</v>
      </c>
      <c r="C77" s="341"/>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41">
        <f>'High Risk Non-Compliant'!C34</f>
        <v>0</v>
      </c>
      <c r="C78" s="341"/>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41">
        <f>'High Risk Non-Compliant'!C35</f>
        <v>0</v>
      </c>
      <c r="C79" s="341"/>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41">
        <f>'High Risk Non-Compliant'!C36</f>
        <v>0</v>
      </c>
      <c r="C80" s="341"/>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41">
        <f>'High Risk Non-Compliant'!C37</f>
        <v>0</v>
      </c>
      <c r="C81" s="341"/>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41">
        <f>'High Risk Non-Compliant'!C38</f>
        <v>0</v>
      </c>
      <c r="C82" s="341"/>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41">
        <f>'High Risk Non-Compliant'!C39</f>
        <v>0</v>
      </c>
      <c r="C83" s="341"/>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41">
        <f>'High Risk Non-Compliant'!C40</f>
        <v>0</v>
      </c>
      <c r="C84" s="341"/>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41">
        <f>'High Risk Non-Compliant'!C41</f>
        <v>0</v>
      </c>
      <c r="C85" s="341"/>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41">
        <f>'High Risk Non-Compliant'!C42</f>
        <v>0</v>
      </c>
      <c r="C86" s="341"/>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41">
        <f>'High Risk Non-Compliant'!C43</f>
        <v>0</v>
      </c>
      <c r="C87" s="341"/>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41">
        <f>'High Risk Non-Compliant'!C44</f>
        <v>0</v>
      </c>
      <c r="C88" s="341"/>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41">
        <f>'High Risk Non-Compliant'!C45</f>
        <v>0</v>
      </c>
      <c r="C89" s="341"/>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41">
        <f>'High Risk Non-Compliant'!C46</f>
        <v>0</v>
      </c>
      <c r="C90" s="341"/>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41">
        <f>'High Risk Non-Compliant'!C47</f>
        <v>0</v>
      </c>
      <c r="C91" s="341"/>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41">
        <f>'High Risk Non-Compliant'!C48</f>
        <v>0</v>
      </c>
      <c r="C92" s="341"/>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41">
        <f>'High Risk Non-Compliant'!C49</f>
        <v>0</v>
      </c>
      <c r="C93" s="341"/>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41">
        <f>'High Risk Non-Compliant'!C50</f>
        <v>0</v>
      </c>
      <c r="C94" s="341"/>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41">
        <f>'High Risk Non-Compliant'!C51</f>
        <v>0</v>
      </c>
      <c r="C95" s="341"/>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41">
        <f>'High Risk Non-Compliant'!C52</f>
        <v>0</v>
      </c>
      <c r="C96" s="341"/>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41">
        <f>'High Risk Non-Compliant'!C53</f>
        <v>0</v>
      </c>
      <c r="C97" s="341"/>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41">
        <f>'High Risk Non-Compliant'!C54</f>
        <v>0</v>
      </c>
      <c r="C98" s="341"/>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41">
        <f>'High Risk Non-Compliant'!C55</f>
        <v>0</v>
      </c>
      <c r="C99" s="341"/>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41">
        <f>'High Risk Non-Compliant'!C56</f>
        <v>0</v>
      </c>
      <c r="C100" s="341"/>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41">
        <f>'High Risk Non-Compliant'!C57</f>
        <v>0</v>
      </c>
      <c r="C101" s="341"/>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41">
        <f>'High Risk Non-Compliant'!C58</f>
        <v>0</v>
      </c>
      <c r="C102" s="341"/>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41">
        <f>'High Risk Non-Compliant'!C59</f>
        <v>0</v>
      </c>
      <c r="C103" s="341"/>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41">
        <f>'High Risk Non-Compliant'!C60</f>
        <v>0</v>
      </c>
      <c r="C104" s="341"/>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41">
        <f>'High Risk Non-Compliant'!C61</f>
        <v>0</v>
      </c>
      <c r="C105" s="341"/>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41">
        <f>'High Risk Non-Compliant'!C62</f>
        <v>0</v>
      </c>
      <c r="C106" s="341"/>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41">
        <f>'High Risk Non-Compliant'!C63</f>
        <v>0</v>
      </c>
      <c r="C107" s="341"/>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41">
        <f>'High Risk Non-Compliant'!C64</f>
        <v>0</v>
      </c>
      <c r="C108" s="341"/>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41">
        <f>'High Risk Non-Compliant'!C65</f>
        <v>0</v>
      </c>
      <c r="C109" s="341"/>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41">
        <f>'High Risk Non-Compliant'!C66</f>
        <v>0</v>
      </c>
      <c r="C110" s="341"/>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41">
        <f>'High Risk Non-Compliant'!C67</f>
        <v>0</v>
      </c>
      <c r="C111" s="341"/>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41">
        <f>'High Risk Non-Compliant'!C68</f>
        <v>0</v>
      </c>
      <c r="C112" s="341"/>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41">
        <f>'High Risk Non-Compliant'!C69</f>
        <v>0</v>
      </c>
      <c r="C113" s="341"/>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41">
        <f>'High Risk Non-Compliant'!C70</f>
        <v>0</v>
      </c>
      <c r="C114" s="341"/>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41">
        <f>'High Risk Non-Compliant'!C71</f>
        <v>0</v>
      </c>
      <c r="C115" s="341"/>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41">
        <f>'High Risk Non-Compliant'!C72</f>
        <v>0</v>
      </c>
      <c r="C116" s="341"/>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41">
        <f>'High Risk Non-Compliant'!C73</f>
        <v>0</v>
      </c>
      <c r="C117" s="341"/>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41">
        <f>'High Risk Non-Compliant'!C74</f>
        <v>0</v>
      </c>
      <c r="C118" s="341"/>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41">
        <f>'High Risk Non-Compliant'!C75</f>
        <v>0</v>
      </c>
      <c r="C119" s="341"/>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41">
        <f>'High Risk Non-Compliant'!C76</f>
        <v>0</v>
      </c>
      <c r="C120" s="341"/>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41">
        <f>'High Risk Non-Compliant'!C77</f>
        <v>0</v>
      </c>
      <c r="C121" s="341"/>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41">
        <f>'High Risk Non-Compliant'!C78</f>
        <v>0</v>
      </c>
      <c r="C122" s="341"/>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41">
        <f>'High Risk Non-Compliant'!C79</f>
        <v>0</v>
      </c>
      <c r="C123" s="341"/>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41">
        <f>'High Risk Non-Compliant'!C80</f>
        <v>0</v>
      </c>
      <c r="C124" s="341"/>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41">
        <f>'High Risk Non-Compliant'!C81</f>
        <v>0</v>
      </c>
      <c r="C125" s="341"/>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41">
        <f>'High Risk Non-Compliant'!C82</f>
        <v>0</v>
      </c>
      <c r="C126" s="341"/>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41">
        <f>'High Risk Non-Compliant'!C83</f>
        <v>0</v>
      </c>
      <c r="C127" s="341"/>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41">
        <f>'High Risk Non-Compliant'!C84</f>
        <v>0</v>
      </c>
      <c r="C128" s="341"/>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41">
        <f>'High Risk Non-Compliant'!C85</f>
        <v>0</v>
      </c>
      <c r="C129" s="341"/>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41">
        <f>'High Risk Non-Compliant'!C86</f>
        <v>0</v>
      </c>
      <c r="C130" s="341"/>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41">
        <f>'High Risk Non-Compliant'!C87</f>
        <v>0</v>
      </c>
      <c r="C131" s="341"/>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41">
        <f>'High Risk Non-Compliant'!C88</f>
        <v>0</v>
      </c>
      <c r="C132" s="341"/>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41">
        <f>'High Risk Non-Compliant'!C89</f>
        <v>0</v>
      </c>
      <c r="C133" s="341"/>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41">
        <f>'High Risk Non-Compliant'!C90</f>
        <v>0</v>
      </c>
      <c r="C134" s="341"/>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41">
        <f>'High Risk Non-Compliant'!C91</f>
        <v>0</v>
      </c>
      <c r="C135" s="341"/>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41">
        <f>'High Risk Non-Compliant'!C92</f>
        <v>0</v>
      </c>
      <c r="C136" s="341"/>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41">
        <f>'High Risk Non-Compliant'!C93</f>
        <v>0</v>
      </c>
      <c r="C137" s="341"/>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41">
        <f>'High Risk Non-Compliant'!C94</f>
        <v>0</v>
      </c>
      <c r="C138" s="341"/>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41">
        <f>'High Risk Non-Compliant'!C95</f>
        <v>0</v>
      </c>
      <c r="C139" s="341"/>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41">
        <f>'High Risk Non-Compliant'!C96</f>
        <v>0</v>
      </c>
      <c r="C140" s="341"/>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41">
        <f>'High Risk Non-Compliant'!C97</f>
        <v>0</v>
      </c>
      <c r="C141" s="341"/>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41">
        <f>'High Risk Non-Compliant'!C98</f>
        <v>0</v>
      </c>
      <c r="C142" s="341"/>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41">
        <f>'High Risk Non-Compliant'!C99</f>
        <v>0</v>
      </c>
      <c r="C143" s="341"/>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41">
        <f>'High Risk Non-Compliant'!C100</f>
        <v>0</v>
      </c>
      <c r="C144" s="341"/>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41">
        <f>'High Risk Non-Compliant'!C101</f>
        <v>0</v>
      </c>
      <c r="C145" s="341"/>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41">
        <f>'High Risk Non-Compliant'!C102</f>
        <v>0</v>
      </c>
      <c r="C146" s="341"/>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41">
        <f>'High Risk Non-Compliant'!C103</f>
        <v>0</v>
      </c>
      <c r="C147" s="341"/>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41">
        <f>'High Risk Non-Compliant'!C104</f>
        <v>0</v>
      </c>
      <c r="C148" s="341"/>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41">
        <f>'High Risk Non-Compliant'!C105</f>
        <v>0</v>
      </c>
      <c r="C149" s="341"/>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41">
        <f>'High Risk Non-Compliant'!C106</f>
        <v>0</v>
      </c>
      <c r="C150" s="341"/>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41">
        <f>'High Risk Non-Compliant'!C107</f>
        <v>0</v>
      </c>
      <c r="C151" s="341"/>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41">
        <f>'High Risk Non-Compliant'!C108</f>
        <v>0</v>
      </c>
      <c r="C152" s="341"/>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41">
        <f>'High Risk Non-Compliant'!C109</f>
        <v>0</v>
      </c>
      <c r="C153" s="341"/>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41">
        <f>'High Risk Non-Compliant'!C110</f>
        <v>0</v>
      </c>
      <c r="C154" s="341"/>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41">
        <f>'High Risk Non-Compliant'!C111</f>
        <v>0</v>
      </c>
      <c r="C155" s="341"/>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41">
        <f>'High Risk Non-Compliant'!C112</f>
        <v>0</v>
      </c>
      <c r="C156" s="341"/>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41">
        <f>'High Risk Non-Compliant'!C113</f>
        <v>0</v>
      </c>
      <c r="C157" s="341"/>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41">
        <f>'High Risk Non-Compliant'!C114</f>
        <v>0</v>
      </c>
      <c r="C158" s="341"/>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41">
        <f>'High Risk Non-Compliant'!C115</f>
        <v>0</v>
      </c>
      <c r="C159" s="341"/>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41">
        <f>'High Risk Non-Compliant'!C116</f>
        <v>0</v>
      </c>
      <c r="C160" s="341"/>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41">
        <f>'High Risk Non-Compliant'!C117</f>
        <v>0</v>
      </c>
      <c r="C161" s="341"/>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41">
        <f>'High Risk Non-Compliant'!C118</f>
        <v>0</v>
      </c>
      <c r="C162" s="341"/>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41">
        <f>'High Risk Non-Compliant'!C119</f>
        <v>0</v>
      </c>
      <c r="C163" s="341"/>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41">
        <f>'High Risk Non-Compliant'!C120</f>
        <v>0</v>
      </c>
      <c r="C164" s="341"/>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41">
        <f>'High Risk Non-Compliant'!C121</f>
        <v>0</v>
      </c>
      <c r="C165" s="341"/>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41">
        <f>'High Risk Non-Compliant'!C122</f>
        <v>0</v>
      </c>
      <c r="C166" s="341"/>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41">
        <f>'High Risk Non-Compliant'!C123</f>
        <v>0</v>
      </c>
      <c r="C167" s="341"/>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41">
        <f>'High Risk Non-Compliant'!C124</f>
        <v>0</v>
      </c>
      <c r="C168" s="341"/>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41">
        <f>'High Risk Non-Compliant'!C125</f>
        <v>0</v>
      </c>
      <c r="C169" s="341"/>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41">
        <f>'High Risk Non-Compliant'!C126</f>
        <v>0</v>
      </c>
      <c r="C170" s="341"/>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41">
        <f>'High Risk Non-Compliant'!C127</f>
        <v>0</v>
      </c>
      <c r="C171" s="341"/>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41">
        <f>'High Risk Non-Compliant'!C128</f>
        <v>0</v>
      </c>
      <c r="C172" s="341"/>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41">
        <f>'High Risk Non-Compliant'!C129</f>
        <v>0</v>
      </c>
      <c r="C173" s="341"/>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41">
        <f>'High Risk Non-Compliant'!C130</f>
        <v>0</v>
      </c>
      <c r="C174" s="341"/>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41">
        <f>'High Risk Non-Compliant'!C131</f>
        <v>0</v>
      </c>
      <c r="C175" s="341"/>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41">
        <f>'High Risk Non-Compliant'!C132</f>
        <v>0</v>
      </c>
      <c r="C176" s="341"/>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41">
        <f>'High Risk Non-Compliant'!C133</f>
        <v>0</v>
      </c>
      <c r="C177" s="341"/>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41">
        <f>'High Risk Non-Compliant'!C134</f>
        <v>0</v>
      </c>
      <c r="C178" s="341"/>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41">
        <f>'High Risk Non-Compliant'!C135</f>
        <v>0</v>
      </c>
      <c r="C179" s="341"/>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41">
        <f>'High Risk Non-Compliant'!C136</f>
        <v>0</v>
      </c>
      <c r="C180" s="341"/>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41">
        <f>'High Risk Non-Compliant'!C137</f>
        <v>0</v>
      </c>
      <c r="C181" s="341"/>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41">
        <f>'High Risk Non-Compliant'!C138</f>
        <v>0</v>
      </c>
      <c r="C182" s="341"/>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41">
        <f>'High Risk Non-Compliant'!C139</f>
        <v>0</v>
      </c>
      <c r="C183" s="341"/>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41">
        <f>'High Risk Non-Compliant'!C140</f>
        <v>0</v>
      </c>
      <c r="C184" s="341"/>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41">
        <f>'High Risk Non-Compliant'!C141</f>
        <v>0</v>
      </c>
      <c r="C185" s="341"/>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41">
        <f>'High Risk Non-Compliant'!C142</f>
        <v>0</v>
      </c>
      <c r="C186" s="341"/>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41">
        <f>'High Risk Non-Compliant'!C143</f>
        <v>0</v>
      </c>
      <c r="C187" s="341"/>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41">
        <f>'High Risk Non-Compliant'!C144</f>
        <v>0</v>
      </c>
      <c r="C188" s="341"/>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41">
        <f>'High Risk Non-Compliant'!C145</f>
        <v>0</v>
      </c>
      <c r="C189" s="341"/>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41">
        <f>'High Risk Non-Compliant'!C146</f>
        <v>0</v>
      </c>
      <c r="C190" s="341"/>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41">
        <f>'High Risk Non-Compliant'!C147</f>
        <v>0</v>
      </c>
      <c r="C191" s="341"/>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41">
        <f>'High Risk Non-Compliant'!C148</f>
        <v>0</v>
      </c>
      <c r="C192" s="341"/>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41">
        <f>'High Risk Non-Compliant'!C149</f>
        <v>0</v>
      </c>
      <c r="C193" s="341"/>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41">
        <f>'High Risk Non-Compliant'!C150</f>
        <v>0</v>
      </c>
      <c r="C194" s="341"/>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41">
        <f>'High Risk Non-Compliant'!C151</f>
        <v>0</v>
      </c>
      <c r="C195" s="341"/>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41">
        <f>'High Risk Non-Compliant'!C152</f>
        <v>0</v>
      </c>
      <c r="C196" s="341"/>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41">
        <f>'High Risk Non-Compliant'!C153</f>
        <v>0</v>
      </c>
      <c r="C197" s="341"/>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41">
        <f>'High Risk Non-Compliant'!C154</f>
        <v>0</v>
      </c>
      <c r="C198" s="341"/>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41">
        <f>'High Risk Non-Compliant'!C155</f>
        <v>0</v>
      </c>
      <c r="C199" s="341"/>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41">
        <f>'High Risk Non-Compliant'!C156</f>
        <v>0</v>
      </c>
      <c r="C200" s="341"/>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41">
        <f>'High Risk Non-Compliant'!C157</f>
        <v>0</v>
      </c>
      <c r="C201" s="341"/>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41">
        <f>'High Risk Non-Compliant'!C158</f>
        <v>0</v>
      </c>
      <c r="C202" s="341"/>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41">
        <f>'High Risk Non-Compliant'!C159</f>
        <v>0</v>
      </c>
      <c r="C203" s="341"/>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41">
        <f>'High Risk Non-Compliant'!C160</f>
        <v>0</v>
      </c>
      <c r="C204" s="341"/>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41">
        <f>'High Risk Non-Compliant'!C161</f>
        <v>0</v>
      </c>
      <c r="C205" s="341"/>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41">
        <f>'High Risk Non-Compliant'!C162</f>
        <v>0</v>
      </c>
      <c r="C206" s="341"/>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41">
        <f>'High Risk Non-Compliant'!C163</f>
        <v>0</v>
      </c>
      <c r="C207" s="341"/>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41">
        <f>'High Risk Non-Compliant'!C164</f>
        <v>0</v>
      </c>
      <c r="C208" s="341"/>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41">
        <f>'High Risk Non-Compliant'!C165</f>
        <v>0</v>
      </c>
      <c r="C209" s="341"/>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41">
        <f>'High Risk Non-Compliant'!C166</f>
        <v>0</v>
      </c>
      <c r="C210" s="341"/>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41">
        <f>'High Risk Non-Compliant'!C167</f>
        <v>0</v>
      </c>
      <c r="C211" s="341"/>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41">
        <f>'High Risk Non-Compliant'!C168</f>
        <v>0</v>
      </c>
      <c r="C212" s="341"/>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41">
        <f>'High Risk Non-Compliant'!C169</f>
        <v>0</v>
      </c>
      <c r="C213" s="341"/>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41">
        <f>'High Risk Non-Compliant'!C170</f>
        <v>0</v>
      </c>
      <c r="C214" s="341"/>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41">
        <f>'High Risk Non-Compliant'!C171</f>
        <v>0</v>
      </c>
      <c r="C215" s="341"/>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41">
        <f>'High Risk Non-Compliant'!C172</f>
        <v>0</v>
      </c>
      <c r="C216" s="341"/>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43">
        <f>'High Risk Non-Compliant'!C173</f>
        <v>0</v>
      </c>
      <c r="C217" s="343"/>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43">
        <f>'High Risk Non-Compliant'!C174</f>
        <v>0</v>
      </c>
      <c r="C218" s="343"/>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43">
        <f>'High Risk Non-Compliant'!C175</f>
        <v>0</v>
      </c>
      <c r="C219" s="343"/>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43">
        <f>'High Risk Non-Compliant'!C176</f>
        <v>0</v>
      </c>
      <c r="C220" s="343"/>
      <c r="D220" s="61">
        <f>VLOOKUP(A220,'High Risk Non-Compliant'!B:K,$E$48,FALSE)</f>
        <v>0</v>
      </c>
      <c r="E220" s="61" t="e">
        <f>VLOOKUP(D220,'Crosswalk Detail'!A:B,2,FALSE)</f>
        <v>#N/A</v>
      </c>
    </row>
    <row r="221" spans="1:5" ht="144" customHeight="1" x14ac:dyDescent="0.2">
      <c r="A221" s="63">
        <f>'High Risk Non-Compliant'!B177</f>
        <v>0</v>
      </c>
      <c r="B221" s="343">
        <f>'High Risk Non-Compliant'!C177</f>
        <v>0</v>
      </c>
      <c r="C221" s="343"/>
      <c r="D221" s="61">
        <f>VLOOKUP(A221,'High Risk Non-Compliant'!B:K,$E$48,FALSE)</f>
        <v>0</v>
      </c>
      <c r="E221" s="61" t="e">
        <f>VLOOKUP(D221,'Crosswalk Detail'!A:B,2,FALSE)</f>
        <v>#N/A</v>
      </c>
    </row>
    <row r="222" spans="1:5" ht="144" customHeight="1" x14ac:dyDescent="0.2">
      <c r="A222" s="63">
        <f>'High Risk Non-Compliant'!B178</f>
        <v>0</v>
      </c>
      <c r="B222" s="343">
        <f>'High Risk Non-Compliant'!C178</f>
        <v>0</v>
      </c>
      <c r="C222" s="343"/>
      <c r="D222" s="61">
        <f>VLOOKUP(A222,'High Risk Non-Compliant'!B:K,$E$48,FALSE)</f>
        <v>0</v>
      </c>
      <c r="E222" s="61" t="e">
        <f>VLOOKUP(D222,'Crosswalk Detail'!A:B,2,FALSE)</f>
        <v>#N/A</v>
      </c>
    </row>
    <row r="223" spans="1:5" ht="144" customHeight="1" x14ac:dyDescent="0.2">
      <c r="A223" s="63">
        <f>'High Risk Non-Compliant'!B179</f>
        <v>0</v>
      </c>
      <c r="B223" s="343">
        <f>'High Risk Non-Compliant'!C179</f>
        <v>0</v>
      </c>
      <c r="C223" s="343"/>
      <c r="D223" s="61">
        <f>VLOOKUP(A223,'High Risk Non-Compliant'!B:K,$E$48,FALSE)</f>
        <v>0</v>
      </c>
      <c r="E223" s="61" t="e">
        <f>VLOOKUP(D223,'Crosswalk Detail'!A:B,2,FALSE)</f>
        <v>#N/A</v>
      </c>
    </row>
    <row r="224" spans="1:5" ht="144" customHeight="1" x14ac:dyDescent="0.2">
      <c r="A224" s="63">
        <f>'High Risk Non-Compliant'!B180</f>
        <v>0</v>
      </c>
      <c r="B224" s="343">
        <f>'High Risk Non-Compliant'!C180</f>
        <v>0</v>
      </c>
      <c r="C224" s="343"/>
      <c r="D224" s="61">
        <f>VLOOKUP(A224,'High Risk Non-Compliant'!B:K,$E$48,FALSE)</f>
        <v>0</v>
      </c>
      <c r="E224" s="61" t="e">
        <f>VLOOKUP(D224,'Crosswalk Detail'!A:B,2,FALSE)</f>
        <v>#N/A</v>
      </c>
    </row>
    <row r="225" spans="1:5" ht="144" customHeight="1" x14ac:dyDescent="0.2">
      <c r="A225" s="63">
        <f>'High Risk Non-Compliant'!B181</f>
        <v>0</v>
      </c>
      <c r="B225" s="343">
        <f>'High Risk Non-Compliant'!C181</f>
        <v>0</v>
      </c>
      <c r="C225" s="343"/>
      <c r="D225" s="61">
        <f>VLOOKUP(A225,'High Risk Non-Compliant'!B:K,$E$48,FALSE)</f>
        <v>0</v>
      </c>
      <c r="E225" s="61" t="e">
        <f>VLOOKUP(D225,'Crosswalk Detail'!A:B,2,FALSE)</f>
        <v>#N/A</v>
      </c>
    </row>
    <row r="226" spans="1:5" x14ac:dyDescent="0.2">
      <c r="A226" s="64">
        <f>'High Risk Non-Compliant'!B182</f>
        <v>0</v>
      </c>
      <c r="B226" s="344">
        <f>'High Risk Non-Compliant'!C182</f>
        <v>0</v>
      </c>
      <c r="C226" s="344"/>
      <c r="D226" s="61"/>
      <c r="E226" s="61"/>
    </row>
    <row r="227" spans="1:5" ht="29.25" customHeight="1" x14ac:dyDescent="0.2">
      <c r="A227" s="64">
        <f>'High Risk Non-Compliant'!B183</f>
        <v>0</v>
      </c>
      <c r="B227" s="344">
        <f>'High Risk Non-Compliant'!C183</f>
        <v>0</v>
      </c>
      <c r="C227" s="344"/>
      <c r="D227" s="61"/>
      <c r="E227" s="61"/>
    </row>
    <row r="228" spans="1:5" ht="29.25" customHeight="1" x14ac:dyDescent="0.2">
      <c r="A228" s="64">
        <f>'High Risk Non-Compliant'!B184</f>
        <v>0</v>
      </c>
      <c r="B228" s="344">
        <f>'High Risk Non-Compliant'!C184</f>
        <v>0</v>
      </c>
      <c r="C228" s="344"/>
      <c r="D228" s="61"/>
      <c r="E228" s="61"/>
    </row>
    <row r="229" spans="1:5" x14ac:dyDescent="0.2">
      <c r="A229" s="64">
        <f>'High Risk Non-Compliant'!B185</f>
        <v>0</v>
      </c>
      <c r="B229" s="344">
        <f>'High Risk Non-Compliant'!C185</f>
        <v>0</v>
      </c>
      <c r="C229" s="344"/>
      <c r="D229" s="61"/>
      <c r="E229" s="61"/>
    </row>
    <row r="230" spans="1:5" ht="29.25" customHeight="1" x14ac:dyDescent="0.2">
      <c r="A230" s="64">
        <f>'High Risk Non-Compliant'!B186</f>
        <v>0</v>
      </c>
      <c r="B230" s="344">
        <f>'High Risk Non-Compliant'!C186</f>
        <v>0</v>
      </c>
      <c r="C230" s="344"/>
      <c r="D230" s="61"/>
      <c r="E230" s="61"/>
    </row>
    <row r="231" spans="1:5" ht="29.25" customHeight="1" x14ac:dyDescent="0.2">
      <c r="A231" s="64">
        <f>'High Risk Non-Compliant'!B187</f>
        <v>0</v>
      </c>
      <c r="B231" s="344">
        <f>'High Risk Non-Compliant'!C187</f>
        <v>0</v>
      </c>
      <c r="C231" s="344"/>
      <c r="D231" s="61"/>
      <c r="E231" s="61"/>
    </row>
    <row r="232" spans="1:5" ht="44" customHeight="1" x14ac:dyDescent="0.2">
      <c r="A232" s="64">
        <f>'High Risk Non-Compliant'!B188</f>
        <v>0</v>
      </c>
      <c r="B232" s="344">
        <f>'High Risk Non-Compliant'!C188</f>
        <v>0</v>
      </c>
      <c r="C232" s="344"/>
      <c r="D232" s="61"/>
      <c r="E232" s="61"/>
    </row>
    <row r="233" spans="1:5" x14ac:dyDescent="0.2">
      <c r="A233" s="64">
        <f>'High Risk Non-Compliant'!B189</f>
        <v>0</v>
      </c>
      <c r="B233" s="344">
        <f>'High Risk Non-Compliant'!C189</f>
        <v>0</v>
      </c>
      <c r="C233" s="344"/>
      <c r="D233" s="61"/>
      <c r="E233" s="61"/>
    </row>
    <row r="234" spans="1:5" x14ac:dyDescent="0.2">
      <c r="A234" s="64">
        <f>'High Risk Non-Compliant'!B190</f>
        <v>0</v>
      </c>
      <c r="B234" s="344">
        <f>'High Risk Non-Compliant'!C190</f>
        <v>0</v>
      </c>
      <c r="C234" s="344"/>
      <c r="D234" s="61"/>
      <c r="E234" s="61"/>
    </row>
    <row r="235" spans="1:5" x14ac:dyDescent="0.2">
      <c r="A235" s="64">
        <f>'High Risk Non-Compliant'!B191</f>
        <v>0</v>
      </c>
      <c r="B235" s="344">
        <f>'High Risk Non-Compliant'!C191</f>
        <v>0</v>
      </c>
      <c r="C235" s="344"/>
      <c r="D235" s="61"/>
      <c r="E235" s="61"/>
    </row>
    <row r="236" spans="1:5" x14ac:dyDescent="0.2">
      <c r="A236" s="64">
        <f>'High Risk Non-Compliant'!B192</f>
        <v>0</v>
      </c>
      <c r="B236" s="344">
        <f>'High Risk Non-Compliant'!C192</f>
        <v>0</v>
      </c>
      <c r="C236" s="344"/>
      <c r="D236" s="61"/>
      <c r="E236" s="61"/>
    </row>
    <row r="237" spans="1:5" x14ac:dyDescent="0.2">
      <c r="A237" s="64">
        <f>'High Risk Non-Compliant'!B193</f>
        <v>0</v>
      </c>
      <c r="B237" s="344">
        <f>'High Risk Non-Compliant'!C193</f>
        <v>0</v>
      </c>
      <c r="C237" s="344"/>
      <c r="D237" s="61"/>
      <c r="E237" s="61"/>
    </row>
    <row r="238" spans="1:5" x14ac:dyDescent="0.2">
      <c r="A238" s="64">
        <f>'High Risk Non-Compliant'!B194</f>
        <v>0</v>
      </c>
      <c r="B238" s="344">
        <f>'High Risk Non-Compliant'!C194</f>
        <v>0</v>
      </c>
      <c r="C238" s="344"/>
      <c r="D238" s="61"/>
      <c r="E238" s="61"/>
    </row>
    <row r="239" spans="1:5" x14ac:dyDescent="0.2">
      <c r="A239" s="64">
        <f>'High Risk Non-Compliant'!B195</f>
        <v>0</v>
      </c>
      <c r="B239" s="344">
        <f>'High Risk Non-Compliant'!C195</f>
        <v>0</v>
      </c>
      <c r="C239" s="344"/>
      <c r="D239" s="61"/>
      <c r="E239" s="61"/>
    </row>
    <row r="240" spans="1:5" x14ac:dyDescent="0.2">
      <c r="A240" s="64">
        <f>'High Risk Non-Compliant'!B196</f>
        <v>0</v>
      </c>
      <c r="B240" s="344">
        <f>'High Risk Non-Compliant'!C196</f>
        <v>0</v>
      </c>
      <c r="C240" s="344"/>
      <c r="D240" s="61"/>
      <c r="E240" s="61"/>
    </row>
    <row r="241" spans="1:5" x14ac:dyDescent="0.2">
      <c r="A241" s="64">
        <f>'High Risk Non-Compliant'!B197</f>
        <v>0</v>
      </c>
      <c r="B241" s="344">
        <f>'High Risk Non-Compliant'!C197</f>
        <v>0</v>
      </c>
      <c r="C241" s="344"/>
      <c r="D241" s="61"/>
      <c r="E241" s="61"/>
    </row>
    <row r="242" spans="1:5" x14ac:dyDescent="0.2">
      <c r="A242" s="64">
        <f>'High Risk Non-Compliant'!B198</f>
        <v>0</v>
      </c>
      <c r="B242" s="344">
        <f>'High Risk Non-Compliant'!C198</f>
        <v>0</v>
      </c>
      <c r="C242" s="344"/>
      <c r="D242" s="61"/>
      <c r="E242" s="61"/>
    </row>
    <row r="243" spans="1:5" ht="29.25" customHeight="1" x14ac:dyDescent="0.2">
      <c r="A243" s="64">
        <f>'High Risk Non-Compliant'!B199</f>
        <v>0</v>
      </c>
      <c r="B243" s="344">
        <f>'High Risk Non-Compliant'!C199</f>
        <v>0</v>
      </c>
      <c r="C243" s="344"/>
      <c r="D243" s="61"/>
      <c r="E243" s="61"/>
    </row>
    <row r="244" spans="1:5" ht="29.25" customHeight="1" x14ac:dyDescent="0.2">
      <c r="A244" s="64">
        <f>'High Risk Non-Compliant'!B200</f>
        <v>0</v>
      </c>
      <c r="B244" s="344">
        <f>'High Risk Non-Compliant'!C200</f>
        <v>0</v>
      </c>
      <c r="C244" s="344"/>
      <c r="D244" s="61"/>
      <c r="E244" s="61"/>
    </row>
    <row r="245" spans="1:5" ht="58.5" customHeight="1" x14ac:dyDescent="0.2">
      <c r="A245" s="64">
        <f>'High Risk Non-Compliant'!B201</f>
        <v>0</v>
      </c>
      <c r="B245" s="344">
        <f>'High Risk Non-Compliant'!C201</f>
        <v>0</v>
      </c>
      <c r="C245" s="344"/>
      <c r="D245" s="61"/>
      <c r="E245" s="61"/>
    </row>
    <row r="246" spans="1:5" ht="44" customHeight="1" x14ac:dyDescent="0.2">
      <c r="A246" s="64">
        <f>'High Risk Non-Compliant'!B202</f>
        <v>0</v>
      </c>
      <c r="B246" s="344">
        <f>'High Risk Non-Compliant'!C202</f>
        <v>0</v>
      </c>
      <c r="C246" s="344"/>
      <c r="D246" s="61"/>
      <c r="E246" s="61"/>
    </row>
    <row r="247" spans="1:5" ht="29.25" customHeight="1" x14ac:dyDescent="0.2">
      <c r="A247" s="64">
        <f>'High Risk Non-Compliant'!B203</f>
        <v>0</v>
      </c>
      <c r="B247" s="344">
        <f>'High Risk Non-Compliant'!C203</f>
        <v>0</v>
      </c>
      <c r="C247" s="344"/>
      <c r="D247" s="61"/>
      <c r="E247" s="61"/>
    </row>
    <row r="248" spans="1:5" ht="44" customHeight="1" x14ac:dyDescent="0.2">
      <c r="A248" s="64">
        <f>'High Risk Non-Compliant'!B204</f>
        <v>0</v>
      </c>
      <c r="B248" s="344">
        <f>'High Risk Non-Compliant'!C204</f>
        <v>0</v>
      </c>
      <c r="C248" s="344"/>
      <c r="D248" s="61"/>
      <c r="E248" s="61"/>
    </row>
    <row r="249" spans="1:5" ht="29.25" customHeight="1" x14ac:dyDescent="0.2">
      <c r="A249" s="64">
        <f>'High Risk Non-Compliant'!B205</f>
        <v>0</v>
      </c>
      <c r="B249" s="344">
        <f>'High Risk Non-Compliant'!C205</f>
        <v>0</v>
      </c>
      <c r="C249" s="344"/>
      <c r="D249" s="61"/>
      <c r="E249" s="61"/>
    </row>
    <row r="250" spans="1:5" ht="175.5" customHeight="1" x14ac:dyDescent="0.2">
      <c r="A250" s="64">
        <f>'High Risk Non-Compliant'!B206</f>
        <v>0</v>
      </c>
      <c r="B250" s="344">
        <f>'High Risk Non-Compliant'!C206</f>
        <v>0</v>
      </c>
      <c r="C250" s="344"/>
      <c r="D250" s="61"/>
      <c r="E250" s="61"/>
    </row>
    <row r="251" spans="1:5" ht="73.25" customHeight="1" x14ac:dyDescent="0.2">
      <c r="A251" s="64">
        <f>'High Risk Non-Compliant'!B207</f>
        <v>0</v>
      </c>
      <c r="B251" s="344">
        <f>'High Risk Non-Compliant'!C207</f>
        <v>0</v>
      </c>
      <c r="C251" s="344"/>
      <c r="D251" s="61"/>
      <c r="E251" s="61"/>
    </row>
    <row r="252" spans="1:5" ht="87.75" customHeight="1" x14ac:dyDescent="0.2">
      <c r="A252" s="64">
        <f>'High Risk Non-Compliant'!B208</f>
        <v>0</v>
      </c>
      <c r="B252" s="344">
        <f>'High Risk Non-Compliant'!C208</f>
        <v>0</v>
      </c>
      <c r="C252" s="344"/>
      <c r="D252" s="61"/>
      <c r="E252" s="61"/>
    </row>
    <row r="253" spans="1:5" x14ac:dyDescent="0.2">
      <c r="A253" s="64">
        <f>'High Risk Non-Compliant'!B209</f>
        <v>0</v>
      </c>
      <c r="B253" s="344">
        <f>'High Risk Non-Compliant'!C209</f>
        <v>0</v>
      </c>
      <c r="C253" s="344"/>
      <c r="D253" s="61"/>
      <c r="E253" s="61"/>
    </row>
    <row r="254" spans="1:5" ht="29.25" customHeight="1" x14ac:dyDescent="0.2">
      <c r="A254" s="64">
        <f>'High Risk Non-Compliant'!B210</f>
        <v>0</v>
      </c>
      <c r="B254" s="344">
        <f>'High Risk Non-Compliant'!C210</f>
        <v>0</v>
      </c>
      <c r="C254" s="344"/>
      <c r="D254" s="61"/>
      <c r="E254" s="61"/>
    </row>
    <row r="255" spans="1:5" x14ac:dyDescent="0.2">
      <c r="A255" s="64">
        <f>'High Risk Non-Compliant'!B211</f>
        <v>0</v>
      </c>
      <c r="B255" s="344">
        <f>'High Risk Non-Compliant'!C211</f>
        <v>0</v>
      </c>
      <c r="C255" s="344"/>
      <c r="D255" s="61"/>
      <c r="E255" s="61"/>
    </row>
    <row r="256" spans="1:5" x14ac:dyDescent="0.2">
      <c r="A256" s="64">
        <f>'High Risk Non-Compliant'!B212</f>
        <v>0</v>
      </c>
      <c r="B256" s="344">
        <f>'High Risk Non-Compliant'!C212</f>
        <v>0</v>
      </c>
      <c r="C256" s="344"/>
      <c r="D256" s="61"/>
      <c r="E256" s="61"/>
    </row>
    <row r="257" spans="1:5" x14ac:dyDescent="0.2">
      <c r="A257" s="64">
        <f>'High Risk Non-Compliant'!B213</f>
        <v>0</v>
      </c>
      <c r="B257" s="344">
        <f>'High Risk Non-Compliant'!C213</f>
        <v>0</v>
      </c>
      <c r="C257" s="344"/>
      <c r="D257" s="61"/>
      <c r="E257" s="61"/>
    </row>
    <row r="258" spans="1:5" x14ac:dyDescent="0.2">
      <c r="A258" s="64">
        <f>'High Risk Non-Compliant'!B214</f>
        <v>0</v>
      </c>
      <c r="B258" s="344">
        <f>'High Risk Non-Compliant'!C214</f>
        <v>0</v>
      </c>
      <c r="C258" s="344"/>
      <c r="D258" s="61"/>
      <c r="E258" s="61"/>
    </row>
    <row r="259" spans="1:5" x14ac:dyDescent="0.2">
      <c r="A259" s="64">
        <f>'High Risk Non-Compliant'!B215</f>
        <v>0</v>
      </c>
      <c r="B259" s="344">
        <f>'High Risk Non-Compliant'!C215</f>
        <v>0</v>
      </c>
      <c r="C259" s="344"/>
      <c r="D259" s="61"/>
      <c r="E259" s="61"/>
    </row>
    <row r="260" spans="1:5" x14ac:dyDescent="0.2">
      <c r="A260" s="64">
        <f>'High Risk Non-Compliant'!B216</f>
        <v>0</v>
      </c>
      <c r="B260" s="344">
        <f>'High Risk Non-Compliant'!C216</f>
        <v>0</v>
      </c>
      <c r="C260" s="344"/>
      <c r="D260" s="61"/>
      <c r="E260" s="61"/>
    </row>
    <row r="261" spans="1:5" x14ac:dyDescent="0.2">
      <c r="A261" s="64">
        <f>'High Risk Non-Compliant'!B217</f>
        <v>0</v>
      </c>
      <c r="B261" s="344">
        <f>'High Risk Non-Compliant'!C217</f>
        <v>0</v>
      </c>
      <c r="C261" s="344"/>
      <c r="D261" s="61"/>
      <c r="E261" s="61"/>
    </row>
    <row r="262" spans="1:5" x14ac:dyDescent="0.2">
      <c r="A262" s="64">
        <f>'High Risk Non-Compliant'!B218</f>
        <v>0</v>
      </c>
      <c r="B262" s="344">
        <f>'High Risk Non-Compliant'!C218</f>
        <v>0</v>
      </c>
      <c r="C262" s="344"/>
      <c r="D262" s="61"/>
      <c r="E262" s="61"/>
    </row>
    <row r="263" spans="1:5" x14ac:dyDescent="0.2">
      <c r="A263" s="64">
        <f>'High Risk Non-Compliant'!B219</f>
        <v>0</v>
      </c>
      <c r="B263" s="344">
        <f>'High Risk Non-Compliant'!C219</f>
        <v>0</v>
      </c>
      <c r="C263" s="344"/>
      <c r="D263" s="61"/>
      <c r="E263" s="61"/>
    </row>
    <row r="264" spans="1:5" x14ac:dyDescent="0.2">
      <c r="A264" s="64">
        <f>'High Risk Non-Compliant'!B220</f>
        <v>0</v>
      </c>
      <c r="B264" s="344">
        <f>'High Risk Non-Compliant'!C220</f>
        <v>0</v>
      </c>
      <c r="C264" s="344"/>
      <c r="D264" s="61"/>
      <c r="E264" s="61"/>
    </row>
    <row r="265" spans="1:5" ht="58.5" customHeight="1" x14ac:dyDescent="0.2">
      <c r="A265" s="64">
        <f>'High Risk Non-Compliant'!B221</f>
        <v>0</v>
      </c>
      <c r="B265" s="344">
        <f>'High Risk Non-Compliant'!C221</f>
        <v>0</v>
      </c>
      <c r="C265" s="344"/>
      <c r="D265" s="61"/>
      <c r="E265" s="61"/>
    </row>
    <row r="266" spans="1:5" ht="58.5" customHeight="1" x14ac:dyDescent="0.2">
      <c r="A266" s="64">
        <f>'High Risk Non-Compliant'!B222</f>
        <v>0</v>
      </c>
      <c r="B266" s="344">
        <f>'High Risk Non-Compliant'!C222</f>
        <v>0</v>
      </c>
      <c r="C266" s="344"/>
      <c r="D266" s="61"/>
      <c r="E266" s="61"/>
    </row>
    <row r="267" spans="1:5" ht="58.5" customHeight="1" x14ac:dyDescent="0.2">
      <c r="A267" s="64">
        <f>'High Risk Non-Compliant'!B223</f>
        <v>0</v>
      </c>
      <c r="B267" s="344">
        <f>'High Risk Non-Compliant'!C223</f>
        <v>0</v>
      </c>
      <c r="C267" s="344"/>
      <c r="D267" s="61"/>
      <c r="E267" s="61"/>
    </row>
    <row r="268" spans="1:5" ht="58.5" customHeight="1" x14ac:dyDescent="0.2">
      <c r="A268" s="64">
        <f>'High Risk Non-Compliant'!B224</f>
        <v>0</v>
      </c>
      <c r="B268" s="344">
        <f>'High Risk Non-Compliant'!C224</f>
        <v>0</v>
      </c>
      <c r="C268" s="344"/>
      <c r="D268" s="61"/>
      <c r="E268" s="61"/>
    </row>
    <row r="269" spans="1:5" ht="58.5" customHeight="1" x14ac:dyDescent="0.2">
      <c r="A269" s="64">
        <f>'High Risk Non-Compliant'!B225</f>
        <v>0</v>
      </c>
      <c r="B269" s="344">
        <f>'High Risk Non-Compliant'!C225</f>
        <v>0</v>
      </c>
      <c r="C269" s="344"/>
      <c r="D269" s="61"/>
      <c r="E269" s="61"/>
    </row>
    <row r="270" spans="1:5" ht="58.5" customHeight="1" x14ac:dyDescent="0.2">
      <c r="A270" s="64">
        <f>'High Risk Non-Compliant'!B226</f>
        <v>0</v>
      </c>
      <c r="B270" s="344">
        <f>'High Risk Non-Compliant'!C226</f>
        <v>0</v>
      </c>
      <c r="C270" s="344"/>
      <c r="D270" s="61"/>
      <c r="E270" s="61"/>
    </row>
    <row r="271" spans="1:5" ht="58.5" customHeight="1" x14ac:dyDescent="0.2">
      <c r="A271" s="64">
        <f>'High Risk Non-Compliant'!B227</f>
        <v>0</v>
      </c>
      <c r="B271" s="344">
        <f>'High Risk Non-Compliant'!C227</f>
        <v>0</v>
      </c>
      <c r="C271" s="344"/>
      <c r="D271" s="61"/>
      <c r="E271" s="61"/>
    </row>
    <row r="272" spans="1:5" x14ac:dyDescent="0.2">
      <c r="A272" s="64">
        <f>'High Risk Non-Compliant'!B228</f>
        <v>0</v>
      </c>
      <c r="B272" s="344">
        <f>'High Risk Non-Compliant'!C228</f>
        <v>0</v>
      </c>
      <c r="C272" s="344"/>
      <c r="D272" s="61"/>
      <c r="E272" s="61"/>
    </row>
    <row r="273" spans="1:5" x14ac:dyDescent="0.2">
      <c r="A273" s="64">
        <f>'High Risk Non-Compliant'!B229</f>
        <v>0</v>
      </c>
      <c r="B273" s="344">
        <f>'High Risk Non-Compliant'!C229</f>
        <v>0</v>
      </c>
      <c r="C273" s="344"/>
      <c r="D273" s="61"/>
      <c r="E273" s="61"/>
    </row>
    <row r="274" spans="1:5" x14ac:dyDescent="0.2">
      <c r="A274" s="64">
        <f>'High Risk Non-Compliant'!B230</f>
        <v>0</v>
      </c>
      <c r="B274" s="344">
        <f>'High Risk Non-Compliant'!C230</f>
        <v>0</v>
      </c>
      <c r="C274" s="344"/>
      <c r="D274" s="61"/>
      <c r="E274" s="61"/>
    </row>
    <row r="275" spans="1:5" ht="44" customHeight="1" x14ac:dyDescent="0.2">
      <c r="A275" s="64">
        <f>'High Risk Non-Compliant'!B231</f>
        <v>0</v>
      </c>
      <c r="B275" s="344">
        <f>'High Risk Non-Compliant'!C231</f>
        <v>0</v>
      </c>
      <c r="C275" s="344"/>
      <c r="D275" s="61"/>
      <c r="E275" s="61"/>
    </row>
    <row r="276" spans="1:5" ht="44" customHeight="1" x14ac:dyDescent="0.2">
      <c r="A276" s="64">
        <f>'High Risk Non-Compliant'!B232</f>
        <v>0</v>
      </c>
      <c r="B276" s="344">
        <f>'High Risk Non-Compliant'!C232</f>
        <v>0</v>
      </c>
      <c r="C276" s="344"/>
      <c r="D276" s="61"/>
      <c r="E276" s="61"/>
    </row>
    <row r="277" spans="1:5" ht="44" customHeight="1" x14ac:dyDescent="0.2">
      <c r="A277" s="64">
        <f>'High Risk Non-Compliant'!B233</f>
        <v>0</v>
      </c>
      <c r="B277" s="344">
        <f>'High Risk Non-Compliant'!C233</f>
        <v>0</v>
      </c>
      <c r="C277" s="344"/>
      <c r="D277" s="61"/>
      <c r="E277" s="61"/>
    </row>
    <row r="278" spans="1:5" ht="44" customHeight="1" x14ac:dyDescent="0.2">
      <c r="A278" s="64">
        <f>'High Risk Non-Compliant'!B234</f>
        <v>0</v>
      </c>
      <c r="B278" s="344">
        <f>'High Risk Non-Compliant'!C234</f>
        <v>0</v>
      </c>
      <c r="C278" s="344"/>
      <c r="D278" s="61"/>
      <c r="E278" s="61"/>
    </row>
    <row r="279" spans="1:5" ht="44" customHeight="1" x14ac:dyDescent="0.2">
      <c r="A279" s="64">
        <f>'High Risk Non-Compliant'!B235</f>
        <v>0</v>
      </c>
      <c r="B279" s="344">
        <f>'High Risk Non-Compliant'!C235</f>
        <v>0</v>
      </c>
      <c r="C279" s="344"/>
      <c r="D279" s="61"/>
      <c r="E279" s="61"/>
    </row>
    <row r="280" spans="1:5" ht="44" customHeight="1" x14ac:dyDescent="0.2">
      <c r="A280" s="64">
        <f>'High Risk Non-Compliant'!B236</f>
        <v>0</v>
      </c>
      <c r="B280" s="344">
        <f>'High Risk Non-Compliant'!C236</f>
        <v>0</v>
      </c>
      <c r="C280" s="344"/>
      <c r="D280" s="61"/>
      <c r="E280" s="61"/>
    </row>
    <row r="281" spans="1:5" ht="44" customHeight="1" x14ac:dyDescent="0.2">
      <c r="A281" s="64">
        <f>'High Risk Non-Compliant'!B237</f>
        <v>0</v>
      </c>
      <c r="B281" s="344">
        <f>'High Risk Non-Compliant'!C237</f>
        <v>0</v>
      </c>
      <c r="C281" s="344"/>
      <c r="D281" s="61"/>
      <c r="E281" s="61"/>
    </row>
    <row r="282" spans="1:5" ht="29.25" customHeight="1" x14ac:dyDescent="0.2">
      <c r="A282" s="64">
        <f>'High Risk Non-Compliant'!B238</f>
        <v>0</v>
      </c>
      <c r="B282" s="344">
        <f>'High Risk Non-Compliant'!C238</f>
        <v>0</v>
      </c>
      <c r="C282" s="344"/>
      <c r="D282" s="61"/>
      <c r="E282" s="61"/>
    </row>
    <row r="283" spans="1:5" ht="29.25" customHeight="1" x14ac:dyDescent="0.2">
      <c r="A283" s="64">
        <f>'High Risk Non-Compliant'!B239</f>
        <v>0</v>
      </c>
      <c r="B283" s="344">
        <f>'High Risk Non-Compliant'!C239</f>
        <v>0</v>
      </c>
      <c r="C283" s="344"/>
      <c r="D283" s="61"/>
      <c r="E283" s="61"/>
    </row>
    <row r="284" spans="1:5" ht="29.25" customHeight="1" x14ac:dyDescent="0.2">
      <c r="A284" s="64">
        <f>'High Risk Non-Compliant'!B240</f>
        <v>0</v>
      </c>
      <c r="B284" s="344">
        <f>'High Risk Non-Compliant'!C240</f>
        <v>0</v>
      </c>
      <c r="C284" s="344"/>
      <c r="D284" s="61"/>
      <c r="E284" s="61"/>
    </row>
    <row r="285" spans="1:5" x14ac:dyDescent="0.2">
      <c r="A285" s="64">
        <f>'High Risk Non-Compliant'!B241</f>
        <v>0</v>
      </c>
      <c r="B285" s="344">
        <f>'High Risk Non-Compliant'!C241</f>
        <v>0</v>
      </c>
      <c r="C285" s="344"/>
      <c r="D285" s="61"/>
      <c r="E285" s="61"/>
    </row>
    <row r="286" spans="1:5" x14ac:dyDescent="0.2">
      <c r="A286" s="64">
        <f>'High Risk Non-Compliant'!B242</f>
        <v>0</v>
      </c>
      <c r="B286" s="344">
        <f>'High Risk Non-Compliant'!C242</f>
        <v>0</v>
      </c>
      <c r="C286" s="344"/>
      <c r="D286" s="61"/>
      <c r="E286" s="61"/>
    </row>
    <row r="287" spans="1:5" ht="44" customHeight="1" x14ac:dyDescent="0.2">
      <c r="A287" s="64">
        <f>'High Risk Non-Compliant'!B243</f>
        <v>0</v>
      </c>
      <c r="B287" s="344">
        <f>'High Risk Non-Compliant'!C243</f>
        <v>0</v>
      </c>
      <c r="C287" s="344"/>
      <c r="D287" s="61"/>
      <c r="E287" s="61"/>
    </row>
    <row r="288" spans="1:5" ht="44" customHeight="1" x14ac:dyDescent="0.2">
      <c r="A288" s="64">
        <f>'High Risk Non-Compliant'!B244</f>
        <v>0</v>
      </c>
      <c r="B288" s="344">
        <f>'High Risk Non-Compliant'!C244</f>
        <v>0</v>
      </c>
      <c r="C288" s="344"/>
      <c r="D288" s="61"/>
      <c r="E288" s="61"/>
    </row>
    <row r="289" spans="1:5" ht="87.75" customHeight="1" x14ac:dyDescent="0.2">
      <c r="A289" s="64">
        <f>'High Risk Non-Compliant'!B245</f>
        <v>0</v>
      </c>
      <c r="B289" s="344">
        <f>'High Risk Non-Compliant'!C245</f>
        <v>0</v>
      </c>
      <c r="C289" s="344"/>
      <c r="D289" s="61"/>
      <c r="E289" s="61"/>
    </row>
    <row r="290" spans="1:5" ht="73.25" customHeight="1" x14ac:dyDescent="0.2">
      <c r="A290" s="64">
        <f>'High Risk Non-Compliant'!B246</f>
        <v>0</v>
      </c>
      <c r="B290" s="344">
        <f>'High Risk Non-Compliant'!C246</f>
        <v>0</v>
      </c>
      <c r="C290" s="344"/>
      <c r="D290" s="61"/>
      <c r="E290" s="61"/>
    </row>
    <row r="291" spans="1:5" ht="73.25" customHeight="1" x14ac:dyDescent="0.2">
      <c r="A291" s="64">
        <f>'High Risk Non-Compliant'!B247</f>
        <v>0</v>
      </c>
      <c r="B291" s="344">
        <f>'High Risk Non-Compliant'!C247</f>
        <v>0</v>
      </c>
      <c r="C291" s="344"/>
      <c r="D291" s="61"/>
      <c r="E291" s="61"/>
    </row>
    <row r="292" spans="1:5" ht="44" customHeight="1" x14ac:dyDescent="0.2">
      <c r="A292" s="64">
        <f>'High Risk Non-Compliant'!B248</f>
        <v>0</v>
      </c>
      <c r="B292" s="344">
        <f>'High Risk Non-Compliant'!C248</f>
        <v>0</v>
      </c>
      <c r="C292" s="344"/>
      <c r="D292" s="61"/>
      <c r="E292" s="61"/>
    </row>
    <row r="293" spans="1:5" ht="29.25" customHeight="1" x14ac:dyDescent="0.2">
      <c r="A293" s="64">
        <f>'High Risk Non-Compliant'!B249</f>
        <v>0</v>
      </c>
      <c r="B293" s="344">
        <f>'High Risk Non-Compliant'!C249</f>
        <v>0</v>
      </c>
      <c r="C293" s="344"/>
      <c r="D293" s="61"/>
      <c r="E293" s="61"/>
    </row>
    <row r="294" spans="1:5" ht="29.25" customHeight="1" x14ac:dyDescent="0.2">
      <c r="A294" s="64">
        <f>'High Risk Non-Compliant'!B250</f>
        <v>0</v>
      </c>
      <c r="B294" s="344">
        <f>'High Risk Non-Compliant'!C250</f>
        <v>0</v>
      </c>
      <c r="C294" s="344"/>
      <c r="D294" s="61"/>
      <c r="E294" s="61"/>
    </row>
    <row r="295" spans="1:5" ht="29.25" customHeight="1" x14ac:dyDescent="0.2">
      <c r="A295" s="64">
        <f>'High Risk Non-Compliant'!B251</f>
        <v>0</v>
      </c>
      <c r="B295" s="344">
        <f>'High Risk Non-Compliant'!C251</f>
        <v>0</v>
      </c>
      <c r="C295" s="344"/>
      <c r="D295" s="61"/>
      <c r="E295" s="61"/>
    </row>
    <row r="296" spans="1:5" ht="44" customHeight="1" x14ac:dyDescent="0.2">
      <c r="A296" s="64">
        <f>'High Risk Non-Compliant'!B252</f>
        <v>0</v>
      </c>
      <c r="B296" s="344">
        <f>'High Risk Non-Compliant'!C252</f>
        <v>0</v>
      </c>
      <c r="C296" s="344"/>
      <c r="D296" s="61"/>
      <c r="E296" s="61"/>
    </row>
    <row r="297" spans="1:5" ht="29.25" customHeight="1" x14ac:dyDescent="0.2">
      <c r="A297" s="64">
        <f>'High Risk Non-Compliant'!B253</f>
        <v>0</v>
      </c>
      <c r="B297" s="344">
        <f>'High Risk Non-Compliant'!C253</f>
        <v>0</v>
      </c>
      <c r="C297" s="344"/>
      <c r="D297" s="61"/>
      <c r="E297" s="61"/>
    </row>
    <row r="298" spans="1:5" ht="73.25" customHeight="1" x14ac:dyDescent="0.2">
      <c r="A298" s="64">
        <f>'High Risk Non-Compliant'!B254</f>
        <v>0</v>
      </c>
      <c r="B298" s="344">
        <f>'High Risk Non-Compliant'!C254</f>
        <v>0</v>
      </c>
      <c r="C298" s="344"/>
      <c r="D298" s="61"/>
      <c r="E298" s="61"/>
    </row>
    <row r="299" spans="1:5" ht="58.5" customHeight="1" x14ac:dyDescent="0.2">
      <c r="A299" s="64">
        <f>'High Risk Non-Compliant'!B255</f>
        <v>0</v>
      </c>
      <c r="B299" s="344">
        <f>'High Risk Non-Compliant'!C255</f>
        <v>0</v>
      </c>
      <c r="C299" s="344"/>
      <c r="D299" s="61"/>
      <c r="E299" s="61"/>
    </row>
    <row r="300" spans="1:5" ht="73.25" customHeight="1" x14ac:dyDescent="0.2">
      <c r="A300" s="64">
        <f>'High Risk Non-Compliant'!B256</f>
        <v>0</v>
      </c>
      <c r="B300" s="344">
        <f>'High Risk Non-Compliant'!C256</f>
        <v>0</v>
      </c>
      <c r="C300" s="344"/>
      <c r="D300" s="61"/>
      <c r="E300" s="61"/>
    </row>
    <row r="301" spans="1:5" ht="87.75" customHeight="1" x14ac:dyDescent="0.2">
      <c r="A301" s="64">
        <f>'High Risk Non-Compliant'!B257</f>
        <v>0</v>
      </c>
      <c r="B301" s="344">
        <f>'High Risk Non-Compliant'!C257</f>
        <v>0</v>
      </c>
      <c r="C301" s="344"/>
      <c r="D301" s="61"/>
      <c r="E301" s="61"/>
    </row>
    <row r="302" spans="1:5" ht="29.25" customHeight="1" x14ac:dyDescent="0.2">
      <c r="A302" s="64">
        <f>'High Risk Non-Compliant'!B258</f>
        <v>0</v>
      </c>
      <c r="B302" s="344">
        <f>'High Risk Non-Compliant'!C258</f>
        <v>0</v>
      </c>
      <c r="C302" s="344"/>
      <c r="D302" s="61"/>
      <c r="E302" s="61"/>
    </row>
    <row r="303" spans="1:5" ht="29.25" customHeight="1" x14ac:dyDescent="0.2">
      <c r="A303" s="64">
        <f>'High Risk Non-Compliant'!B259</f>
        <v>0</v>
      </c>
      <c r="B303" s="344">
        <f>'High Risk Non-Compliant'!C259</f>
        <v>0</v>
      </c>
      <c r="C303" s="344"/>
      <c r="D303" s="61"/>
      <c r="E303" s="61"/>
    </row>
    <row r="304" spans="1:5" ht="29.25" customHeight="1" x14ac:dyDescent="0.2">
      <c r="A304" s="64">
        <f>'High Risk Non-Compliant'!B260</f>
        <v>0</v>
      </c>
      <c r="B304" s="344">
        <f>'High Risk Non-Compliant'!C260</f>
        <v>0</v>
      </c>
      <c r="C304" s="344"/>
      <c r="D304" s="61"/>
      <c r="E304" s="61"/>
    </row>
    <row r="305" spans="1:5" ht="29.25" customHeight="1" x14ac:dyDescent="0.2">
      <c r="A305" s="64">
        <f>'High Risk Non-Compliant'!B261</f>
        <v>0</v>
      </c>
      <c r="B305" s="344">
        <f>'High Risk Non-Compliant'!C261</f>
        <v>0</v>
      </c>
      <c r="C305" s="344"/>
      <c r="D305" s="61"/>
      <c r="E305" s="61"/>
    </row>
    <row r="306" spans="1:5" ht="29.25" customHeight="1" x14ac:dyDescent="0.2">
      <c r="A306" s="64">
        <f>'High Risk Non-Compliant'!B262</f>
        <v>0</v>
      </c>
      <c r="B306" s="344">
        <f>'High Risk Non-Compliant'!C262</f>
        <v>0</v>
      </c>
      <c r="C306" s="344"/>
      <c r="D306" s="61"/>
      <c r="E306" s="61"/>
    </row>
    <row r="307" spans="1:5" ht="44" customHeight="1" x14ac:dyDescent="0.2">
      <c r="A307" s="64">
        <f>'High Risk Non-Compliant'!B263</f>
        <v>0</v>
      </c>
      <c r="B307" s="344">
        <f>'High Risk Non-Compliant'!C263</f>
        <v>0</v>
      </c>
      <c r="C307" s="344"/>
      <c r="D307" s="61"/>
      <c r="E307" s="61"/>
    </row>
    <row r="308" spans="1:5" ht="29.25" customHeight="1" x14ac:dyDescent="0.2">
      <c r="A308" s="64">
        <f>'High Risk Non-Compliant'!B264</f>
        <v>0</v>
      </c>
      <c r="B308" s="344">
        <f>'High Risk Non-Compliant'!C264</f>
        <v>0</v>
      </c>
      <c r="C308" s="344"/>
      <c r="D308" s="61"/>
      <c r="E308" s="61"/>
    </row>
    <row r="309" spans="1:5" x14ac:dyDescent="0.2">
      <c r="A309" s="64">
        <f>'High Risk Non-Compliant'!B265</f>
        <v>0</v>
      </c>
      <c r="B309" s="344">
        <f>'High Risk Non-Compliant'!C265</f>
        <v>0</v>
      </c>
      <c r="C309" s="344"/>
      <c r="D309" s="61"/>
      <c r="E309" s="61"/>
    </row>
    <row r="310" spans="1:5" x14ac:dyDescent="0.2">
      <c r="A310" s="64">
        <f>'High Risk Non-Compliant'!B266</f>
        <v>0</v>
      </c>
      <c r="B310" s="344">
        <f>'High Risk Non-Compliant'!C266</f>
        <v>0</v>
      </c>
      <c r="C310" s="344"/>
      <c r="D310" s="61"/>
      <c r="E310" s="61"/>
    </row>
    <row r="311" spans="1:5" ht="44" customHeight="1" x14ac:dyDescent="0.2">
      <c r="A311" s="64">
        <f>'High Risk Non-Compliant'!B267</f>
        <v>0</v>
      </c>
      <c r="B311" s="344">
        <f>'High Risk Non-Compliant'!C267</f>
        <v>0</v>
      </c>
      <c r="C311" s="344"/>
      <c r="D311" s="61"/>
      <c r="E311" s="61"/>
    </row>
    <row r="312" spans="1:5" ht="44" customHeight="1" x14ac:dyDescent="0.2">
      <c r="A312" s="64">
        <f>'High Risk Non-Compliant'!B268</f>
        <v>0</v>
      </c>
      <c r="B312" s="344">
        <f>'High Risk Non-Compliant'!C268</f>
        <v>0</v>
      </c>
      <c r="C312" s="344"/>
      <c r="D312" s="61"/>
      <c r="E312" s="61"/>
    </row>
    <row r="313" spans="1:5" ht="44" customHeight="1" x14ac:dyDescent="0.2">
      <c r="A313" s="64">
        <f>'High Risk Non-Compliant'!B269</f>
        <v>0</v>
      </c>
      <c r="B313" s="344">
        <f>'High Risk Non-Compliant'!C269</f>
        <v>0</v>
      </c>
      <c r="C313" s="344"/>
      <c r="D313" s="61"/>
      <c r="E313" s="61"/>
    </row>
    <row r="314" spans="1:5" ht="44" customHeight="1" x14ac:dyDescent="0.2">
      <c r="A314" s="64">
        <f>'High Risk Non-Compliant'!B270</f>
        <v>0</v>
      </c>
      <c r="B314" s="344">
        <f>'High Risk Non-Compliant'!C270</f>
        <v>0</v>
      </c>
      <c r="C314" s="344"/>
      <c r="D314" s="61"/>
      <c r="E314" s="61"/>
    </row>
    <row r="315" spans="1:5" ht="29.25" customHeight="1" x14ac:dyDescent="0.2">
      <c r="A315" s="64">
        <f>'High Risk Non-Compliant'!B271</f>
        <v>0</v>
      </c>
      <c r="B315" s="344">
        <f>'High Risk Non-Compliant'!C271</f>
        <v>0</v>
      </c>
      <c r="C315" s="344"/>
      <c r="D315" s="61"/>
      <c r="E315" s="61"/>
    </row>
    <row r="316" spans="1:5" ht="29.25" customHeight="1" x14ac:dyDescent="0.2">
      <c r="A316" s="64">
        <f>'High Risk Non-Compliant'!B272</f>
        <v>0</v>
      </c>
      <c r="B316" s="344">
        <f>'High Risk Non-Compliant'!C272</f>
        <v>0</v>
      </c>
      <c r="C316" s="344"/>
      <c r="D316" s="61"/>
      <c r="E316" s="61"/>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7" t="s">
        <v>2098</v>
      </c>
      <c r="F1" s="341"/>
      <c r="G1" s="341"/>
      <c r="H1" s="361" t="s">
        <v>2099</v>
      </c>
      <c r="I1" s="362"/>
      <c r="J1" s="358" t="s">
        <v>2100</v>
      </c>
      <c r="K1" s="341"/>
      <c r="L1" s="341"/>
      <c r="M1" s="359" t="s">
        <v>2101</v>
      </c>
      <c r="N1" s="341"/>
      <c r="O1" s="341"/>
      <c r="P1" s="341"/>
      <c r="Q1" s="341"/>
      <c r="R1" s="341"/>
      <c r="S1" s="341"/>
      <c r="T1" s="341"/>
      <c r="U1" s="360" t="s">
        <v>2102</v>
      </c>
      <c r="V1" s="360"/>
      <c r="W1" s="360"/>
      <c r="X1" s="360"/>
      <c r="Y1" s="360"/>
      <c r="Z1" s="360"/>
      <c r="AA1" s="360"/>
      <c r="AB1" s="360"/>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398" x14ac:dyDescent="0.2">
      <c r="A18" s="194">
        <v>1</v>
      </c>
      <c r="B18" s="195" t="s">
        <v>63</v>
      </c>
      <c r="C18" s="195" t="s">
        <v>2133</v>
      </c>
      <c r="D18" s="195"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398" x14ac:dyDescent="0.2">
      <c r="A19" s="194">
        <f>A18+1</f>
        <v>2</v>
      </c>
      <c r="B19" s="195" t="s">
        <v>64</v>
      </c>
      <c r="C19" s="195" t="s">
        <v>2138</v>
      </c>
      <c r="D19" s="195"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398" x14ac:dyDescent="0.2">
      <c r="A20" s="194">
        <f t="shared" ref="A20:A86" si="3">A19+1</f>
        <v>3</v>
      </c>
      <c r="B20" s="195" t="s">
        <v>65</v>
      </c>
      <c r="C20" s="195" t="s">
        <v>2145</v>
      </c>
      <c r="D20" s="195"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398" x14ac:dyDescent="0.2">
      <c r="A21" s="194">
        <f t="shared" si="3"/>
        <v>4</v>
      </c>
      <c r="B21" s="195" t="s">
        <v>66</v>
      </c>
      <c r="C21" s="195" t="s">
        <v>2150</v>
      </c>
      <c r="D21" s="195"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398" x14ac:dyDescent="0.2">
      <c r="A22" s="194">
        <f t="shared" si="3"/>
        <v>5</v>
      </c>
      <c r="B22" s="195" t="s">
        <v>67</v>
      </c>
      <c r="C22" s="195" t="s">
        <v>2154</v>
      </c>
      <c r="D22" s="195"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398" x14ac:dyDescent="0.2">
      <c r="A23" s="194">
        <f t="shared" si="3"/>
        <v>6</v>
      </c>
      <c r="B23" s="195" t="s">
        <v>68</v>
      </c>
      <c r="C23" s="195" t="s">
        <v>2160</v>
      </c>
      <c r="D23" s="195"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398" x14ac:dyDescent="0.2">
      <c r="A24" s="194">
        <f t="shared" si="3"/>
        <v>7</v>
      </c>
      <c r="B24" s="195" t="s">
        <v>69</v>
      </c>
      <c r="C24" s="195" t="s">
        <v>2165</v>
      </c>
      <c r="D24" s="195"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LMS Security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Security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398" x14ac:dyDescent="0.2">
      <c r="A50" s="194">
        <f t="shared" si="3"/>
        <v>33</v>
      </c>
      <c r="B50" s="195" t="s">
        <v>97</v>
      </c>
      <c r="C50" s="195" t="s">
        <v>2277</v>
      </c>
      <c r="D50" s="195"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398" x14ac:dyDescent="0.2">
      <c r="A51" s="194">
        <f t="shared" si="3"/>
        <v>34</v>
      </c>
      <c r="B51" s="195" t="s">
        <v>98</v>
      </c>
      <c r="C51" s="195" t="s">
        <v>2283</v>
      </c>
      <c r="D51" s="195"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398" x14ac:dyDescent="0.2">
      <c r="A53" s="194">
        <f t="shared" si="3"/>
        <v>36</v>
      </c>
      <c r="B53" s="195" t="s">
        <v>100</v>
      </c>
      <c r="C53" s="195" t="s">
        <v>2285</v>
      </c>
      <c r="D53" s="195"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398" x14ac:dyDescent="0.2">
      <c r="A54" s="194">
        <f t="shared" si="3"/>
        <v>37</v>
      </c>
      <c r="B54" s="195" t="s">
        <v>101</v>
      </c>
      <c r="C54" s="195" t="s">
        <v>2291</v>
      </c>
      <c r="D54" s="195"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also prohibits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Officer is responsible for overseeing business continuity in coordination with both the Executive Leadership Team and the Director of Engineering.</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Security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42"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384"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Security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Security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Security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Security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every year and typically occurs during the month of December.</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Instructure leverages Lacework all Instructure AWS accounts, forwarding alerts to the Instructure Security Team.</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409.6" x14ac:dyDescent="0.2">
      <c r="A181" s="194">
        <f t="shared" si="13"/>
        <v>164</v>
      </c>
      <c r="B181" s="201" t="s">
        <v>234</v>
      </c>
      <c r="C181" s="201" t="s">
        <v>2805</v>
      </c>
      <c r="D181" s="195" t="str">
        <f>VLOOKUP(B181,'HECVAT - Full | Vendor Response'!A$3:D$319,4,TRUE)</f>
        <v>Instructure employs both AWS GuardDuty and Lacework for native, persistent threat monitoring and intrusion detection on the Canvas LMS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7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Security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Security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Security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398" x14ac:dyDescent="0.2">
      <c r="A209" s="194">
        <f t="shared" si="13"/>
        <v>192</v>
      </c>
      <c r="B209" s="201" t="s">
        <v>265</v>
      </c>
      <c r="C209" s="195" t="s">
        <v>2916</v>
      </c>
      <c r="D209" s="195"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LMS Security Package.</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99C64EA6-64AB-43FD-B8B2-F766C9A9B7EA}">
  <ds:schemaRefs>
    <ds:schemaRef ds:uri="http://gemini/pivotcustomization/TableXML_Table1"/>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josh.callahan@humboldt.edu</dc:creator>
  <cp:lastModifiedBy>Gary Denne</cp:lastModifiedBy>
  <dcterms:created xsi:type="dcterms:W3CDTF">2015-03-06T14:56:12Z</dcterms:created>
  <dcterms:modified xsi:type="dcterms:W3CDTF">2023-12-05T23:53:35Z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