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updateLinks="never" codeName="ThisWorkbook"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88606144-8F55-9749-B4E0-378961AA98CD}" xr6:coauthVersionLast="47" xr6:coauthVersionMax="47" xr10:uidLastSave="{00000000-0000-0000-0000-000000000000}"/>
  <bookViews>
    <workbookView xWindow="0" yWindow="500" windowWidth="38400" windowHeight="19400" tabRatio="785" firstSheet="1" activeTab="2" xr2:uid="{00000000-000D-0000-FFFF-FFFF00000000}"/>
  </bookViews>
  <sheets>
    <sheet name="Introduction" sheetId="17" r:id="rId1"/>
    <sheet name="Instructions" sheetId="7" r:id="rId2"/>
    <sheet name="HECVAT - Full | Vendor Response" sheetId="1" r:id="rId3"/>
    <sheet name="Analyst Report" sheetId="14" r:id="rId4"/>
    <sheet name="Analyst Reference" sheetId="18" r:id="rId5"/>
    <sheet name="Summary Report" sheetId="15" r:id="rId6"/>
    <sheet name="Crosswalk Detail" sheetId="12" state="hidden" r:id="rId7"/>
    <sheet name="Questions" sheetId="20" r:id="rId8"/>
    <sheet name="Values" sheetId="2" r:id="rId9"/>
    <sheet name="High Risk Non-Compliant" sheetId="16" state="hidden" r:id="rId10"/>
    <sheet name="Standards Crosswalk" sheetId="10" r:id="rId11"/>
    <sheet name="Acknowledgments" sheetId="19" r:id="rId12"/>
    <sheet name="ChangeLog" sheetId="3" r:id="rId13"/>
  </sheets>
  <definedNames>
    <definedName name="_ftn1" localSheetId="1">Instructions!$A$34</definedName>
    <definedName name="_ftnref1" localSheetId="1">Instructions!$A$5</definedName>
    <definedName name="dr" localSheetId="11">#REF!</definedName>
    <definedName name="dr">Values!$A$4:$A$6</definedName>
    <definedName name="drpt" localSheetId="11">#REF!</definedName>
    <definedName name="drpt">Values!$A$9:$A$12</definedName>
    <definedName name="network" localSheetId="11">V+Values!$A$15:$A$19</definedName>
    <definedName name="network">V+Values!$A$15:$A$19</definedName>
    <definedName name="sharedassessments" localSheetId="11">#REF!</definedName>
    <definedName name="sharedassessments">Values!$A$26:$A$27</definedName>
    <definedName name="sharedassessmentslisting" localSheetId="11">#REF!</definedName>
    <definedName name="sharedassessmentslisting">Values!$A$30:$A$31</definedName>
    <definedName name="uptime" localSheetId="11">Values!$A$34:$A$38</definedName>
    <definedName name="uptime">Values!$A$34:$A$38</definedName>
    <definedName name="yes" localSheetId="11">Values!$A$4:$A$5</definedName>
    <definedName name="yes">Values!$A$4:$A$5</definedName>
    <definedName name="yesna" localSheetId="11">#REF!</definedName>
    <definedName name="yesna">Values!$A$4:$A$6</definedName>
  </definedNames>
  <calcPr calcId="191028"/>
  <pivotCaches>
    <pivotCache cacheId="24"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38" i="1" l="1"/>
  <c r="E42" i="1" l="1"/>
  <c r="E43" i="1"/>
  <c r="E44" i="1"/>
  <c r="E45" i="1"/>
  <c r="E46" i="1"/>
  <c r="E47" i="1"/>
  <c r="E48" i="1"/>
  <c r="E49" i="1"/>
  <c r="E50" i="1"/>
  <c r="E51" i="1"/>
  <c r="C244" i="14"/>
  <c r="D23" i="20"/>
  <c r="A68" i="1" s="1"/>
  <c r="N90" i="20" s="1"/>
  <c r="A62" i="1"/>
  <c r="A113" i="1"/>
  <c r="D75" i="20" s="1"/>
  <c r="B112" i="1"/>
  <c r="B116" i="14" s="1"/>
  <c r="A272" i="1"/>
  <c r="A276" i="14" s="1"/>
  <c r="N23" i="20"/>
  <c r="N21" i="20"/>
  <c r="N19" i="20"/>
  <c r="K5" i="2" s="1"/>
  <c r="J5" i="2" s="1"/>
  <c r="N20" i="20"/>
  <c r="K106" i="20" s="1"/>
  <c r="N22" i="20"/>
  <c r="K251" i="20" s="1"/>
  <c r="N25" i="20"/>
  <c r="D160" i="14"/>
  <c r="C160" i="14"/>
  <c r="D158" i="14"/>
  <c r="C158" i="14"/>
  <c r="D151" i="14"/>
  <c r="C151" i="14"/>
  <c r="C116" i="14"/>
  <c r="C115" i="14"/>
  <c r="A218" i="18"/>
  <c r="C218" i="18" s="1"/>
  <c r="A219" i="18"/>
  <c r="E95" i="1"/>
  <c r="B273" i="1"/>
  <c r="A131" i="18"/>
  <c r="A130" i="18"/>
  <c r="C130" i="18" s="1"/>
  <c r="A129" i="18"/>
  <c r="C129" i="18" s="1"/>
  <c r="D135" i="14"/>
  <c r="C135" i="14"/>
  <c r="D134" i="14"/>
  <c r="C134" i="14"/>
  <c r="D133" i="14"/>
  <c r="C133" i="14"/>
  <c r="D130" i="14"/>
  <c r="B9" i="14"/>
  <c r="B8" i="14"/>
  <c r="B7" i="14"/>
  <c r="D179" i="14"/>
  <c r="A202" i="14"/>
  <c r="F202" i="14"/>
  <c r="D202" i="14"/>
  <c r="C202" i="14"/>
  <c r="D176" i="14"/>
  <c r="C176" i="14"/>
  <c r="H202" i="14"/>
  <c r="D234" i="14"/>
  <c r="C234" i="14"/>
  <c r="F185" i="14"/>
  <c r="F184" i="14"/>
  <c r="F183" i="14"/>
  <c r="D89" i="14"/>
  <c r="D65" i="14"/>
  <c r="D64" i="14"/>
  <c r="D63" i="14"/>
  <c r="D62" i="14"/>
  <c r="D61" i="14"/>
  <c r="D60" i="14"/>
  <c r="D59" i="14"/>
  <c r="D58" i="14"/>
  <c r="C57" i="14"/>
  <c r="C58" i="14"/>
  <c r="C59" i="14"/>
  <c r="C60" i="14"/>
  <c r="C61" i="14"/>
  <c r="C62" i="14"/>
  <c r="C63" i="14"/>
  <c r="C64" i="14"/>
  <c r="C65" i="14"/>
  <c r="E230" i="1"/>
  <c r="E234" i="1"/>
  <c r="E233" i="1"/>
  <c r="E232" i="1"/>
  <c r="E231" i="1"/>
  <c r="E228" i="1"/>
  <c r="E227" i="1"/>
  <c r="E226" i="1"/>
  <c r="E225" i="1"/>
  <c r="E223" i="1"/>
  <c r="E222" i="1"/>
  <c r="E221" i="1"/>
  <c r="E220" i="1"/>
  <c r="E219" i="1"/>
  <c r="E218" i="1"/>
  <c r="E217" i="1"/>
  <c r="E216" i="1"/>
  <c r="E215" i="1"/>
  <c r="E214" i="1"/>
  <c r="E213" i="1"/>
  <c r="E212" i="1"/>
  <c r="E211" i="1"/>
  <c r="E210" i="1"/>
  <c r="E209" i="1"/>
  <c r="E208" i="1"/>
  <c r="E206" i="1"/>
  <c r="E205" i="1"/>
  <c r="E204" i="1"/>
  <c r="E203" i="1"/>
  <c r="E202" i="1"/>
  <c r="E201" i="1"/>
  <c r="E200" i="1"/>
  <c r="E199" i="1"/>
  <c r="E198" i="1"/>
  <c r="E197" i="1"/>
  <c r="E196" i="1"/>
  <c r="E194" i="1"/>
  <c r="E193" i="1"/>
  <c r="E192" i="1"/>
  <c r="E191" i="1"/>
  <c r="E190" i="1"/>
  <c r="E189" i="1"/>
  <c r="E188" i="1"/>
  <c r="E187" i="1"/>
  <c r="E186" i="1"/>
  <c r="E185" i="1"/>
  <c r="E184" i="1"/>
  <c r="E182" i="1"/>
  <c r="E181" i="1"/>
  <c r="E180" i="1"/>
  <c r="E179" i="1"/>
  <c r="E178" i="1"/>
  <c r="E177" i="1"/>
  <c r="E176" i="1"/>
  <c r="E175" i="1"/>
  <c r="E174" i="1"/>
  <c r="E173" i="1"/>
  <c r="E172" i="1"/>
  <c r="E171" i="1"/>
  <c r="E170" i="1"/>
  <c r="E169" i="1"/>
  <c r="E168" i="1"/>
  <c r="E167" i="1"/>
  <c r="E166" i="1"/>
  <c r="E164" i="1"/>
  <c r="E163" i="1"/>
  <c r="E162" i="1"/>
  <c r="E161" i="1"/>
  <c r="E160" i="1"/>
  <c r="E159" i="1"/>
  <c r="E158" i="1"/>
  <c r="E157" i="1"/>
  <c r="E156" i="1"/>
  <c r="E155" i="1"/>
  <c r="E154" i="1"/>
  <c r="E153" i="1"/>
  <c r="E152" i="1"/>
  <c r="E151" i="1"/>
  <c r="E150" i="1"/>
  <c r="E149" i="1"/>
  <c r="E148" i="1"/>
  <c r="E147" i="1"/>
  <c r="E146" i="1"/>
  <c r="E145" i="1"/>
  <c r="E144" i="1"/>
  <c r="E143" i="1"/>
  <c r="E142" i="1"/>
  <c r="E141" i="1"/>
  <c r="E139" i="1"/>
  <c r="E138" i="1"/>
  <c r="E137" i="1"/>
  <c r="E136" i="1"/>
  <c r="E135" i="1"/>
  <c r="E134" i="1"/>
  <c r="E133" i="1"/>
  <c r="E132" i="1"/>
  <c r="E131" i="1"/>
  <c r="E130" i="1"/>
  <c r="E129" i="1"/>
  <c r="E128" i="1"/>
  <c r="E127" i="1"/>
  <c r="E126" i="1"/>
  <c r="E125" i="1"/>
  <c r="E123" i="1"/>
  <c r="E122" i="1"/>
  <c r="E121" i="1"/>
  <c r="E120" i="1"/>
  <c r="E119" i="1"/>
  <c r="E118" i="1"/>
  <c r="E117" i="1"/>
  <c r="E116" i="1"/>
  <c r="E115" i="1"/>
  <c r="E114" i="1"/>
  <c r="E64" i="1"/>
  <c r="E65" i="1"/>
  <c r="E66" i="1"/>
  <c r="E67" i="1"/>
  <c r="E63" i="1"/>
  <c r="E54" i="1"/>
  <c r="E55" i="1"/>
  <c r="E56" i="1"/>
  <c r="E57" i="1"/>
  <c r="E58" i="1"/>
  <c r="E59" i="1"/>
  <c r="E60" i="1"/>
  <c r="E61" i="1"/>
  <c r="E53" i="1"/>
  <c r="E41" i="1"/>
  <c r="E37" i="1"/>
  <c r="E38" i="1"/>
  <c r="E39" i="1"/>
  <c r="E36" i="1"/>
  <c r="E35" i="1"/>
  <c r="E28" i="1"/>
  <c r="E29" i="1"/>
  <c r="E30" i="1"/>
  <c r="E31" i="1"/>
  <c r="E32" i="1"/>
  <c r="E33" i="1"/>
  <c r="E27" i="1"/>
  <c r="J88" i="10"/>
  <c r="I88" i="10"/>
  <c r="H88" i="10"/>
  <c r="G88" i="10"/>
  <c r="F88" i="10"/>
  <c r="E88" i="10"/>
  <c r="D88" i="10"/>
  <c r="C88" i="10"/>
  <c r="J87" i="10"/>
  <c r="I87" i="10"/>
  <c r="H87" i="10"/>
  <c r="G87" i="10"/>
  <c r="F87" i="10"/>
  <c r="E87" i="10"/>
  <c r="D87" i="10"/>
  <c r="C87" i="10"/>
  <c r="J86" i="10"/>
  <c r="I86" i="10"/>
  <c r="H86" i="10"/>
  <c r="G86" i="10"/>
  <c r="F86" i="10"/>
  <c r="E86" i="10"/>
  <c r="D86" i="10"/>
  <c r="C86" i="10"/>
  <c r="A115" i="14"/>
  <c r="H115" i="14" s="1"/>
  <c r="A116" i="14"/>
  <c r="H116" i="14" s="1"/>
  <c r="D113" i="14"/>
  <c r="C113" i="14"/>
  <c r="A113" i="14"/>
  <c r="F113" i="14" s="1"/>
  <c r="D112" i="14"/>
  <c r="C112" i="14"/>
  <c r="A112" i="14"/>
  <c r="F112" i="14" s="1"/>
  <c r="D96" i="14"/>
  <c r="C96" i="14"/>
  <c r="A96" i="14"/>
  <c r="B92" i="1"/>
  <c r="B96" i="14" s="1"/>
  <c r="D95" i="14"/>
  <c r="C95" i="14"/>
  <c r="D94" i="14"/>
  <c r="C94" i="14"/>
  <c r="D93" i="14"/>
  <c r="C93" i="14"/>
  <c r="D92" i="14"/>
  <c r="C92" i="14"/>
  <c r="D91" i="14"/>
  <c r="C91" i="14"/>
  <c r="A95" i="14"/>
  <c r="F95" i="14" s="1"/>
  <c r="A94" i="14"/>
  <c r="F94" i="14" s="1"/>
  <c r="A93" i="14"/>
  <c r="I224" i="10"/>
  <c r="H224" i="10"/>
  <c r="G224" i="10"/>
  <c r="F224" i="10"/>
  <c r="E224" i="10"/>
  <c r="D224" i="10"/>
  <c r="C224" i="10"/>
  <c r="I223" i="10"/>
  <c r="H223" i="10"/>
  <c r="G223" i="10"/>
  <c r="F223" i="10"/>
  <c r="E223" i="10"/>
  <c r="D223" i="10"/>
  <c r="C223" i="10"/>
  <c r="H96" i="14"/>
  <c r="F96" i="14"/>
  <c r="H113" i="14"/>
  <c r="H94" i="14"/>
  <c r="H95" i="14"/>
  <c r="B35" i="1"/>
  <c r="B39" i="14" s="1"/>
  <c r="B36" i="1"/>
  <c r="B40" i="14" s="1"/>
  <c r="B37" i="1"/>
  <c r="B35" i="10" s="1"/>
  <c r="B38" i="1"/>
  <c r="B42" i="14" s="1"/>
  <c r="B39" i="1"/>
  <c r="B37" i="10" s="1"/>
  <c r="D219" i="18"/>
  <c r="C219" i="18"/>
  <c r="B219" i="18"/>
  <c r="D218" i="18"/>
  <c r="B218" i="18"/>
  <c r="A104" i="18"/>
  <c r="D210" i="14"/>
  <c r="C210" i="14"/>
  <c r="D209" i="14"/>
  <c r="C209" i="14"/>
  <c r="J109" i="10"/>
  <c r="I109" i="10"/>
  <c r="H109" i="10"/>
  <c r="G109" i="10"/>
  <c r="F109" i="10"/>
  <c r="E109" i="10"/>
  <c r="D109" i="10"/>
  <c r="C109" i="10"/>
  <c r="J108" i="10"/>
  <c r="I108" i="10"/>
  <c r="H108" i="10"/>
  <c r="G108" i="10"/>
  <c r="F108" i="10"/>
  <c r="E108" i="10"/>
  <c r="D108" i="10"/>
  <c r="C108" i="10"/>
  <c r="I107" i="10"/>
  <c r="H107" i="10"/>
  <c r="G107" i="10"/>
  <c r="F107" i="10"/>
  <c r="E107" i="10"/>
  <c r="D107" i="10"/>
  <c r="C107" i="10"/>
  <c r="D231" i="14"/>
  <c r="D230" i="14"/>
  <c r="C231" i="14"/>
  <c r="C230" i="14"/>
  <c r="A231" i="14"/>
  <c r="H231" i="14" s="1"/>
  <c r="A230" i="14"/>
  <c r="E112" i="1"/>
  <c r="E111" i="1"/>
  <c r="E110" i="1"/>
  <c r="E109" i="1"/>
  <c r="E108" i="1"/>
  <c r="B109" i="1"/>
  <c r="B113" i="14" s="1"/>
  <c r="B108" i="1"/>
  <c r="B112" i="14" s="1"/>
  <c r="E94" i="1"/>
  <c r="E91" i="1"/>
  <c r="E90" i="1"/>
  <c r="E89" i="1"/>
  <c r="B91" i="1"/>
  <c r="B95" i="14" s="1"/>
  <c r="B90" i="1"/>
  <c r="B89" i="1"/>
  <c r="B93" i="14" s="1"/>
  <c r="B227" i="1"/>
  <c r="B231" i="14" s="1"/>
  <c r="B226" i="1"/>
  <c r="B230" i="14" s="1"/>
  <c r="H230" i="14"/>
  <c r="F230" i="14"/>
  <c r="J269" i="10"/>
  <c r="I269" i="10"/>
  <c r="H269" i="10"/>
  <c r="G269" i="10"/>
  <c r="F269" i="10"/>
  <c r="E269" i="10"/>
  <c r="D269" i="10"/>
  <c r="C269" i="10"/>
  <c r="J239" i="10"/>
  <c r="I239" i="10"/>
  <c r="H239" i="10"/>
  <c r="G239" i="10"/>
  <c r="F239" i="10"/>
  <c r="E239" i="10"/>
  <c r="D239" i="10"/>
  <c r="C239" i="10"/>
  <c r="J232" i="10"/>
  <c r="I232" i="10"/>
  <c r="H232" i="10"/>
  <c r="G232" i="10"/>
  <c r="F232" i="10"/>
  <c r="E232" i="10"/>
  <c r="D232" i="10"/>
  <c r="C232" i="10"/>
  <c r="J226" i="10"/>
  <c r="I226" i="10"/>
  <c r="H226" i="10"/>
  <c r="G226" i="10"/>
  <c r="F226" i="10"/>
  <c r="E226" i="10"/>
  <c r="D226" i="10"/>
  <c r="C226" i="10"/>
  <c r="J221" i="10"/>
  <c r="I221" i="10"/>
  <c r="H221" i="10"/>
  <c r="G221" i="10"/>
  <c r="F221" i="10"/>
  <c r="E221" i="10"/>
  <c r="D221" i="10"/>
  <c r="C221" i="10"/>
  <c r="J204" i="10"/>
  <c r="I204" i="10"/>
  <c r="H204" i="10"/>
  <c r="G204" i="10"/>
  <c r="F204" i="10"/>
  <c r="E204" i="10"/>
  <c r="D204" i="10"/>
  <c r="C204" i="10"/>
  <c r="J192" i="10"/>
  <c r="I192" i="10"/>
  <c r="H192" i="10"/>
  <c r="G192" i="10"/>
  <c r="F192" i="10"/>
  <c r="E192" i="10"/>
  <c r="D192" i="10"/>
  <c r="C192" i="10"/>
  <c r="J180" i="10"/>
  <c r="I180" i="10"/>
  <c r="H180" i="10"/>
  <c r="G180" i="10"/>
  <c r="F180" i="10"/>
  <c r="E180" i="10"/>
  <c r="D180" i="10"/>
  <c r="C180" i="10"/>
  <c r="J162" i="10"/>
  <c r="I162" i="10"/>
  <c r="H162" i="10"/>
  <c r="G162" i="10"/>
  <c r="F162" i="10"/>
  <c r="E162" i="10"/>
  <c r="D162" i="10"/>
  <c r="C162" i="10"/>
  <c r="J137" i="10"/>
  <c r="I137" i="10"/>
  <c r="H137" i="10"/>
  <c r="G137" i="10"/>
  <c r="F137" i="10"/>
  <c r="E137" i="10"/>
  <c r="D137" i="10"/>
  <c r="C137" i="10"/>
  <c r="J121" i="10"/>
  <c r="I121" i="10"/>
  <c r="H121" i="10"/>
  <c r="G121" i="10"/>
  <c r="F121" i="10"/>
  <c r="E121" i="10"/>
  <c r="D121" i="10"/>
  <c r="C121" i="10"/>
  <c r="J110" i="10"/>
  <c r="I110" i="10"/>
  <c r="H110" i="10"/>
  <c r="G110" i="10"/>
  <c r="F110" i="10"/>
  <c r="E110" i="10"/>
  <c r="D110" i="10"/>
  <c r="C110" i="10"/>
  <c r="I225" i="10"/>
  <c r="H225" i="10"/>
  <c r="G225" i="10"/>
  <c r="F225" i="10"/>
  <c r="E225" i="10"/>
  <c r="D225" i="10"/>
  <c r="C225" i="10"/>
  <c r="I222" i="10"/>
  <c r="H222" i="10"/>
  <c r="G222" i="10"/>
  <c r="F222" i="10"/>
  <c r="E222" i="10"/>
  <c r="D222" i="10"/>
  <c r="C222" i="10"/>
  <c r="J18" i="2"/>
  <c r="J17" i="2"/>
  <c r="J16" i="2"/>
  <c r="J15" i="2"/>
  <c r="J14" i="2"/>
  <c r="J12" i="2"/>
  <c r="J11" i="2"/>
  <c r="J10" i="2"/>
  <c r="J8" i="2"/>
  <c r="J7" i="2"/>
  <c r="J4" i="2"/>
  <c r="J3" i="2"/>
  <c r="J2" i="2"/>
  <c r="C21" i="14"/>
  <c r="D70" i="14"/>
  <c r="C70" i="14"/>
  <c r="A70" i="14"/>
  <c r="F70" i="14"/>
  <c r="D55" i="14"/>
  <c r="C55" i="14"/>
  <c r="A55" i="14"/>
  <c r="F55" i="14" s="1"/>
  <c r="D54" i="14"/>
  <c r="C54" i="14"/>
  <c r="A54" i="14"/>
  <c r="D53" i="14"/>
  <c r="C53" i="14"/>
  <c r="A53" i="14"/>
  <c r="D52" i="14"/>
  <c r="C52" i="14"/>
  <c r="A52" i="14"/>
  <c r="F52" i="14" s="1"/>
  <c r="D51" i="14"/>
  <c r="C51" i="14"/>
  <c r="A51" i="14"/>
  <c r="F51" i="14" s="1"/>
  <c r="D50" i="14"/>
  <c r="C50" i="14"/>
  <c r="A50" i="14"/>
  <c r="F50" i="14" s="1"/>
  <c r="D49" i="14"/>
  <c r="C49" i="14"/>
  <c r="A49" i="14"/>
  <c r="D48" i="14"/>
  <c r="C48" i="14"/>
  <c r="A48" i="14"/>
  <c r="F48" i="14" s="1"/>
  <c r="D47" i="14"/>
  <c r="C47" i="14"/>
  <c r="A47" i="14"/>
  <c r="H47" i="14" s="1"/>
  <c r="D46" i="14"/>
  <c r="C46" i="14"/>
  <c r="A46" i="14"/>
  <c r="H46" i="14" s="1"/>
  <c r="D45" i="14"/>
  <c r="C45" i="14"/>
  <c r="A45" i="14"/>
  <c r="F45" i="14" s="1"/>
  <c r="A65" i="14"/>
  <c r="A64" i="14"/>
  <c r="A63" i="14"/>
  <c r="F63" i="14" s="1"/>
  <c r="A62" i="14"/>
  <c r="A61" i="14"/>
  <c r="A60" i="14"/>
  <c r="F60" i="14" s="1"/>
  <c r="A59" i="14"/>
  <c r="A58" i="14"/>
  <c r="H58" i="14" s="1"/>
  <c r="A57" i="14"/>
  <c r="H57" i="14" s="1"/>
  <c r="D57" i="14"/>
  <c r="A56" i="14"/>
  <c r="C32" i="14"/>
  <c r="C31" i="14"/>
  <c r="C30" i="14"/>
  <c r="C29" i="14"/>
  <c r="C28" i="14"/>
  <c r="C27" i="14"/>
  <c r="C26" i="14"/>
  <c r="C25" i="14"/>
  <c r="C24" i="14"/>
  <c r="C23" i="14"/>
  <c r="C22" i="14"/>
  <c r="C20" i="14"/>
  <c r="C19" i="14"/>
  <c r="C18" i="14"/>
  <c r="C17" i="14"/>
  <c r="C16" i="14"/>
  <c r="C15" i="14"/>
  <c r="C14" i="14"/>
  <c r="J90" i="10"/>
  <c r="I90" i="10"/>
  <c r="H90" i="10"/>
  <c r="G90" i="10"/>
  <c r="F90" i="10"/>
  <c r="E90" i="10"/>
  <c r="D90" i="10"/>
  <c r="C90" i="10"/>
  <c r="J75" i="10"/>
  <c r="I75" i="10"/>
  <c r="H75" i="10"/>
  <c r="G75" i="10"/>
  <c r="F75" i="10"/>
  <c r="E75" i="10"/>
  <c r="D75" i="10"/>
  <c r="C75" i="10"/>
  <c r="J65"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1" i="10"/>
  <c r="H61" i="10"/>
  <c r="G61" i="10"/>
  <c r="F61" i="10"/>
  <c r="E61" i="10"/>
  <c r="D61" i="10"/>
  <c r="C61"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5" i="10"/>
  <c r="H55" i="10"/>
  <c r="G55" i="10"/>
  <c r="F55" i="10"/>
  <c r="E55" i="10"/>
  <c r="D55" i="10"/>
  <c r="C55"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J50" i="10"/>
  <c r="I50" i="10"/>
  <c r="H50" i="10"/>
  <c r="G50" i="10"/>
  <c r="F50" i="10"/>
  <c r="E50" i="10"/>
  <c r="D50" i="10"/>
  <c r="C50" i="10"/>
  <c r="J60" i="10"/>
  <c r="I60" i="10"/>
  <c r="H60" i="10"/>
  <c r="G60" i="10"/>
  <c r="F60" i="10"/>
  <c r="E60" i="10"/>
  <c r="D60" i="10"/>
  <c r="C60" i="10"/>
  <c r="J38" i="10"/>
  <c r="I38" i="10"/>
  <c r="H38" i="10"/>
  <c r="G38" i="10"/>
  <c r="F38" i="10"/>
  <c r="E38" i="10"/>
  <c r="D38" i="10"/>
  <c r="C38" i="10"/>
  <c r="J49" i="10"/>
  <c r="I49" i="10"/>
  <c r="H49" i="10"/>
  <c r="G49" i="10"/>
  <c r="F49" i="10"/>
  <c r="E49" i="10"/>
  <c r="D49" i="10"/>
  <c r="C49"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J32" i="10"/>
  <c r="I32" i="10"/>
  <c r="H32" i="10"/>
  <c r="G32" i="10"/>
  <c r="F32" i="10"/>
  <c r="E32" i="10"/>
  <c r="D32" i="10"/>
  <c r="C32" i="10"/>
  <c r="A220" i="18"/>
  <c r="A174" i="18"/>
  <c r="A173" i="18"/>
  <c r="A172" i="18"/>
  <c r="A171" i="18"/>
  <c r="D171" i="18" s="1"/>
  <c r="A158" i="18"/>
  <c r="D59" i="18"/>
  <c r="C59" i="18"/>
  <c r="B59" i="18"/>
  <c r="D58" i="18"/>
  <c r="C58" i="18"/>
  <c r="B58" i="18"/>
  <c r="D57" i="18"/>
  <c r="C57" i="18"/>
  <c r="B57" i="18"/>
  <c r="D56" i="18"/>
  <c r="C56" i="18"/>
  <c r="B56" i="18"/>
  <c r="D55" i="18"/>
  <c r="C55" i="18"/>
  <c r="B55" i="18"/>
  <c r="D54" i="18"/>
  <c r="C54" i="18"/>
  <c r="B54" i="18"/>
  <c r="D53" i="18"/>
  <c r="C53" i="18"/>
  <c r="B53" i="18"/>
  <c r="D52" i="18"/>
  <c r="C52" i="18"/>
  <c r="B52" i="18"/>
  <c r="D51" i="18"/>
  <c r="C51" i="18"/>
  <c r="B51" i="18"/>
  <c r="D50" i="18"/>
  <c r="C50" i="18"/>
  <c r="D65" i="18"/>
  <c r="C65" i="18"/>
  <c r="B65" i="18"/>
  <c r="D64" i="18"/>
  <c r="C64" i="18"/>
  <c r="B64" i="18"/>
  <c r="D49" i="18"/>
  <c r="C49" i="18"/>
  <c r="B49" i="18"/>
  <c r="D48" i="18"/>
  <c r="C48" i="18"/>
  <c r="B48" i="18"/>
  <c r="D47" i="18"/>
  <c r="C47" i="18"/>
  <c r="B47" i="18"/>
  <c r="D46" i="18"/>
  <c r="C46" i="18"/>
  <c r="B46" i="18"/>
  <c r="D45" i="18"/>
  <c r="C45" i="18"/>
  <c r="B45" i="18"/>
  <c r="D44" i="18"/>
  <c r="C44" i="18"/>
  <c r="B44" i="18"/>
  <c r="F20" i="2"/>
  <c r="E20" i="2"/>
  <c r="F19" i="2"/>
  <c r="E19" i="2"/>
  <c r="F18" i="2"/>
  <c r="E18" i="2"/>
  <c r="F16" i="2"/>
  <c r="E16" i="2"/>
  <c r="F15" i="2"/>
  <c r="E15" i="2"/>
  <c r="D269" i="14"/>
  <c r="C269" i="14"/>
  <c r="D245" i="14"/>
  <c r="C245" i="14"/>
  <c r="D232" i="14"/>
  <c r="C232" i="14"/>
  <c r="A232" i="14"/>
  <c r="H185" i="14"/>
  <c r="H184" i="14"/>
  <c r="H183" i="14"/>
  <c r="D185" i="14"/>
  <c r="C185" i="14"/>
  <c r="D184" i="14"/>
  <c r="C184" i="14"/>
  <c r="D183" i="14"/>
  <c r="C183" i="14"/>
  <c r="D182" i="14"/>
  <c r="C182" i="14"/>
  <c r="H52" i="14"/>
  <c r="F47" i="14"/>
  <c r="F58" i="14"/>
  <c r="H59" i="14"/>
  <c r="F59" i="14"/>
  <c r="H48" i="14"/>
  <c r="H54" i="14"/>
  <c r="F54" i="14"/>
  <c r="H49" i="14"/>
  <c r="F49" i="14"/>
  <c r="H51" i="14"/>
  <c r="H232" i="14"/>
  <c r="F232" i="14"/>
  <c r="H45" i="14"/>
  <c r="H63" i="14"/>
  <c r="H55" i="14"/>
  <c r="H50" i="14"/>
  <c r="D143" i="14"/>
  <c r="C143" i="14"/>
  <c r="A143" i="14"/>
  <c r="D142" i="14"/>
  <c r="C142" i="14"/>
  <c r="A142" i="14"/>
  <c r="F142" i="14" s="1"/>
  <c r="D141" i="14"/>
  <c r="C141" i="14"/>
  <c r="A141" i="14"/>
  <c r="F141" i="14" s="1"/>
  <c r="B139" i="1"/>
  <c r="B143" i="14" s="1"/>
  <c r="B138" i="1"/>
  <c r="B142" i="14" s="1"/>
  <c r="B137" i="1"/>
  <c r="D40" i="14"/>
  <c r="C40" i="14"/>
  <c r="A19" i="20"/>
  <c r="B181" i="1"/>
  <c r="B180" i="1"/>
  <c r="B184" i="14" s="1"/>
  <c r="B179" i="1"/>
  <c r="B183" i="14" s="1"/>
  <c r="D145" i="20"/>
  <c r="D144" i="20"/>
  <c r="D143" i="20"/>
  <c r="D142" i="20"/>
  <c r="D141" i="20"/>
  <c r="D140" i="20"/>
  <c r="D139" i="20"/>
  <c r="D138" i="20"/>
  <c r="D137" i="20"/>
  <c r="D136" i="20"/>
  <c r="D135" i="20"/>
  <c r="D134" i="20"/>
  <c r="D133" i="20"/>
  <c r="D132" i="20"/>
  <c r="D131" i="20"/>
  <c r="D130" i="20"/>
  <c r="D129" i="20"/>
  <c r="D128" i="20"/>
  <c r="D127" i="20"/>
  <c r="D126" i="20"/>
  <c r="D125" i="20"/>
  <c r="D124" i="20"/>
  <c r="D123" i="20"/>
  <c r="D122" i="20"/>
  <c r="A242" i="1"/>
  <c r="B228" i="1"/>
  <c r="B232" i="14" s="1"/>
  <c r="B196" i="1"/>
  <c r="A183" i="1"/>
  <c r="D38" i="20" s="1"/>
  <c r="B66" i="1"/>
  <c r="D200" i="20"/>
  <c r="D201" i="20"/>
  <c r="D198" i="20"/>
  <c r="D194" i="20"/>
  <c r="D190" i="20"/>
  <c r="D187" i="20"/>
  <c r="D183" i="20"/>
  <c r="D179" i="20"/>
  <c r="D175" i="20"/>
  <c r="D197" i="20"/>
  <c r="D193" i="20"/>
  <c r="D186" i="20"/>
  <c r="D182" i="20"/>
  <c r="D178" i="20"/>
  <c r="D174" i="20"/>
  <c r="D189" i="20"/>
  <c r="D181" i="20"/>
  <c r="D199" i="20"/>
  <c r="D195" i="20"/>
  <c r="D191" i="20"/>
  <c r="D188" i="20"/>
  <c r="D184" i="20"/>
  <c r="D180" i="20"/>
  <c r="D196" i="20"/>
  <c r="D192" i="20"/>
  <c r="D185" i="20"/>
  <c r="D177" i="20"/>
  <c r="D176" i="20"/>
  <c r="D76" i="20"/>
  <c r="D74" i="20"/>
  <c r="D77" i="20"/>
  <c r="D161" i="20"/>
  <c r="D160" i="20"/>
  <c r="E241" i="1"/>
  <c r="E240" i="1"/>
  <c r="E239" i="1"/>
  <c r="E238" i="1"/>
  <c r="E237" i="1"/>
  <c r="E236" i="1"/>
  <c r="E284" i="1"/>
  <c r="E283" i="1"/>
  <c r="E282" i="1"/>
  <c r="E281" i="1"/>
  <c r="E280" i="1"/>
  <c r="E279" i="1"/>
  <c r="E278" i="1"/>
  <c r="E277" i="1"/>
  <c r="E276" i="1"/>
  <c r="E275" i="1"/>
  <c r="E274" i="1"/>
  <c r="E273" i="1"/>
  <c r="E107" i="1"/>
  <c r="E106" i="1"/>
  <c r="E105" i="1"/>
  <c r="E104" i="1"/>
  <c r="E103" i="1"/>
  <c r="E102" i="1"/>
  <c r="E101" i="1"/>
  <c r="E100" i="1"/>
  <c r="E99" i="1"/>
  <c r="E98" i="1"/>
  <c r="E97" i="1"/>
  <c r="E96" i="1"/>
  <c r="E88" i="1"/>
  <c r="E87" i="1"/>
  <c r="E86" i="1"/>
  <c r="E85" i="1"/>
  <c r="E84" i="1"/>
  <c r="E83" i="1"/>
  <c r="E82" i="1"/>
  <c r="E81" i="1"/>
  <c r="E80" i="1"/>
  <c r="E79" i="1"/>
  <c r="E77" i="1"/>
  <c r="E76" i="1"/>
  <c r="E75" i="1"/>
  <c r="E74" i="1"/>
  <c r="E73" i="1"/>
  <c r="E72" i="1"/>
  <c r="E71" i="1"/>
  <c r="E70" i="1"/>
  <c r="E69" i="1"/>
  <c r="N24" i="20"/>
  <c r="K157" i="20" s="1"/>
  <c r="B33" i="1"/>
  <c r="B31" i="10" s="1"/>
  <c r="I262" i="10"/>
  <c r="H262" i="10"/>
  <c r="G262" i="10"/>
  <c r="F262" i="10"/>
  <c r="E262" i="10"/>
  <c r="D262" i="10"/>
  <c r="C262" i="10"/>
  <c r="I261" i="10"/>
  <c r="H261" i="10"/>
  <c r="G261" i="10"/>
  <c r="F261" i="10"/>
  <c r="E261" i="10"/>
  <c r="D261" i="10"/>
  <c r="C261" i="10"/>
  <c r="I260" i="10"/>
  <c r="H260" i="10"/>
  <c r="G260" i="10"/>
  <c r="F260" i="10"/>
  <c r="E260" i="10"/>
  <c r="D260" i="10"/>
  <c r="C260" i="10"/>
  <c r="I259" i="10"/>
  <c r="H259" i="10"/>
  <c r="G259" i="10"/>
  <c r="F259" i="10"/>
  <c r="E259" i="10"/>
  <c r="D259" i="10"/>
  <c r="C259" i="10"/>
  <c r="I258" i="10"/>
  <c r="H258" i="10"/>
  <c r="G258" i="10"/>
  <c r="F258" i="10"/>
  <c r="E258" i="10"/>
  <c r="D258" i="10"/>
  <c r="C258" i="10"/>
  <c r="I257" i="10"/>
  <c r="H257" i="10"/>
  <c r="G257" i="10"/>
  <c r="F257" i="10"/>
  <c r="E257" i="10"/>
  <c r="D257" i="10"/>
  <c r="C257" i="10"/>
  <c r="I256" i="10"/>
  <c r="H256" i="10"/>
  <c r="G256" i="10"/>
  <c r="F256" i="10"/>
  <c r="E256" i="10"/>
  <c r="D256" i="10"/>
  <c r="C256" i="10"/>
  <c r="I255" i="10"/>
  <c r="H255" i="10"/>
  <c r="G255" i="10"/>
  <c r="F255" i="10"/>
  <c r="E255" i="10"/>
  <c r="D255" i="10"/>
  <c r="C255" i="10"/>
  <c r="I254" i="10"/>
  <c r="H254" i="10"/>
  <c r="G254" i="10"/>
  <c r="F254" i="10"/>
  <c r="E254" i="10"/>
  <c r="D254" i="10"/>
  <c r="C254" i="10"/>
  <c r="I253" i="10"/>
  <c r="H253" i="10"/>
  <c r="G253" i="10"/>
  <c r="F253" i="10"/>
  <c r="E253" i="10"/>
  <c r="D253" i="10"/>
  <c r="C253" i="10"/>
  <c r="I252" i="10"/>
  <c r="H252" i="10"/>
  <c r="G252" i="10"/>
  <c r="F252" i="10"/>
  <c r="E252" i="10"/>
  <c r="D252" i="10"/>
  <c r="C252" i="10"/>
  <c r="I251" i="10"/>
  <c r="H251" i="10"/>
  <c r="G251" i="10"/>
  <c r="F251" i="10"/>
  <c r="E251" i="10"/>
  <c r="D251" i="10"/>
  <c r="C251" i="10"/>
  <c r="I250" i="10"/>
  <c r="H250" i="10"/>
  <c r="G250" i="10"/>
  <c r="F250" i="10"/>
  <c r="E250" i="10"/>
  <c r="D250" i="10"/>
  <c r="C250" i="10"/>
  <c r="I249" i="10"/>
  <c r="H249" i="10"/>
  <c r="G249" i="10"/>
  <c r="F249" i="10"/>
  <c r="E249" i="10"/>
  <c r="D249" i="10"/>
  <c r="C249" i="10"/>
  <c r="I248" i="10"/>
  <c r="H248" i="10"/>
  <c r="G248" i="10"/>
  <c r="F248" i="10"/>
  <c r="E248" i="10"/>
  <c r="D248" i="10"/>
  <c r="C248" i="10"/>
  <c r="I247" i="10"/>
  <c r="H247" i="10"/>
  <c r="G247" i="10"/>
  <c r="F247" i="10"/>
  <c r="E247" i="10"/>
  <c r="D247" i="10"/>
  <c r="C247" i="10"/>
  <c r="I246" i="10"/>
  <c r="H246" i="10"/>
  <c r="G246" i="10"/>
  <c r="F246" i="10"/>
  <c r="E246" i="10"/>
  <c r="D246" i="10"/>
  <c r="C246" i="10"/>
  <c r="I245" i="10"/>
  <c r="H245" i="10"/>
  <c r="G245" i="10"/>
  <c r="F245" i="10"/>
  <c r="E245" i="10"/>
  <c r="D245" i="10"/>
  <c r="C245" i="10"/>
  <c r="I244" i="10"/>
  <c r="H244" i="10"/>
  <c r="G244" i="10"/>
  <c r="F244" i="10"/>
  <c r="E244" i="10"/>
  <c r="D244" i="10"/>
  <c r="C244" i="10"/>
  <c r="I243" i="10"/>
  <c r="H243" i="10"/>
  <c r="G243" i="10"/>
  <c r="F243" i="10"/>
  <c r="E243" i="10"/>
  <c r="D243" i="10"/>
  <c r="C243" i="10"/>
  <c r="I242" i="10"/>
  <c r="H242" i="10"/>
  <c r="G242" i="10"/>
  <c r="F242" i="10"/>
  <c r="E242" i="10"/>
  <c r="D242" i="10"/>
  <c r="C242" i="10"/>
  <c r="I241" i="10"/>
  <c r="H241" i="10"/>
  <c r="G241" i="10"/>
  <c r="F241" i="10"/>
  <c r="E241" i="10"/>
  <c r="D241" i="10"/>
  <c r="C241" i="10"/>
  <c r="I240" i="10"/>
  <c r="H240" i="10"/>
  <c r="G240" i="10"/>
  <c r="F240" i="10"/>
  <c r="E240" i="10"/>
  <c r="D240" i="10"/>
  <c r="C240" i="10"/>
  <c r="I238" i="10"/>
  <c r="H238" i="10"/>
  <c r="G238" i="10"/>
  <c r="F238" i="10"/>
  <c r="E238" i="10"/>
  <c r="D238" i="10"/>
  <c r="C238" i="10"/>
  <c r="I237" i="10"/>
  <c r="H237" i="10"/>
  <c r="G237" i="10"/>
  <c r="F237" i="10"/>
  <c r="E237" i="10"/>
  <c r="D237" i="10"/>
  <c r="C237" i="10"/>
  <c r="I236" i="10"/>
  <c r="H236" i="10"/>
  <c r="G236" i="10"/>
  <c r="F236" i="10"/>
  <c r="E236" i="10"/>
  <c r="D236" i="10"/>
  <c r="C236" i="10"/>
  <c r="I235" i="10"/>
  <c r="H235" i="10"/>
  <c r="G235" i="10"/>
  <c r="F235" i="10"/>
  <c r="E235" i="10"/>
  <c r="D235" i="10"/>
  <c r="C235" i="10"/>
  <c r="I234" i="10"/>
  <c r="H234" i="10"/>
  <c r="G234" i="10"/>
  <c r="F234" i="10"/>
  <c r="E234" i="10"/>
  <c r="D234" i="10"/>
  <c r="C234" i="10"/>
  <c r="I233" i="10"/>
  <c r="H233" i="10"/>
  <c r="G233" i="10"/>
  <c r="F233" i="10"/>
  <c r="E233" i="10"/>
  <c r="D233" i="10"/>
  <c r="C233" i="10"/>
  <c r="I231" i="10"/>
  <c r="H231" i="10"/>
  <c r="G231" i="10"/>
  <c r="F231" i="10"/>
  <c r="E231" i="10"/>
  <c r="D231" i="10"/>
  <c r="C231" i="10"/>
  <c r="I230" i="10"/>
  <c r="H230" i="10"/>
  <c r="G230" i="10"/>
  <c r="F230" i="10"/>
  <c r="E230" i="10"/>
  <c r="D230" i="10"/>
  <c r="C230" i="10"/>
  <c r="I229" i="10"/>
  <c r="H229" i="10"/>
  <c r="G229" i="10"/>
  <c r="F229" i="10"/>
  <c r="E229" i="10"/>
  <c r="D229" i="10"/>
  <c r="C229" i="10"/>
  <c r="I228" i="10"/>
  <c r="H228" i="10"/>
  <c r="G228" i="10"/>
  <c r="F228" i="10"/>
  <c r="E228" i="10"/>
  <c r="D228" i="10"/>
  <c r="C228" i="10"/>
  <c r="I227" i="10"/>
  <c r="H227" i="10"/>
  <c r="G227" i="10"/>
  <c r="F227" i="10"/>
  <c r="E227" i="10"/>
  <c r="D227" i="10"/>
  <c r="C227" i="10"/>
  <c r="I220" i="10"/>
  <c r="H220" i="10"/>
  <c r="G220" i="10"/>
  <c r="F220" i="10"/>
  <c r="E220" i="10"/>
  <c r="D220" i="10"/>
  <c r="C220" i="10"/>
  <c r="I219" i="10"/>
  <c r="H219" i="10"/>
  <c r="G219" i="10"/>
  <c r="F219" i="10"/>
  <c r="E219" i="10"/>
  <c r="D219" i="10"/>
  <c r="C219" i="10"/>
  <c r="I218" i="10"/>
  <c r="H218" i="10"/>
  <c r="G218" i="10"/>
  <c r="F218" i="10"/>
  <c r="E218" i="10"/>
  <c r="D218" i="10"/>
  <c r="C218" i="10"/>
  <c r="I217" i="10"/>
  <c r="H217" i="10"/>
  <c r="G217" i="10"/>
  <c r="F217" i="10"/>
  <c r="E217" i="10"/>
  <c r="D217" i="10"/>
  <c r="C217" i="10"/>
  <c r="I216" i="10"/>
  <c r="H216" i="10"/>
  <c r="G216" i="10"/>
  <c r="F216" i="10"/>
  <c r="E216" i="10"/>
  <c r="D216" i="10"/>
  <c r="C216" i="10"/>
  <c r="I215" i="10"/>
  <c r="H215" i="10"/>
  <c r="G215" i="10"/>
  <c r="F215" i="10"/>
  <c r="E215" i="10"/>
  <c r="D215" i="10"/>
  <c r="C215" i="10"/>
  <c r="I214" i="10"/>
  <c r="H214" i="10"/>
  <c r="G214" i="10"/>
  <c r="F214" i="10"/>
  <c r="E214" i="10"/>
  <c r="D214" i="10"/>
  <c r="C214" i="10"/>
  <c r="I213" i="10"/>
  <c r="H213" i="10"/>
  <c r="G213" i="10"/>
  <c r="F213" i="10"/>
  <c r="E213" i="10"/>
  <c r="D213" i="10"/>
  <c r="C213" i="10"/>
  <c r="I212" i="10"/>
  <c r="H212" i="10"/>
  <c r="G212" i="10"/>
  <c r="F212" i="10"/>
  <c r="E212" i="10"/>
  <c r="D212" i="10"/>
  <c r="C212" i="10"/>
  <c r="I211" i="10"/>
  <c r="H211" i="10"/>
  <c r="G211" i="10"/>
  <c r="F211" i="10"/>
  <c r="E211" i="10"/>
  <c r="D211" i="10"/>
  <c r="C211" i="10"/>
  <c r="I210" i="10"/>
  <c r="H210" i="10"/>
  <c r="G210" i="10"/>
  <c r="F210" i="10"/>
  <c r="E210" i="10"/>
  <c r="D210" i="10"/>
  <c r="C210" i="10"/>
  <c r="I209" i="10"/>
  <c r="H209" i="10"/>
  <c r="G209" i="10"/>
  <c r="F209" i="10"/>
  <c r="E209" i="10"/>
  <c r="D209" i="10"/>
  <c r="C209" i="10"/>
  <c r="I208" i="10"/>
  <c r="H208" i="10"/>
  <c r="G208" i="10"/>
  <c r="F208" i="10"/>
  <c r="E208" i="10"/>
  <c r="D208" i="10"/>
  <c r="C208" i="10"/>
  <c r="I207" i="10"/>
  <c r="H207" i="10"/>
  <c r="G207" i="10"/>
  <c r="F207" i="10"/>
  <c r="E207" i="10"/>
  <c r="D207" i="10"/>
  <c r="C207" i="10"/>
  <c r="I206" i="10"/>
  <c r="H206" i="10"/>
  <c r="G206" i="10"/>
  <c r="F206" i="10"/>
  <c r="E206" i="10"/>
  <c r="D206" i="10"/>
  <c r="C206" i="10"/>
  <c r="I205" i="10"/>
  <c r="H205" i="10"/>
  <c r="G205" i="10"/>
  <c r="F205" i="10"/>
  <c r="E205" i="10"/>
  <c r="D205" i="10"/>
  <c r="C205" i="10"/>
  <c r="I203" i="10"/>
  <c r="H203" i="10"/>
  <c r="G203" i="10"/>
  <c r="F203" i="10"/>
  <c r="E203" i="10"/>
  <c r="D203" i="10"/>
  <c r="C203" i="10"/>
  <c r="I202" i="10"/>
  <c r="H202" i="10"/>
  <c r="G202" i="10"/>
  <c r="F202" i="10"/>
  <c r="E202" i="10"/>
  <c r="D202" i="10"/>
  <c r="C202" i="10"/>
  <c r="I201" i="10"/>
  <c r="H201" i="10"/>
  <c r="G201" i="10"/>
  <c r="F201" i="10"/>
  <c r="E201" i="10"/>
  <c r="D201" i="10"/>
  <c r="C201" i="10"/>
  <c r="I200" i="10"/>
  <c r="H200" i="10"/>
  <c r="G200" i="10"/>
  <c r="F200" i="10"/>
  <c r="E200" i="10"/>
  <c r="D200" i="10"/>
  <c r="C200" i="10"/>
  <c r="I199" i="10"/>
  <c r="H199" i="10"/>
  <c r="G199" i="10"/>
  <c r="F199" i="10"/>
  <c r="E199" i="10"/>
  <c r="D199" i="10"/>
  <c r="C199" i="10"/>
  <c r="I198" i="10"/>
  <c r="H198" i="10"/>
  <c r="G198" i="10"/>
  <c r="F198" i="10"/>
  <c r="E198" i="10"/>
  <c r="D198" i="10"/>
  <c r="C198" i="10"/>
  <c r="I197" i="10"/>
  <c r="H197" i="10"/>
  <c r="G197" i="10"/>
  <c r="F197" i="10"/>
  <c r="E197" i="10"/>
  <c r="D197" i="10"/>
  <c r="C197" i="10"/>
  <c r="I196" i="10"/>
  <c r="H196" i="10"/>
  <c r="G196" i="10"/>
  <c r="F196" i="10"/>
  <c r="E196" i="10"/>
  <c r="D196" i="10"/>
  <c r="C196" i="10"/>
  <c r="I195" i="10"/>
  <c r="H195" i="10"/>
  <c r="G195" i="10"/>
  <c r="F195" i="10"/>
  <c r="E195" i="10"/>
  <c r="D195" i="10"/>
  <c r="C195" i="10"/>
  <c r="I194" i="10"/>
  <c r="H194" i="10"/>
  <c r="G194" i="10"/>
  <c r="F194" i="10"/>
  <c r="E194" i="10"/>
  <c r="D194" i="10"/>
  <c r="C194" i="10"/>
  <c r="I193" i="10"/>
  <c r="H193" i="10"/>
  <c r="G193" i="10"/>
  <c r="F193" i="10"/>
  <c r="E193" i="10"/>
  <c r="D193" i="10"/>
  <c r="C193" i="10"/>
  <c r="I191" i="10"/>
  <c r="H191" i="10"/>
  <c r="G191" i="10"/>
  <c r="F191" i="10"/>
  <c r="E191" i="10"/>
  <c r="D191" i="10"/>
  <c r="C191" i="10"/>
  <c r="I190" i="10"/>
  <c r="H190" i="10"/>
  <c r="G190" i="10"/>
  <c r="F190" i="10"/>
  <c r="E190" i="10"/>
  <c r="D190" i="10"/>
  <c r="C190" i="10"/>
  <c r="I189" i="10"/>
  <c r="H189" i="10"/>
  <c r="G189" i="10"/>
  <c r="F189" i="10"/>
  <c r="E189" i="10"/>
  <c r="D189" i="10"/>
  <c r="C189" i="10"/>
  <c r="I188" i="10"/>
  <c r="H188" i="10"/>
  <c r="G188" i="10"/>
  <c r="F188" i="10"/>
  <c r="E188" i="10"/>
  <c r="D188" i="10"/>
  <c r="C188" i="10"/>
  <c r="I187" i="10"/>
  <c r="H187" i="10"/>
  <c r="G187" i="10"/>
  <c r="F187" i="10"/>
  <c r="E187" i="10"/>
  <c r="D187" i="10"/>
  <c r="C187" i="10"/>
  <c r="I186" i="10"/>
  <c r="H186" i="10"/>
  <c r="G186" i="10"/>
  <c r="F186" i="10"/>
  <c r="E186" i="10"/>
  <c r="D186" i="10"/>
  <c r="C186" i="10"/>
  <c r="I185" i="10"/>
  <c r="H185" i="10"/>
  <c r="G185" i="10"/>
  <c r="F185" i="10"/>
  <c r="E185" i="10"/>
  <c r="D185" i="10"/>
  <c r="C185" i="10"/>
  <c r="I184" i="10"/>
  <c r="H184" i="10"/>
  <c r="G184" i="10"/>
  <c r="F184" i="10"/>
  <c r="E184" i="10"/>
  <c r="D184" i="10"/>
  <c r="C184" i="10"/>
  <c r="I183" i="10"/>
  <c r="H183" i="10"/>
  <c r="G183" i="10"/>
  <c r="F183" i="10"/>
  <c r="E183" i="10"/>
  <c r="D183" i="10"/>
  <c r="C183" i="10"/>
  <c r="I182" i="10"/>
  <c r="H182" i="10"/>
  <c r="G182" i="10"/>
  <c r="F182" i="10"/>
  <c r="E182" i="10"/>
  <c r="D182" i="10"/>
  <c r="C182" i="10"/>
  <c r="I181" i="10"/>
  <c r="H181" i="10"/>
  <c r="G181" i="10"/>
  <c r="F181" i="10"/>
  <c r="E181" i="10"/>
  <c r="D181" i="10"/>
  <c r="C181" i="10"/>
  <c r="I179" i="10"/>
  <c r="H179" i="10"/>
  <c r="G179" i="10"/>
  <c r="F179" i="10"/>
  <c r="E179" i="10"/>
  <c r="D179" i="10"/>
  <c r="C179" i="10"/>
  <c r="I178" i="10"/>
  <c r="H178" i="10"/>
  <c r="G178" i="10"/>
  <c r="F178" i="10"/>
  <c r="E178" i="10"/>
  <c r="D178" i="10"/>
  <c r="C178" i="10"/>
  <c r="I177" i="10"/>
  <c r="H177" i="10"/>
  <c r="G177" i="10"/>
  <c r="F177" i="10"/>
  <c r="E177" i="10"/>
  <c r="D177" i="10"/>
  <c r="C177" i="10"/>
  <c r="I176" i="10"/>
  <c r="H176" i="10"/>
  <c r="G176" i="10"/>
  <c r="F176" i="10"/>
  <c r="E176" i="10"/>
  <c r="D176" i="10"/>
  <c r="C176" i="10"/>
  <c r="I175" i="10"/>
  <c r="H175" i="10"/>
  <c r="G175" i="10"/>
  <c r="F175" i="10"/>
  <c r="E175" i="10"/>
  <c r="D175" i="10"/>
  <c r="C175" i="10"/>
  <c r="I174" i="10"/>
  <c r="H174" i="10"/>
  <c r="G174" i="10"/>
  <c r="F174" i="10"/>
  <c r="E174" i="10"/>
  <c r="D174" i="10"/>
  <c r="C174" i="10"/>
  <c r="I173" i="10"/>
  <c r="H173" i="10"/>
  <c r="G173" i="10"/>
  <c r="F173" i="10"/>
  <c r="E173" i="10"/>
  <c r="D173" i="10"/>
  <c r="C173" i="10"/>
  <c r="I172" i="10"/>
  <c r="H172" i="10"/>
  <c r="G172" i="10"/>
  <c r="F172" i="10"/>
  <c r="E172" i="10"/>
  <c r="D172" i="10"/>
  <c r="C172" i="10"/>
  <c r="I171" i="10"/>
  <c r="H171" i="10"/>
  <c r="G171" i="10"/>
  <c r="F171" i="10"/>
  <c r="E171" i="10"/>
  <c r="D171" i="10"/>
  <c r="C171" i="10"/>
  <c r="I170" i="10"/>
  <c r="H170" i="10"/>
  <c r="G170" i="10"/>
  <c r="F170" i="10"/>
  <c r="E170" i="10"/>
  <c r="D170" i="10"/>
  <c r="C170" i="10"/>
  <c r="I169" i="10"/>
  <c r="H169" i="10"/>
  <c r="G169" i="10"/>
  <c r="F169" i="10"/>
  <c r="E169" i="10"/>
  <c r="D169" i="10"/>
  <c r="C169" i="10"/>
  <c r="I168" i="10"/>
  <c r="H168" i="10"/>
  <c r="G168" i="10"/>
  <c r="F168" i="10"/>
  <c r="E168" i="10"/>
  <c r="D168" i="10"/>
  <c r="C168" i="10"/>
  <c r="I167" i="10"/>
  <c r="H167" i="10"/>
  <c r="G167" i="10"/>
  <c r="F167" i="10"/>
  <c r="E167" i="10"/>
  <c r="D167" i="10"/>
  <c r="C167" i="10"/>
  <c r="I166" i="10"/>
  <c r="H166" i="10"/>
  <c r="G166" i="10"/>
  <c r="F166" i="10"/>
  <c r="E166" i="10"/>
  <c r="D166" i="10"/>
  <c r="C166" i="10"/>
  <c r="I165" i="10"/>
  <c r="H165" i="10"/>
  <c r="G165" i="10"/>
  <c r="F165" i="10"/>
  <c r="E165" i="10"/>
  <c r="D165" i="10"/>
  <c r="C165" i="10"/>
  <c r="I164" i="10"/>
  <c r="H164" i="10"/>
  <c r="G164" i="10"/>
  <c r="F164" i="10"/>
  <c r="E164" i="10"/>
  <c r="D164" i="10"/>
  <c r="C164" i="10"/>
  <c r="I163" i="10"/>
  <c r="H163" i="10"/>
  <c r="G163" i="10"/>
  <c r="F163" i="10"/>
  <c r="E163" i="10"/>
  <c r="D163" i="10"/>
  <c r="C163" i="10"/>
  <c r="I161" i="10"/>
  <c r="H161" i="10"/>
  <c r="G161" i="10"/>
  <c r="F161" i="10"/>
  <c r="E161" i="10"/>
  <c r="D161" i="10"/>
  <c r="C161" i="10"/>
  <c r="I160" i="10"/>
  <c r="H160" i="10"/>
  <c r="G160" i="10"/>
  <c r="F160" i="10"/>
  <c r="E160" i="10"/>
  <c r="D160" i="10"/>
  <c r="C160" i="10"/>
  <c r="I159" i="10"/>
  <c r="H159" i="10"/>
  <c r="G159" i="10"/>
  <c r="F159" i="10"/>
  <c r="E159" i="10"/>
  <c r="D159" i="10"/>
  <c r="C159" i="10"/>
  <c r="I158" i="10"/>
  <c r="H158" i="10"/>
  <c r="G158" i="10"/>
  <c r="F158" i="10"/>
  <c r="E158" i="10"/>
  <c r="D158" i="10"/>
  <c r="C158" i="10"/>
  <c r="I157" i="10"/>
  <c r="H157" i="10"/>
  <c r="G157" i="10"/>
  <c r="F157" i="10"/>
  <c r="E157" i="10"/>
  <c r="D157" i="10"/>
  <c r="C157" i="10"/>
  <c r="I156" i="10"/>
  <c r="H156" i="10"/>
  <c r="G156" i="10"/>
  <c r="F156" i="10"/>
  <c r="E156" i="10"/>
  <c r="D156" i="10"/>
  <c r="C156" i="10"/>
  <c r="I155" i="10"/>
  <c r="H155" i="10"/>
  <c r="G155" i="10"/>
  <c r="F155" i="10"/>
  <c r="E155" i="10"/>
  <c r="D155" i="10"/>
  <c r="C155" i="10"/>
  <c r="I154" i="10"/>
  <c r="H154" i="10"/>
  <c r="G154" i="10"/>
  <c r="F154" i="10"/>
  <c r="E154" i="10"/>
  <c r="D154" i="10"/>
  <c r="C154" i="10"/>
  <c r="I153" i="10"/>
  <c r="H153" i="10"/>
  <c r="G153" i="10"/>
  <c r="F153" i="10"/>
  <c r="E153" i="10"/>
  <c r="D153" i="10"/>
  <c r="C153" i="10"/>
  <c r="I152" i="10"/>
  <c r="H152" i="10"/>
  <c r="G152" i="10"/>
  <c r="F152" i="10"/>
  <c r="E152" i="10"/>
  <c r="D152" i="10"/>
  <c r="C152" i="10"/>
  <c r="I151" i="10"/>
  <c r="H151" i="10"/>
  <c r="G151" i="10"/>
  <c r="F151" i="10"/>
  <c r="E151" i="10"/>
  <c r="D151" i="10"/>
  <c r="C151" i="10"/>
  <c r="I150" i="10"/>
  <c r="H150" i="10"/>
  <c r="G150" i="10"/>
  <c r="F150" i="10"/>
  <c r="E150" i="10"/>
  <c r="D150" i="10"/>
  <c r="C150" i="10"/>
  <c r="I149" i="10"/>
  <c r="H149" i="10"/>
  <c r="G149" i="10"/>
  <c r="F149" i="10"/>
  <c r="E149" i="10"/>
  <c r="D149" i="10"/>
  <c r="C149" i="10"/>
  <c r="I148" i="10"/>
  <c r="H148" i="10"/>
  <c r="G148" i="10"/>
  <c r="F148" i="10"/>
  <c r="E148" i="10"/>
  <c r="D148" i="10"/>
  <c r="C148" i="10"/>
  <c r="I147" i="10"/>
  <c r="H147" i="10"/>
  <c r="G147" i="10"/>
  <c r="F147" i="10"/>
  <c r="E147" i="10"/>
  <c r="D147" i="10"/>
  <c r="C147" i="10"/>
  <c r="I146" i="10"/>
  <c r="H146" i="10"/>
  <c r="G146" i="10"/>
  <c r="F146" i="10"/>
  <c r="E146" i="10"/>
  <c r="D146" i="10"/>
  <c r="C146" i="10"/>
  <c r="I145" i="10"/>
  <c r="H145" i="10"/>
  <c r="G145" i="10"/>
  <c r="F145" i="10"/>
  <c r="E145" i="10"/>
  <c r="D145" i="10"/>
  <c r="C145" i="10"/>
  <c r="I144" i="10"/>
  <c r="H144" i="10"/>
  <c r="G144" i="10"/>
  <c r="F144" i="10"/>
  <c r="E144" i="10"/>
  <c r="D144" i="10"/>
  <c r="C144" i="10"/>
  <c r="I143" i="10"/>
  <c r="H143" i="10"/>
  <c r="G143" i="10"/>
  <c r="F143" i="10"/>
  <c r="E143" i="10"/>
  <c r="D143" i="10"/>
  <c r="C143" i="10"/>
  <c r="I142" i="10"/>
  <c r="H142" i="10"/>
  <c r="G142" i="10"/>
  <c r="F142" i="10"/>
  <c r="E142" i="10"/>
  <c r="D142" i="10"/>
  <c r="C142" i="10"/>
  <c r="I141" i="10"/>
  <c r="H141" i="10"/>
  <c r="G141" i="10"/>
  <c r="F141" i="10"/>
  <c r="E141" i="10"/>
  <c r="D141" i="10"/>
  <c r="C141" i="10"/>
  <c r="I140" i="10"/>
  <c r="H140" i="10"/>
  <c r="G140" i="10"/>
  <c r="F140" i="10"/>
  <c r="E140" i="10"/>
  <c r="D140" i="10"/>
  <c r="C140" i="10"/>
  <c r="I139" i="10"/>
  <c r="H139" i="10"/>
  <c r="G139" i="10"/>
  <c r="F139" i="10"/>
  <c r="E139" i="10"/>
  <c r="D139" i="10"/>
  <c r="C139" i="10"/>
  <c r="I138" i="10"/>
  <c r="H138" i="10"/>
  <c r="G138" i="10"/>
  <c r="F138" i="10"/>
  <c r="E138" i="10"/>
  <c r="D138" i="10"/>
  <c r="C138" i="10"/>
  <c r="I136" i="10"/>
  <c r="H136" i="10"/>
  <c r="G136" i="10"/>
  <c r="F136" i="10"/>
  <c r="E136" i="10"/>
  <c r="D136" i="10"/>
  <c r="C136" i="10"/>
  <c r="I135" i="10"/>
  <c r="H135" i="10"/>
  <c r="G135" i="10"/>
  <c r="F135" i="10"/>
  <c r="E135" i="10"/>
  <c r="D135" i="10"/>
  <c r="C135" i="10"/>
  <c r="I134" i="10"/>
  <c r="H134" i="10"/>
  <c r="G134" i="10"/>
  <c r="F134" i="10"/>
  <c r="E134" i="10"/>
  <c r="D134" i="10"/>
  <c r="C134" i="10"/>
  <c r="I133" i="10"/>
  <c r="H133" i="10"/>
  <c r="G133" i="10"/>
  <c r="F133" i="10"/>
  <c r="E133" i="10"/>
  <c r="D133" i="10"/>
  <c r="C133" i="10"/>
  <c r="I132" i="10"/>
  <c r="H132" i="10"/>
  <c r="G132" i="10"/>
  <c r="F132" i="10"/>
  <c r="E132" i="10"/>
  <c r="D132" i="10"/>
  <c r="C132" i="10"/>
  <c r="I131" i="10"/>
  <c r="H131" i="10"/>
  <c r="G131" i="10"/>
  <c r="F131" i="10"/>
  <c r="E131" i="10"/>
  <c r="D131" i="10"/>
  <c r="C131" i="10"/>
  <c r="I130" i="10"/>
  <c r="H130" i="10"/>
  <c r="G130" i="10"/>
  <c r="F130" i="10"/>
  <c r="E130" i="10"/>
  <c r="D130" i="10"/>
  <c r="C130" i="10"/>
  <c r="I129" i="10"/>
  <c r="H129" i="10"/>
  <c r="G129" i="10"/>
  <c r="F129" i="10"/>
  <c r="E129" i="10"/>
  <c r="D129" i="10"/>
  <c r="C129" i="10"/>
  <c r="I128" i="10"/>
  <c r="H128" i="10"/>
  <c r="G128" i="10"/>
  <c r="F128" i="10"/>
  <c r="E128" i="10"/>
  <c r="D128" i="10"/>
  <c r="C128" i="10"/>
  <c r="I127" i="10"/>
  <c r="H127" i="10"/>
  <c r="G127" i="10"/>
  <c r="F127" i="10"/>
  <c r="E127" i="10"/>
  <c r="D127" i="10"/>
  <c r="C127" i="10"/>
  <c r="I126" i="10"/>
  <c r="H126" i="10"/>
  <c r="G126" i="10"/>
  <c r="F126" i="10"/>
  <c r="E126" i="10"/>
  <c r="D126" i="10"/>
  <c r="C126" i="10"/>
  <c r="I125" i="10"/>
  <c r="H125" i="10"/>
  <c r="G125" i="10"/>
  <c r="F125" i="10"/>
  <c r="E125" i="10"/>
  <c r="D125" i="10"/>
  <c r="C125" i="10"/>
  <c r="I124" i="10"/>
  <c r="H124" i="10"/>
  <c r="G124" i="10"/>
  <c r="F124" i="10"/>
  <c r="E124" i="10"/>
  <c r="D124" i="10"/>
  <c r="C124" i="10"/>
  <c r="I123" i="10"/>
  <c r="H123" i="10"/>
  <c r="G123" i="10"/>
  <c r="F123" i="10"/>
  <c r="E123" i="10"/>
  <c r="D123" i="10"/>
  <c r="C123" i="10"/>
  <c r="I122" i="10"/>
  <c r="H122" i="10"/>
  <c r="G122" i="10"/>
  <c r="F122" i="10"/>
  <c r="E122" i="10"/>
  <c r="D122" i="10"/>
  <c r="C122" i="10"/>
  <c r="I120" i="10"/>
  <c r="H120" i="10"/>
  <c r="G120" i="10"/>
  <c r="F120" i="10"/>
  <c r="E120" i="10"/>
  <c r="D120" i="10"/>
  <c r="C120" i="10"/>
  <c r="I119" i="10"/>
  <c r="H119" i="10"/>
  <c r="G119" i="10"/>
  <c r="F119" i="10"/>
  <c r="E119" i="10"/>
  <c r="D119" i="10"/>
  <c r="C119" i="10"/>
  <c r="I118" i="10"/>
  <c r="H118" i="10"/>
  <c r="G118" i="10"/>
  <c r="F118" i="10"/>
  <c r="E118" i="10"/>
  <c r="D118" i="10"/>
  <c r="C118" i="10"/>
  <c r="I117" i="10"/>
  <c r="H117" i="10"/>
  <c r="G117" i="10"/>
  <c r="F117" i="10"/>
  <c r="E117" i="10"/>
  <c r="D117" i="10"/>
  <c r="C117" i="10"/>
  <c r="I116" i="10"/>
  <c r="H116" i="10"/>
  <c r="G116" i="10"/>
  <c r="F116" i="10"/>
  <c r="E116" i="10"/>
  <c r="D116" i="10"/>
  <c r="C116" i="10"/>
  <c r="I115" i="10"/>
  <c r="H115" i="10"/>
  <c r="G115" i="10"/>
  <c r="F115" i="10"/>
  <c r="E115" i="10"/>
  <c r="D115" i="10"/>
  <c r="C115" i="10"/>
  <c r="I114" i="10"/>
  <c r="H114" i="10"/>
  <c r="G114" i="10"/>
  <c r="F114" i="10"/>
  <c r="E114" i="10"/>
  <c r="D114" i="10"/>
  <c r="C114" i="10"/>
  <c r="I113" i="10"/>
  <c r="H113" i="10"/>
  <c r="G113" i="10"/>
  <c r="F113" i="10"/>
  <c r="E113" i="10"/>
  <c r="D113" i="10"/>
  <c r="C113" i="10"/>
  <c r="I112" i="10"/>
  <c r="H112" i="10"/>
  <c r="G112" i="10"/>
  <c r="F112" i="10"/>
  <c r="E112" i="10"/>
  <c r="D112" i="10"/>
  <c r="C112" i="10"/>
  <c r="I111" i="10"/>
  <c r="H111" i="10"/>
  <c r="G111" i="10"/>
  <c r="F111" i="10"/>
  <c r="E111" i="10"/>
  <c r="D111" i="10"/>
  <c r="C111" i="10"/>
  <c r="I106" i="10"/>
  <c r="H106" i="10"/>
  <c r="G106" i="10"/>
  <c r="F106" i="10"/>
  <c r="E106" i="10"/>
  <c r="D106" i="10"/>
  <c r="C106" i="10"/>
  <c r="I105" i="10"/>
  <c r="H105" i="10"/>
  <c r="G105" i="10"/>
  <c r="F105" i="10"/>
  <c r="E105" i="10"/>
  <c r="D105" i="10"/>
  <c r="C105" i="10"/>
  <c r="I104" i="10"/>
  <c r="H104" i="10"/>
  <c r="G104" i="10"/>
  <c r="F104" i="10"/>
  <c r="E104" i="10"/>
  <c r="D104" i="10"/>
  <c r="C104" i="10"/>
  <c r="I103" i="10"/>
  <c r="H103" i="10"/>
  <c r="G103" i="10"/>
  <c r="F103" i="10"/>
  <c r="E103" i="10"/>
  <c r="D103" i="10"/>
  <c r="C103" i="10"/>
  <c r="I102" i="10"/>
  <c r="H102" i="10"/>
  <c r="G102" i="10"/>
  <c r="F102" i="10"/>
  <c r="E102" i="10"/>
  <c r="D102" i="10"/>
  <c r="C102" i="10"/>
  <c r="I101" i="10"/>
  <c r="H101" i="10"/>
  <c r="G101" i="10"/>
  <c r="F101" i="10"/>
  <c r="E101" i="10"/>
  <c r="D101" i="10"/>
  <c r="C101" i="10"/>
  <c r="I100" i="10"/>
  <c r="H100" i="10"/>
  <c r="G100" i="10"/>
  <c r="F100" i="10"/>
  <c r="E100" i="10"/>
  <c r="D100" i="10"/>
  <c r="C100" i="10"/>
  <c r="I99" i="10"/>
  <c r="H99" i="10"/>
  <c r="G99" i="10"/>
  <c r="F99" i="10"/>
  <c r="E99" i="10"/>
  <c r="D99" i="10"/>
  <c r="C99" i="10"/>
  <c r="I98" i="10"/>
  <c r="H98" i="10"/>
  <c r="G98" i="10"/>
  <c r="F98" i="10"/>
  <c r="E98" i="10"/>
  <c r="D98" i="10"/>
  <c r="C98" i="10"/>
  <c r="I97" i="10"/>
  <c r="H97" i="10"/>
  <c r="G97" i="10"/>
  <c r="F97" i="10"/>
  <c r="E97" i="10"/>
  <c r="D97" i="10"/>
  <c r="C97" i="10"/>
  <c r="I96" i="10"/>
  <c r="H96" i="10"/>
  <c r="G96" i="10"/>
  <c r="F96" i="10"/>
  <c r="E96" i="10"/>
  <c r="D96" i="10"/>
  <c r="C96"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1" i="10"/>
  <c r="H91" i="10"/>
  <c r="G91" i="10"/>
  <c r="F91" i="10"/>
  <c r="E91" i="10"/>
  <c r="D91" i="10"/>
  <c r="C91" i="10"/>
  <c r="I89" i="10"/>
  <c r="H89" i="10"/>
  <c r="G89" i="10"/>
  <c r="F89" i="10"/>
  <c r="E89" i="10"/>
  <c r="D89" i="10"/>
  <c r="C89"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1" i="10"/>
  <c r="H81" i="10"/>
  <c r="G81" i="10"/>
  <c r="F81" i="10"/>
  <c r="E81" i="10"/>
  <c r="D81" i="10"/>
  <c r="C81"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9" i="10"/>
  <c r="H69" i="10"/>
  <c r="G69" i="10"/>
  <c r="F69" i="10"/>
  <c r="E69" i="10"/>
  <c r="D69" i="10"/>
  <c r="C69" i="10"/>
  <c r="I68" i="10"/>
  <c r="H68" i="10"/>
  <c r="G68" i="10"/>
  <c r="F68" i="10"/>
  <c r="E68" i="10"/>
  <c r="D68" i="10"/>
  <c r="C68" i="10"/>
  <c r="I67" i="10"/>
  <c r="H67" i="10"/>
  <c r="G67" i="10"/>
  <c r="F67" i="10"/>
  <c r="E67" i="10"/>
  <c r="D67" i="10"/>
  <c r="C67" i="10"/>
  <c r="I66" i="10"/>
  <c r="H66" i="10"/>
  <c r="G66" i="10"/>
  <c r="F66" i="10"/>
  <c r="E66" i="10"/>
  <c r="D66" i="10"/>
  <c r="C66" i="10"/>
  <c r="I37" i="10"/>
  <c r="J37" i="10"/>
  <c r="H37" i="10"/>
  <c r="G37" i="10"/>
  <c r="F37" i="10"/>
  <c r="E37" i="10"/>
  <c r="D37" i="10"/>
  <c r="C37" i="10"/>
  <c r="I36" i="10"/>
  <c r="J36" i="10"/>
  <c r="H36" i="10"/>
  <c r="G36" i="10"/>
  <c r="F36" i="10"/>
  <c r="E36" i="10"/>
  <c r="D36" i="10"/>
  <c r="C36" i="10"/>
  <c r="I35" i="10"/>
  <c r="J35" i="10"/>
  <c r="H35" i="10"/>
  <c r="G35" i="10"/>
  <c r="F35" i="10"/>
  <c r="E35" i="10"/>
  <c r="D35" i="10"/>
  <c r="C35" i="10"/>
  <c r="I34" i="10"/>
  <c r="J34" i="10"/>
  <c r="H34" i="10"/>
  <c r="G34" i="10"/>
  <c r="F34" i="10"/>
  <c r="E34" i="10"/>
  <c r="D34" i="10"/>
  <c r="C34" i="10"/>
  <c r="I33" i="10"/>
  <c r="J33" i="10"/>
  <c r="H33" i="10"/>
  <c r="G33" i="10"/>
  <c r="F33" i="10"/>
  <c r="E33" i="10"/>
  <c r="D33" i="10"/>
  <c r="C33" i="10"/>
  <c r="I44" i="10"/>
  <c r="J44" i="10"/>
  <c r="H44" i="10"/>
  <c r="G44" i="10"/>
  <c r="F44" i="10"/>
  <c r="E44" i="10"/>
  <c r="D44" i="10"/>
  <c r="C44" i="10"/>
  <c r="I43" i="10"/>
  <c r="J43" i="10"/>
  <c r="H43" i="10"/>
  <c r="G43" i="10"/>
  <c r="F43" i="10"/>
  <c r="E43" i="10"/>
  <c r="D43" i="10"/>
  <c r="C43" i="10"/>
  <c r="I42" i="10"/>
  <c r="J42" i="10"/>
  <c r="H42" i="10"/>
  <c r="G42" i="10"/>
  <c r="F42" i="10"/>
  <c r="E42" i="10"/>
  <c r="D42" i="10"/>
  <c r="C42" i="10"/>
  <c r="I41" i="10"/>
  <c r="J41" i="10"/>
  <c r="H41" i="10"/>
  <c r="G41" i="10"/>
  <c r="F41" i="10"/>
  <c r="E41" i="10"/>
  <c r="D41" i="10"/>
  <c r="C41" i="10"/>
  <c r="I40" i="10"/>
  <c r="J40" i="10"/>
  <c r="H40" i="10"/>
  <c r="G40" i="10"/>
  <c r="F40" i="10"/>
  <c r="E40" i="10"/>
  <c r="D40" i="10"/>
  <c r="C40" i="10"/>
  <c r="I39" i="10"/>
  <c r="J39" i="10"/>
  <c r="H39" i="10"/>
  <c r="G39" i="10"/>
  <c r="F39" i="10"/>
  <c r="E39" i="10"/>
  <c r="D39" i="10"/>
  <c r="C39" i="10"/>
  <c r="I31" i="10"/>
  <c r="H31" i="10"/>
  <c r="G31" i="10"/>
  <c r="F31" i="10"/>
  <c r="E31" i="10"/>
  <c r="D31" i="10"/>
  <c r="C31" i="10"/>
  <c r="I30" i="10"/>
  <c r="H30" i="10"/>
  <c r="G30" i="10"/>
  <c r="F30" i="10"/>
  <c r="E30" i="10"/>
  <c r="D30" i="10"/>
  <c r="C30" i="10"/>
  <c r="I29" i="10"/>
  <c r="H29" i="10"/>
  <c r="G29" i="10"/>
  <c r="F29" i="10"/>
  <c r="E29" i="10"/>
  <c r="D29" i="10"/>
  <c r="C29" i="10"/>
  <c r="I28" i="10"/>
  <c r="H28" i="10"/>
  <c r="G28" i="10"/>
  <c r="F28" i="10"/>
  <c r="E28" i="10"/>
  <c r="D28" i="10"/>
  <c r="C28" i="10"/>
  <c r="I27" i="10"/>
  <c r="H27" i="10"/>
  <c r="G27" i="10"/>
  <c r="F27" i="10"/>
  <c r="E27" i="10"/>
  <c r="D27" i="10"/>
  <c r="C27" i="10"/>
  <c r="A60" i="10" s="1"/>
  <c r="I26" i="10"/>
  <c r="H26" i="10"/>
  <c r="G26" i="10"/>
  <c r="F26" i="10"/>
  <c r="E26" i="10"/>
  <c r="D26" i="10"/>
  <c r="C26" i="10"/>
  <c r="I25" i="10"/>
  <c r="J25" i="10"/>
  <c r="H25" i="10"/>
  <c r="G25" i="10"/>
  <c r="F25" i="10"/>
  <c r="E25" i="10"/>
  <c r="D25" i="10"/>
  <c r="C25" i="10"/>
  <c r="J27" i="10"/>
  <c r="J26" i="10"/>
  <c r="J28" i="10"/>
  <c r="F17" i="2"/>
  <c r="E17" i="2"/>
  <c r="F14" i="2"/>
  <c r="E14" i="2"/>
  <c r="F13" i="2"/>
  <c r="E13" i="2"/>
  <c r="F12" i="2"/>
  <c r="E12" i="2"/>
  <c r="F11" i="2"/>
  <c r="E11" i="2"/>
  <c r="F10" i="2"/>
  <c r="E10" i="2"/>
  <c r="F9" i="2"/>
  <c r="E9" i="2"/>
  <c r="F8" i="2"/>
  <c r="E8" i="2"/>
  <c r="F7" i="2"/>
  <c r="E7" i="2"/>
  <c r="F6" i="2"/>
  <c r="E6" i="2"/>
  <c r="F5" i="2"/>
  <c r="E5" i="2"/>
  <c r="F4" i="2"/>
  <c r="E4" i="2"/>
  <c r="F3" i="2"/>
  <c r="E3" i="2"/>
  <c r="F2" i="2"/>
  <c r="E2" i="2"/>
  <c r="J30" i="10"/>
  <c r="J29" i="10"/>
  <c r="N44" i="20"/>
  <c r="N43" i="20"/>
  <c r="N42" i="20"/>
  <c r="N41" i="20"/>
  <c r="N40" i="20"/>
  <c r="N39" i="20"/>
  <c r="N38" i="20"/>
  <c r="N37" i="20"/>
  <c r="N36" i="20"/>
  <c r="N35" i="20"/>
  <c r="N34" i="20"/>
  <c r="N33" i="20"/>
  <c r="N32" i="20"/>
  <c r="N31" i="20"/>
  <c r="N30" i="20"/>
  <c r="A176" i="18"/>
  <c r="C176" i="18" s="1"/>
  <c r="D39" i="18"/>
  <c r="C39" i="18"/>
  <c r="B39" i="18"/>
  <c r="C288" i="14"/>
  <c r="A288" i="14"/>
  <c r="O21" i="20" s="1"/>
  <c r="H288" i="14"/>
  <c r="D287" i="14"/>
  <c r="C287" i="14"/>
  <c r="A287" i="14"/>
  <c r="D286" i="14"/>
  <c r="C286" i="14"/>
  <c r="A286" i="14"/>
  <c r="F286" i="14" s="1"/>
  <c r="D285" i="14"/>
  <c r="C285" i="14"/>
  <c r="A285" i="14"/>
  <c r="F285" i="14" s="1"/>
  <c r="C284" i="14"/>
  <c r="A284" i="14"/>
  <c r="H284" i="14" s="1"/>
  <c r="C283" i="14"/>
  <c r="A283" i="14"/>
  <c r="H283" i="14" s="1"/>
  <c r="C282" i="14"/>
  <c r="A282" i="14"/>
  <c r="H282" i="14" s="1"/>
  <c r="D281" i="14"/>
  <c r="C281" i="14"/>
  <c r="A281" i="14"/>
  <c r="F281" i="14" s="1"/>
  <c r="D280" i="14"/>
  <c r="C280" i="14"/>
  <c r="A280" i="14"/>
  <c r="D279" i="14"/>
  <c r="C279" i="14"/>
  <c r="D278" i="14"/>
  <c r="C278" i="14"/>
  <c r="D277" i="14"/>
  <c r="C277" i="14"/>
  <c r="D275" i="14"/>
  <c r="C275" i="14"/>
  <c r="D274" i="14"/>
  <c r="C274" i="14"/>
  <c r="D273" i="14"/>
  <c r="C273" i="14"/>
  <c r="D272" i="14"/>
  <c r="C272" i="14"/>
  <c r="D271" i="14"/>
  <c r="C271" i="14"/>
  <c r="D270" i="14"/>
  <c r="C270" i="14"/>
  <c r="D268" i="14"/>
  <c r="C268" i="14"/>
  <c r="D267" i="14"/>
  <c r="C267" i="14"/>
  <c r="D266" i="14"/>
  <c r="C266" i="14"/>
  <c r="D265" i="14"/>
  <c r="C265" i="14"/>
  <c r="D264" i="14"/>
  <c r="C264" i="14"/>
  <c r="D263" i="14"/>
  <c r="C263" i="14"/>
  <c r="D262" i="14"/>
  <c r="C262" i="14"/>
  <c r="D261" i="14"/>
  <c r="C261" i="14"/>
  <c r="D260" i="14"/>
  <c r="C260" i="14"/>
  <c r="D259" i="14"/>
  <c r="C259" i="14"/>
  <c r="D258" i="14"/>
  <c r="C258" i="14"/>
  <c r="D257" i="14"/>
  <c r="C257" i="14"/>
  <c r="D256" i="14"/>
  <c r="C256" i="14"/>
  <c r="D255" i="14"/>
  <c r="C255" i="14"/>
  <c r="D254" i="14"/>
  <c r="C254" i="14"/>
  <c r="D253" i="14"/>
  <c r="C253" i="14"/>
  <c r="D252" i="14"/>
  <c r="C252" i="14"/>
  <c r="D251" i="14"/>
  <c r="C251" i="14"/>
  <c r="D250" i="14"/>
  <c r="C250" i="14"/>
  <c r="D249" i="14"/>
  <c r="C249" i="14"/>
  <c r="D248" i="14"/>
  <c r="C248" i="14"/>
  <c r="D247" i="14"/>
  <c r="C247" i="14"/>
  <c r="D243" i="14"/>
  <c r="C243" i="14"/>
  <c r="D242" i="14"/>
  <c r="C242" i="14"/>
  <c r="D241" i="14"/>
  <c r="C241" i="14"/>
  <c r="D240" i="14"/>
  <c r="C240" i="14"/>
  <c r="D238" i="14"/>
  <c r="C238" i="14"/>
  <c r="D237" i="14"/>
  <c r="C237" i="14"/>
  <c r="D236" i="14"/>
  <c r="C236" i="14"/>
  <c r="D235" i="14"/>
  <c r="C235" i="14"/>
  <c r="D229" i="14"/>
  <c r="C229" i="14"/>
  <c r="D227" i="14"/>
  <c r="C227" i="14"/>
  <c r="D226" i="14"/>
  <c r="C226" i="14"/>
  <c r="D225" i="14"/>
  <c r="C225" i="14"/>
  <c r="D224" i="14"/>
  <c r="C224" i="14"/>
  <c r="D223" i="14"/>
  <c r="C223" i="14"/>
  <c r="D222" i="14"/>
  <c r="C222" i="14"/>
  <c r="D221" i="14"/>
  <c r="C221" i="14"/>
  <c r="D220" i="14"/>
  <c r="C220" i="14"/>
  <c r="D219" i="14"/>
  <c r="C219" i="14"/>
  <c r="D218" i="14"/>
  <c r="C218" i="14"/>
  <c r="D217" i="14"/>
  <c r="C217" i="14"/>
  <c r="D216" i="14"/>
  <c r="C216" i="14"/>
  <c r="D215" i="14"/>
  <c r="C215" i="14"/>
  <c r="D214" i="14"/>
  <c r="C214" i="14"/>
  <c r="D213" i="14"/>
  <c r="C213" i="14"/>
  <c r="D212" i="14"/>
  <c r="C212" i="14"/>
  <c r="D208" i="14"/>
  <c r="C208" i="14"/>
  <c r="D207" i="14"/>
  <c r="C207" i="14"/>
  <c r="D206" i="14"/>
  <c r="C206" i="14"/>
  <c r="D205" i="14"/>
  <c r="C205" i="14"/>
  <c r="D204" i="14"/>
  <c r="C204" i="14"/>
  <c r="D203" i="14"/>
  <c r="C203" i="14"/>
  <c r="D201" i="14"/>
  <c r="C201" i="14"/>
  <c r="D200" i="14"/>
  <c r="C200" i="14"/>
  <c r="D198" i="14"/>
  <c r="C198" i="14"/>
  <c r="D197" i="14"/>
  <c r="C197" i="14"/>
  <c r="C196" i="14"/>
  <c r="D195" i="14"/>
  <c r="C195" i="14"/>
  <c r="D194" i="14"/>
  <c r="C194" i="14"/>
  <c r="D193" i="14"/>
  <c r="C193" i="14"/>
  <c r="D192" i="14"/>
  <c r="C192" i="14"/>
  <c r="D191" i="14"/>
  <c r="C191" i="14"/>
  <c r="D190" i="14"/>
  <c r="C190" i="14"/>
  <c r="D189" i="14"/>
  <c r="C189" i="14"/>
  <c r="C188" i="14"/>
  <c r="D186" i="14"/>
  <c r="C186" i="14"/>
  <c r="C181" i="14"/>
  <c r="D180" i="14"/>
  <c r="C180" i="14"/>
  <c r="C179" i="14"/>
  <c r="D178" i="14"/>
  <c r="C178" i="14"/>
  <c r="D177" i="14"/>
  <c r="C177" i="14"/>
  <c r="D175" i="14"/>
  <c r="C175" i="14"/>
  <c r="D174" i="14"/>
  <c r="C174" i="14"/>
  <c r="D173" i="14"/>
  <c r="C173" i="14"/>
  <c r="D172" i="14"/>
  <c r="C172" i="14"/>
  <c r="D171" i="14"/>
  <c r="C171" i="14"/>
  <c r="D170" i="14"/>
  <c r="C170" i="14"/>
  <c r="D168" i="14"/>
  <c r="C168" i="14"/>
  <c r="D167" i="14"/>
  <c r="C167" i="14"/>
  <c r="D166" i="14"/>
  <c r="C166" i="14"/>
  <c r="D165" i="14"/>
  <c r="C165" i="14"/>
  <c r="D164" i="14"/>
  <c r="C164" i="14"/>
  <c r="D163" i="14"/>
  <c r="C163" i="14"/>
  <c r="D162" i="14"/>
  <c r="C162" i="14"/>
  <c r="D161" i="14"/>
  <c r="C161" i="14"/>
  <c r="D159" i="14"/>
  <c r="C159" i="14"/>
  <c r="D157" i="14"/>
  <c r="C157" i="14"/>
  <c r="D156" i="14"/>
  <c r="C156" i="14"/>
  <c r="D155" i="14"/>
  <c r="C155" i="14"/>
  <c r="D154" i="14"/>
  <c r="C154" i="14"/>
  <c r="D153" i="14"/>
  <c r="C153" i="14"/>
  <c r="D152" i="14"/>
  <c r="C152" i="14"/>
  <c r="D150" i="14"/>
  <c r="C150" i="14"/>
  <c r="D149" i="14"/>
  <c r="C149" i="14"/>
  <c r="D148" i="14"/>
  <c r="C148" i="14"/>
  <c r="D147" i="14"/>
  <c r="C147" i="14"/>
  <c r="D146" i="14"/>
  <c r="C146" i="14"/>
  <c r="D145" i="14"/>
  <c r="C145" i="14"/>
  <c r="D140" i="14"/>
  <c r="C140" i="14"/>
  <c r="D139" i="14"/>
  <c r="C139" i="14"/>
  <c r="D138" i="14"/>
  <c r="C138" i="14"/>
  <c r="D137" i="14"/>
  <c r="C137" i="14"/>
  <c r="D136" i="14"/>
  <c r="C136" i="14"/>
  <c r="D132" i="14"/>
  <c r="C132" i="14"/>
  <c r="D131" i="14"/>
  <c r="C131" i="14"/>
  <c r="C130" i="14"/>
  <c r="D129" i="14"/>
  <c r="C129" i="14"/>
  <c r="D127" i="14"/>
  <c r="C127" i="14"/>
  <c r="D126" i="14"/>
  <c r="C126" i="14"/>
  <c r="D125" i="14"/>
  <c r="C125" i="14"/>
  <c r="D124" i="14"/>
  <c r="C124" i="14"/>
  <c r="D123" i="14"/>
  <c r="C123" i="14"/>
  <c r="D122" i="14"/>
  <c r="C122" i="14"/>
  <c r="D121" i="14"/>
  <c r="C121" i="14"/>
  <c r="D120" i="14"/>
  <c r="C120" i="14"/>
  <c r="D119" i="14"/>
  <c r="C119" i="14"/>
  <c r="D118" i="14"/>
  <c r="C118" i="14"/>
  <c r="H281" i="14"/>
  <c r="H286" i="14"/>
  <c r="D114" i="14"/>
  <c r="C114" i="14"/>
  <c r="D111" i="14"/>
  <c r="C111" i="14"/>
  <c r="D110" i="14"/>
  <c r="C110" i="14"/>
  <c r="D109" i="14"/>
  <c r="C109" i="14"/>
  <c r="D108" i="14"/>
  <c r="C108" i="14"/>
  <c r="D107" i="14"/>
  <c r="C107" i="14"/>
  <c r="D106" i="14"/>
  <c r="C106" i="14"/>
  <c r="D105" i="14"/>
  <c r="C105" i="14"/>
  <c r="D104" i="14"/>
  <c r="C104" i="14"/>
  <c r="D103" i="14"/>
  <c r="C103" i="14"/>
  <c r="D102" i="14"/>
  <c r="C102" i="14"/>
  <c r="D101" i="14"/>
  <c r="C101" i="14"/>
  <c r="D100" i="14"/>
  <c r="C100" i="14"/>
  <c r="D99" i="14"/>
  <c r="C99" i="14"/>
  <c r="D98" i="14"/>
  <c r="C98" i="14"/>
  <c r="D90" i="14"/>
  <c r="C90" i="14"/>
  <c r="C89" i="14"/>
  <c r="D88" i="14"/>
  <c r="C88" i="14"/>
  <c r="D87" i="14"/>
  <c r="C87" i="14"/>
  <c r="D86" i="14"/>
  <c r="C86" i="14"/>
  <c r="D85" i="14"/>
  <c r="C85" i="14"/>
  <c r="D84" i="14"/>
  <c r="C84" i="14"/>
  <c r="D83" i="14"/>
  <c r="C83" i="14"/>
  <c r="D81" i="14"/>
  <c r="D80" i="14"/>
  <c r="D79" i="14"/>
  <c r="D78" i="14"/>
  <c r="D77" i="14"/>
  <c r="D76" i="14"/>
  <c r="D75" i="14"/>
  <c r="D74" i="14"/>
  <c r="D73" i="14"/>
  <c r="D71" i="14"/>
  <c r="D67" i="14"/>
  <c r="C81" i="14"/>
  <c r="C80" i="14"/>
  <c r="C79" i="14"/>
  <c r="C78" i="14"/>
  <c r="C77" i="14"/>
  <c r="C76" i="14"/>
  <c r="C75" i="14"/>
  <c r="C74" i="14"/>
  <c r="C73" i="14"/>
  <c r="C71" i="14"/>
  <c r="C69" i="14"/>
  <c r="C68" i="14"/>
  <c r="C67" i="14"/>
  <c r="A38" i="14"/>
  <c r="A279" i="14"/>
  <c r="F279" i="14" s="1"/>
  <c r="A278" i="14"/>
  <c r="F278" i="14" s="1"/>
  <c r="A277" i="14"/>
  <c r="A275" i="14"/>
  <c r="F275" i="14" s="1"/>
  <c r="A274" i="14"/>
  <c r="F274" i="14" s="1"/>
  <c r="A273" i="14"/>
  <c r="H273" i="14" s="1"/>
  <c r="A272" i="14"/>
  <c r="F272" i="14" s="1"/>
  <c r="A271" i="14"/>
  <c r="F271" i="14" s="1"/>
  <c r="A270" i="14"/>
  <c r="F270" i="14" s="1"/>
  <c r="A269" i="14"/>
  <c r="F269" i="14" s="1"/>
  <c r="A268" i="14"/>
  <c r="F268" i="14"/>
  <c r="A267" i="14"/>
  <c r="H267" i="14" s="1"/>
  <c r="A266" i="14"/>
  <c r="F266" i="14" s="1"/>
  <c r="A265" i="14"/>
  <c r="F265" i="14"/>
  <c r="A264" i="14"/>
  <c r="F264" i="14" s="1"/>
  <c r="A263" i="14"/>
  <c r="F263" i="14" s="1"/>
  <c r="A262" i="14"/>
  <c r="F262" i="14" s="1"/>
  <c r="A261" i="14"/>
  <c r="H261" i="14" s="1"/>
  <c r="A260" i="14"/>
  <c r="F260" i="14" s="1"/>
  <c r="A259" i="14"/>
  <c r="F259" i="14"/>
  <c r="A258" i="14"/>
  <c r="F258" i="14" s="1"/>
  <c r="A257" i="14"/>
  <c r="F257" i="14" s="1"/>
  <c r="A256" i="14"/>
  <c r="H256" i="14" s="1"/>
  <c r="F256" i="14"/>
  <c r="A255" i="14"/>
  <c r="A254" i="14"/>
  <c r="H254" i="14" s="1"/>
  <c r="A253" i="14"/>
  <c r="H253" i="14" s="1"/>
  <c r="A252" i="14"/>
  <c r="F252" i="14"/>
  <c r="A251" i="14"/>
  <c r="F251" i="14" s="1"/>
  <c r="A250" i="14"/>
  <c r="H250" i="14" s="1"/>
  <c r="A249" i="14"/>
  <c r="F249" i="14"/>
  <c r="A248" i="14"/>
  <c r="F248" i="14" s="1"/>
  <c r="A247" i="14"/>
  <c r="H247" i="14" s="1"/>
  <c r="A245" i="14"/>
  <c r="F245" i="14"/>
  <c r="A244" i="14"/>
  <c r="F244" i="14" s="1"/>
  <c r="A243" i="14"/>
  <c r="F243" i="14"/>
  <c r="A242" i="14"/>
  <c r="F242" i="14" s="1"/>
  <c r="A241" i="14"/>
  <c r="F241" i="14"/>
  <c r="A240" i="14"/>
  <c r="H240" i="14" s="1"/>
  <c r="A238" i="14"/>
  <c r="H238" i="14" s="1"/>
  <c r="A237" i="14"/>
  <c r="F237" i="14" s="1"/>
  <c r="A236" i="14"/>
  <c r="F236" i="14"/>
  <c r="A235" i="14"/>
  <c r="F235" i="14"/>
  <c r="A234" i="14"/>
  <c r="F234" i="14" s="1"/>
  <c r="A229" i="14"/>
  <c r="H229" i="14" s="1"/>
  <c r="A227" i="14"/>
  <c r="H227" i="14" s="1"/>
  <c r="A226" i="14"/>
  <c r="A225" i="14"/>
  <c r="H225" i="14" s="1"/>
  <c r="A224" i="14"/>
  <c r="H224" i="14" s="1"/>
  <c r="F224" i="14"/>
  <c r="A223" i="14"/>
  <c r="H223" i="14" s="1"/>
  <c r="A222" i="14"/>
  <c r="F222" i="14" s="1"/>
  <c r="A221" i="14"/>
  <c r="F221" i="14"/>
  <c r="A220" i="14"/>
  <c r="F220" i="14" s="1"/>
  <c r="A219" i="14"/>
  <c r="F219" i="14"/>
  <c r="A218" i="14"/>
  <c r="F218" i="14" s="1"/>
  <c r="A217" i="14"/>
  <c r="H217" i="14" s="1"/>
  <c r="A216" i="14"/>
  <c r="H216" i="14" s="1"/>
  <c r="A215" i="14"/>
  <c r="F215" i="14" s="1"/>
  <c r="A214" i="14"/>
  <c r="F214" i="14" s="1"/>
  <c r="A213" i="14"/>
  <c r="F213" i="14" s="1"/>
  <c r="A212" i="14"/>
  <c r="F212" i="14"/>
  <c r="A210" i="14"/>
  <c r="F210" i="14" s="1"/>
  <c r="A209" i="14"/>
  <c r="F209" i="14" s="1"/>
  <c r="A208" i="14"/>
  <c r="F208" i="14" s="1"/>
  <c r="A207" i="14"/>
  <c r="F207" i="14"/>
  <c r="A206" i="14"/>
  <c r="F206" i="14" s="1"/>
  <c r="A205" i="14"/>
  <c r="F205" i="14" s="1"/>
  <c r="A204" i="14"/>
  <c r="H204" i="14" s="1"/>
  <c r="A203" i="14"/>
  <c r="H203" i="14" s="1"/>
  <c r="A201" i="14"/>
  <c r="A200" i="14"/>
  <c r="F200" i="14" s="1"/>
  <c r="A198" i="14"/>
  <c r="H198" i="14" s="1"/>
  <c r="F198" i="14"/>
  <c r="A197" i="14"/>
  <c r="H197" i="14" s="1"/>
  <c r="A196" i="14"/>
  <c r="H196" i="14" s="1"/>
  <c r="A195" i="14"/>
  <c r="H195" i="14" s="1"/>
  <c r="A194" i="14"/>
  <c r="F194" i="14"/>
  <c r="A193" i="14"/>
  <c r="F193" i="14"/>
  <c r="A192" i="14"/>
  <c r="F192" i="14" s="1"/>
  <c r="A191" i="14"/>
  <c r="F191" i="14" s="1"/>
  <c r="A190" i="14"/>
  <c r="F190" i="14" s="1"/>
  <c r="A189" i="14"/>
  <c r="F189" i="14"/>
  <c r="A188" i="14"/>
  <c r="A186" i="14"/>
  <c r="H186" i="14" s="1"/>
  <c r="A182" i="14"/>
  <c r="F182" i="14" s="1"/>
  <c r="A181" i="14"/>
  <c r="F181" i="14" s="1"/>
  <c r="A180" i="14"/>
  <c r="H180" i="14" s="1"/>
  <c r="F180" i="14"/>
  <c r="A179" i="14"/>
  <c r="A178" i="14"/>
  <c r="H178" i="14" s="1"/>
  <c r="A177" i="14"/>
  <c r="F177" i="14" s="1"/>
  <c r="A176" i="14"/>
  <c r="H176" i="14" s="1"/>
  <c r="A175" i="14"/>
  <c r="F175" i="14" s="1"/>
  <c r="A174" i="14"/>
  <c r="A173" i="14"/>
  <c r="H173" i="14" s="1"/>
  <c r="A172" i="14"/>
  <c r="A171" i="14"/>
  <c r="H171" i="14" s="1"/>
  <c r="A170" i="14"/>
  <c r="F170" i="14"/>
  <c r="A168" i="14"/>
  <c r="F168" i="14" s="1"/>
  <c r="A167" i="14"/>
  <c r="F167" i="14" s="1"/>
  <c r="A166" i="14"/>
  <c r="F166" i="14"/>
  <c r="A165" i="14"/>
  <c r="F165" i="14" s="1"/>
  <c r="A164" i="14"/>
  <c r="H164" i="14" s="1"/>
  <c r="A163" i="14"/>
  <c r="F163" i="14" s="1"/>
  <c r="A162" i="14"/>
  <c r="H162" i="14" s="1"/>
  <c r="F162" i="14"/>
  <c r="A161" i="14"/>
  <c r="F161" i="14" s="1"/>
  <c r="A160" i="14"/>
  <c r="F160" i="14" s="1"/>
  <c r="H160" i="14"/>
  <c r="A159" i="14"/>
  <c r="F159" i="14" s="1"/>
  <c r="A158" i="14"/>
  <c r="F158" i="14" s="1"/>
  <c r="A157" i="14"/>
  <c r="H157" i="14" s="1"/>
  <c r="A156" i="14"/>
  <c r="F156" i="14" s="1"/>
  <c r="A155" i="14"/>
  <c r="F155" i="14" s="1"/>
  <c r="A154" i="14"/>
  <c r="F154" i="14" s="1"/>
  <c r="A153" i="14"/>
  <c r="F153" i="14"/>
  <c r="A152" i="14"/>
  <c r="H152" i="14" s="1"/>
  <c r="A151" i="14"/>
  <c r="A150" i="14"/>
  <c r="H150" i="14" s="1"/>
  <c r="F150" i="14"/>
  <c r="A149" i="14"/>
  <c r="F149" i="14" s="1"/>
  <c r="A148" i="14"/>
  <c r="F148" i="14"/>
  <c r="A147" i="14"/>
  <c r="F147" i="14" s="1"/>
  <c r="A146" i="14"/>
  <c r="H146" i="14" s="1"/>
  <c r="F146" i="14"/>
  <c r="A145" i="14"/>
  <c r="H145" i="14" s="1"/>
  <c r="A140" i="14"/>
  <c r="F140" i="14" s="1"/>
  <c r="A139" i="14"/>
  <c r="F139" i="14" s="1"/>
  <c r="A138" i="14"/>
  <c r="F138" i="14" s="1"/>
  <c r="A137" i="14"/>
  <c r="H137" i="14" s="1"/>
  <c r="F137" i="14"/>
  <c r="A136" i="14"/>
  <c r="H136" i="14" s="1"/>
  <c r="A135" i="14"/>
  <c r="F135" i="14" s="1"/>
  <c r="A134" i="14"/>
  <c r="H134" i="14" s="1"/>
  <c r="A133" i="14"/>
  <c r="A132" i="14"/>
  <c r="F132" i="14"/>
  <c r="A131" i="14"/>
  <c r="H131" i="14" s="1"/>
  <c r="A130" i="14"/>
  <c r="H130" i="14" s="1"/>
  <c r="A129" i="14"/>
  <c r="F129" i="14" s="1"/>
  <c r="A127" i="14"/>
  <c r="F127" i="14" s="1"/>
  <c r="A126" i="14"/>
  <c r="A125" i="14"/>
  <c r="F125" i="14" s="1"/>
  <c r="A124" i="14"/>
  <c r="F124" i="14" s="1"/>
  <c r="A123" i="14"/>
  <c r="F123" i="14" s="1"/>
  <c r="A122" i="14"/>
  <c r="F122" i="14" s="1"/>
  <c r="A121" i="14"/>
  <c r="H121" i="14" s="1"/>
  <c r="F121" i="14"/>
  <c r="A120" i="14"/>
  <c r="F120" i="14" s="1"/>
  <c r="A119" i="14"/>
  <c r="F119" i="14"/>
  <c r="A118" i="14"/>
  <c r="H118" i="14" s="1"/>
  <c r="A114" i="14"/>
  <c r="A111" i="14"/>
  <c r="F111" i="14" s="1"/>
  <c r="A110" i="14"/>
  <c r="F110" i="14" s="1"/>
  <c r="A109" i="14"/>
  <c r="H109" i="14" s="1"/>
  <c r="F109" i="14"/>
  <c r="A108" i="14"/>
  <c r="F108" i="14" s="1"/>
  <c r="A107" i="14"/>
  <c r="F107" i="14" s="1"/>
  <c r="A106" i="14"/>
  <c r="F106" i="14" s="1"/>
  <c r="A105" i="14"/>
  <c r="H105" i="14" s="1"/>
  <c r="F105" i="14"/>
  <c r="A104" i="14"/>
  <c r="F104" i="14" s="1"/>
  <c r="A103" i="14"/>
  <c r="H103" i="14" s="1"/>
  <c r="A102" i="14"/>
  <c r="H102" i="14" s="1"/>
  <c r="F102" i="14"/>
  <c r="A101" i="14"/>
  <c r="F101" i="14" s="1"/>
  <c r="A100" i="14"/>
  <c r="F100" i="14" s="1"/>
  <c r="A99" i="14"/>
  <c r="H99" i="14" s="1"/>
  <c r="F99" i="14"/>
  <c r="A98" i="14"/>
  <c r="A92" i="14"/>
  <c r="H92" i="14" s="1"/>
  <c r="A91" i="14"/>
  <c r="H91" i="14" s="1"/>
  <c r="A90" i="14"/>
  <c r="H90" i="14" s="1"/>
  <c r="F90" i="14"/>
  <c r="A89" i="14"/>
  <c r="F89" i="14" s="1"/>
  <c r="A88" i="14"/>
  <c r="F88" i="14" s="1"/>
  <c r="A87" i="14"/>
  <c r="H87" i="14" s="1"/>
  <c r="A86" i="14"/>
  <c r="F86" i="14" s="1"/>
  <c r="A85" i="14"/>
  <c r="F85" i="14" s="1"/>
  <c r="A84" i="14"/>
  <c r="F84" i="14" s="1"/>
  <c r="A83" i="14"/>
  <c r="H83" i="14" s="1"/>
  <c r="F83" i="14"/>
  <c r="A81" i="14"/>
  <c r="F81" i="14" s="1"/>
  <c r="A80" i="14"/>
  <c r="F80" i="14" s="1"/>
  <c r="A79" i="14"/>
  <c r="H80" i="14" s="1"/>
  <c r="A78" i="14"/>
  <c r="F78" i="14" s="1"/>
  <c r="A77" i="14"/>
  <c r="H78" i="14" s="1"/>
  <c r="F77" i="14"/>
  <c r="A76" i="14"/>
  <c r="F76" i="14" s="1"/>
  <c r="A75" i="14"/>
  <c r="H76" i="14" s="1"/>
  <c r="A74" i="14"/>
  <c r="F74" i="14" s="1"/>
  <c r="A73" i="14"/>
  <c r="F73" i="14"/>
  <c r="A71" i="14"/>
  <c r="F71" i="14" s="1"/>
  <c r="A69" i="14"/>
  <c r="A68" i="14"/>
  <c r="H70" i="14" s="1"/>
  <c r="A67" i="14"/>
  <c r="H68" i="14" s="1"/>
  <c r="A43" i="14"/>
  <c r="H43" i="14" s="1"/>
  <c r="A42" i="14"/>
  <c r="H42" i="14" s="1"/>
  <c r="A41" i="14"/>
  <c r="A40" i="14"/>
  <c r="H40" i="14" s="1"/>
  <c r="B53" i="1"/>
  <c r="B51" i="10" s="1"/>
  <c r="B51" i="1"/>
  <c r="B49" i="10" s="1"/>
  <c r="B50" i="1"/>
  <c r="B48" i="10" s="1"/>
  <c r="B49" i="1"/>
  <c r="B53" i="14" s="1"/>
  <c r="B48" i="1"/>
  <c r="B46" i="10" s="1"/>
  <c r="B47" i="1"/>
  <c r="B45" i="10" s="1"/>
  <c r="B46" i="1"/>
  <c r="B44" i="10" s="1"/>
  <c r="A39" i="14"/>
  <c r="N18" i="20"/>
  <c r="K235" i="20" s="1"/>
  <c r="H133" i="14"/>
  <c r="F133" i="14"/>
  <c r="O47" i="20"/>
  <c r="O29" i="20"/>
  <c r="O26" i="20"/>
  <c r="O41" i="20"/>
  <c r="F130" i="14"/>
  <c r="F35" i="1"/>
  <c r="F51" i="1"/>
  <c r="F47" i="1"/>
  <c r="F41" i="1"/>
  <c r="J100" i="14"/>
  <c r="F98" i="14"/>
  <c r="H234" i="14"/>
  <c r="F176" i="14"/>
  <c r="H269" i="14"/>
  <c r="H245" i="14"/>
  <c r="H140" i="14"/>
  <c r="H148" i="14"/>
  <c r="H268" i="14"/>
  <c r="H119" i="14"/>
  <c r="H123" i="14"/>
  <c r="H127" i="14"/>
  <c r="H129" i="14"/>
  <c r="H141" i="14"/>
  <c r="H149" i="14"/>
  <c r="H153" i="14"/>
  <c r="H161" i="14"/>
  <c r="H165" i="14"/>
  <c r="H170" i="14"/>
  <c r="H182" i="14"/>
  <c r="H188" i="14"/>
  <c r="H192" i="14"/>
  <c r="H219" i="14"/>
  <c r="H237" i="14"/>
  <c r="H244" i="14"/>
  <c r="H249" i="14"/>
  <c r="H257" i="14"/>
  <c r="H265" i="14"/>
  <c r="H279" i="14"/>
  <c r="H71" i="14"/>
  <c r="H86" i="14"/>
  <c r="H100" i="14"/>
  <c r="H104" i="14"/>
  <c r="F118" i="14"/>
  <c r="H132" i="14"/>
  <c r="H205" i="14"/>
  <c r="H222" i="14"/>
  <c r="H248" i="14"/>
  <c r="H260" i="14"/>
  <c r="H272" i="14"/>
  <c r="H98" i="14"/>
  <c r="H110" i="14"/>
  <c r="H120" i="14"/>
  <c r="H124" i="14"/>
  <c r="H138" i="14"/>
  <c r="H142" i="14"/>
  <c r="H166" i="14"/>
  <c r="H189" i="14"/>
  <c r="H193" i="14"/>
  <c r="H207" i="14"/>
  <c r="H212" i="14"/>
  <c r="H241" i="14"/>
  <c r="H258" i="14"/>
  <c r="H262" i="14"/>
  <c r="H266" i="14"/>
  <c r="H270" i="14"/>
  <c r="H274" i="14"/>
  <c r="H236" i="14"/>
  <c r="H243" i="14"/>
  <c r="H252" i="14"/>
  <c r="H264" i="14"/>
  <c r="H278" i="14"/>
  <c r="H69" i="14"/>
  <c r="H74" i="14"/>
  <c r="H107" i="14"/>
  <c r="H139" i="14"/>
  <c r="H155" i="14"/>
  <c r="H167" i="14"/>
  <c r="H190" i="14"/>
  <c r="H194" i="14"/>
  <c r="H200" i="14"/>
  <c r="H208" i="14"/>
  <c r="H213" i="14"/>
  <c r="H221" i="14"/>
  <c r="H235" i="14"/>
  <c r="H242" i="14"/>
  <c r="H259" i="14"/>
  <c r="H271" i="14"/>
  <c r="H275" i="14"/>
  <c r="D43" i="14"/>
  <c r="C43" i="14"/>
  <c r="D42" i="14"/>
  <c r="C42" i="14"/>
  <c r="D41" i="14"/>
  <c r="C41" i="14"/>
  <c r="C39" i="14"/>
  <c r="B174" i="1"/>
  <c r="B178" i="14" s="1"/>
  <c r="B173" i="1"/>
  <c r="B177" i="14" s="1"/>
  <c r="B172" i="1"/>
  <c r="B171" i="1"/>
  <c r="B175" i="14" s="1"/>
  <c r="B170" i="1"/>
  <c r="B169" i="1"/>
  <c r="B168" i="1"/>
  <c r="B172" i="14" s="1"/>
  <c r="B167" i="1"/>
  <c r="B166" i="1"/>
  <c r="B164" i="1"/>
  <c r="B168" i="14" s="1"/>
  <c r="B163" i="1"/>
  <c r="B167" i="14" s="1"/>
  <c r="B162" i="1"/>
  <c r="B166" i="14" s="1"/>
  <c r="B161" i="1"/>
  <c r="B165" i="14" s="1"/>
  <c r="B160" i="1"/>
  <c r="B159" i="1"/>
  <c r="B163" i="14" s="1"/>
  <c r="B158" i="1"/>
  <c r="B162" i="14" s="1"/>
  <c r="B157" i="1"/>
  <c r="B161" i="14" s="1"/>
  <c r="B156" i="1"/>
  <c r="B160" i="14" s="1"/>
  <c r="B155" i="1"/>
  <c r="B159" i="14" s="1"/>
  <c r="B154" i="1"/>
  <c r="B153" i="1"/>
  <c r="B157" i="14" s="1"/>
  <c r="B152" i="1"/>
  <c r="B151" i="1"/>
  <c r="B155" i="14" s="1"/>
  <c r="B150" i="1"/>
  <c r="B154" i="14" s="1"/>
  <c r="B149" i="1"/>
  <c r="B153" i="14" s="1"/>
  <c r="B148" i="1"/>
  <c r="B147" i="1"/>
  <c r="B151" i="14" s="1"/>
  <c r="B146" i="1"/>
  <c r="B145" i="1"/>
  <c r="B149" i="14"/>
  <c r="B144" i="1"/>
  <c r="B143" i="1"/>
  <c r="B147" i="14" s="1"/>
  <c r="B142" i="1"/>
  <c r="B141" i="1"/>
  <c r="B136" i="1"/>
  <c r="B140" i="14" s="1"/>
  <c r="B135" i="1"/>
  <c r="B134" i="1"/>
  <c r="B133" i="1"/>
  <c r="B137" i="14" s="1"/>
  <c r="B132" i="1"/>
  <c r="B131" i="1"/>
  <c r="B135" i="14" s="1"/>
  <c r="B130" i="1"/>
  <c r="B129" i="1"/>
  <c r="B133" i="14" s="1"/>
  <c r="B128" i="1"/>
  <c r="B132" i="14" s="1"/>
  <c r="B127" i="1"/>
  <c r="B126" i="1"/>
  <c r="B125" i="1"/>
  <c r="B123" i="1"/>
  <c r="B127" i="14" s="1"/>
  <c r="B122" i="1"/>
  <c r="B119" i="10" s="1"/>
  <c r="B121" i="1"/>
  <c r="B125" i="14" s="1"/>
  <c r="B120" i="1"/>
  <c r="B124" i="14" s="1"/>
  <c r="B119" i="1"/>
  <c r="B118" i="1"/>
  <c r="B122" i="14" s="1"/>
  <c r="B117" i="1"/>
  <c r="B121" i="14" s="1"/>
  <c r="B116" i="1"/>
  <c r="B120" i="14" s="1"/>
  <c r="B115" i="1"/>
  <c r="B114" i="1"/>
  <c r="B118" i="14" s="1"/>
  <c r="B111" i="1"/>
  <c r="B110" i="1"/>
  <c r="B107" i="1"/>
  <c r="B106" i="1"/>
  <c r="B110" i="14" s="1"/>
  <c r="B105" i="1"/>
  <c r="B109" i="14" s="1"/>
  <c r="B104" i="1"/>
  <c r="B108" i="14" s="1"/>
  <c r="B103" i="1"/>
  <c r="B102" i="1"/>
  <c r="B101" i="1"/>
  <c r="B105" i="14" s="1"/>
  <c r="B100" i="1"/>
  <c r="B97" i="10" s="1"/>
  <c r="B99" i="1"/>
  <c r="B98" i="1"/>
  <c r="B102" i="14" s="1"/>
  <c r="B97" i="1"/>
  <c r="B101" i="14" s="1"/>
  <c r="B96" i="1"/>
  <c r="B100" i="14" s="1"/>
  <c r="B95" i="1"/>
  <c r="B94" i="1"/>
  <c r="B88" i="1"/>
  <c r="B92" i="14" s="1"/>
  <c r="B87" i="1"/>
  <c r="B91" i="14" s="1"/>
  <c r="B86" i="1"/>
  <c r="B90" i="14" s="1"/>
  <c r="B85" i="1"/>
  <c r="B89" i="14" s="1"/>
  <c r="B84" i="1"/>
  <c r="B88" i="14" s="1"/>
  <c r="B83" i="1"/>
  <c r="B82" i="1"/>
  <c r="B86" i="14" s="1"/>
  <c r="B81" i="1"/>
  <c r="B80" i="1"/>
  <c r="B84" i="14" s="1"/>
  <c r="B79" i="1"/>
  <c r="B83" i="14" s="1"/>
  <c r="B77" i="1"/>
  <c r="B81" i="14" s="1"/>
  <c r="B76" i="1"/>
  <c r="B75" i="1"/>
  <c r="B74" i="1"/>
  <c r="B78" i="14" s="1"/>
  <c r="B73" i="1"/>
  <c r="B77" i="14" s="1"/>
  <c r="B72" i="1"/>
  <c r="B76" i="14" s="1"/>
  <c r="B71" i="1"/>
  <c r="B75" i="14" s="1"/>
  <c r="B70" i="1"/>
  <c r="B74" i="14" s="1"/>
  <c r="B69" i="1"/>
  <c r="B73" i="14" s="1"/>
  <c r="B67" i="1"/>
  <c r="B71" i="14" s="1"/>
  <c r="B65" i="1"/>
  <c r="B64" i="1"/>
  <c r="B63" i="1"/>
  <c r="B45" i="1"/>
  <c r="B43" i="10" s="1"/>
  <c r="B44" i="1"/>
  <c r="B43" i="1"/>
  <c r="B42" i="1"/>
  <c r="B46" i="14" s="1"/>
  <c r="B41" i="1"/>
  <c r="B39" i="10" s="1"/>
  <c r="B32" i="1"/>
  <c r="B30" i="10" s="1"/>
  <c r="B31" i="1"/>
  <c r="B29" i="10" s="1"/>
  <c r="B30" i="1"/>
  <c r="B28" i="10" s="1"/>
  <c r="B29" i="1"/>
  <c r="B27" i="10" s="1"/>
  <c r="B28" i="1"/>
  <c r="B26" i="10" s="1"/>
  <c r="B27" i="1"/>
  <c r="B25" i="10" s="1"/>
  <c r="B22" i="1"/>
  <c r="B21" i="1"/>
  <c r="B20" i="1"/>
  <c r="B19" i="1"/>
  <c r="B18" i="1"/>
  <c r="B17" i="1"/>
  <c r="B16" i="1"/>
  <c r="B15" i="1"/>
  <c r="B14" i="1"/>
  <c r="B13" i="1"/>
  <c r="B12" i="1"/>
  <c r="B11" i="1"/>
  <c r="B10" i="1"/>
  <c r="B9" i="1"/>
  <c r="B8" i="1"/>
  <c r="A20" i="20"/>
  <c r="A21" i="20" s="1"/>
  <c r="A22" i="20" s="1"/>
  <c r="A23" i="20"/>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E49" i="15"/>
  <c r="D220" i="15" s="1"/>
  <c r="E220" i="15" s="1"/>
  <c r="A276" i="18"/>
  <c r="A275" i="18"/>
  <c r="A274" i="18"/>
  <c r="B274" i="18" s="1"/>
  <c r="A273" i="18"/>
  <c r="A272" i="18"/>
  <c r="C272" i="18" s="1"/>
  <c r="A271" i="18"/>
  <c r="B271" i="18" s="1"/>
  <c r="A270" i="18"/>
  <c r="C270" i="18" s="1"/>
  <c r="A269" i="18"/>
  <c r="C269" i="18" s="1"/>
  <c r="A268" i="18"/>
  <c r="D268" i="18" s="1"/>
  <c r="A267" i="18"/>
  <c r="A266" i="18"/>
  <c r="D266" i="18" s="1"/>
  <c r="A265" i="18"/>
  <c r="D265" i="18" s="1"/>
  <c r="A263" i="18"/>
  <c r="D263" i="18" s="1"/>
  <c r="A262" i="18"/>
  <c r="B262" i="18" s="1"/>
  <c r="A261" i="18"/>
  <c r="B261" i="18" s="1"/>
  <c r="A260" i="18"/>
  <c r="C260" i="18" s="1"/>
  <c r="A259" i="18"/>
  <c r="D259" i="18" s="1"/>
  <c r="A258" i="18"/>
  <c r="A257" i="18"/>
  <c r="A256" i="18"/>
  <c r="A255" i="18"/>
  <c r="D255" i="18" s="1"/>
  <c r="A254" i="18"/>
  <c r="C254" i="18" s="1"/>
  <c r="A253" i="18"/>
  <c r="B253" i="18" s="1"/>
  <c r="A252" i="18"/>
  <c r="D252" i="18" s="1"/>
  <c r="A251" i="18"/>
  <c r="C251" i="18" s="1"/>
  <c r="A250" i="18"/>
  <c r="A249" i="18"/>
  <c r="D249" i="18" s="1"/>
  <c r="A248" i="18"/>
  <c r="A247" i="18"/>
  <c r="D247" i="18" s="1"/>
  <c r="A246" i="18"/>
  <c r="D246" i="18" s="1"/>
  <c r="A245" i="18"/>
  <c r="B245" i="18" s="1"/>
  <c r="A244" i="18"/>
  <c r="D244" i="18" s="1"/>
  <c r="A243" i="18"/>
  <c r="D243" i="18" s="1"/>
  <c r="A242" i="18"/>
  <c r="A241" i="18"/>
  <c r="A240" i="18"/>
  <c r="A239" i="18"/>
  <c r="B239" i="18" s="1"/>
  <c r="A238" i="18"/>
  <c r="C238" i="18" s="1"/>
  <c r="A237" i="18"/>
  <c r="D237" i="18" s="1"/>
  <c r="A236" i="18"/>
  <c r="C236" i="18" s="1"/>
  <c r="A235" i="18"/>
  <c r="D235" i="18" s="1"/>
  <c r="A233" i="18"/>
  <c r="A232" i="18"/>
  <c r="D232" i="18" s="1"/>
  <c r="A231" i="18"/>
  <c r="A230" i="18"/>
  <c r="C230" i="18" s="1"/>
  <c r="A229" i="18"/>
  <c r="D229" i="18" s="1"/>
  <c r="A228" i="18"/>
  <c r="D228" i="18" s="1"/>
  <c r="A226" i="18"/>
  <c r="B226" i="18" s="1"/>
  <c r="A225" i="18"/>
  <c r="C225" i="18" s="1"/>
  <c r="A224" i="18"/>
  <c r="A223" i="18"/>
  <c r="B223" i="18" s="1"/>
  <c r="A222" i="18"/>
  <c r="A217" i="18"/>
  <c r="C217" i="18" s="1"/>
  <c r="A215" i="18"/>
  <c r="B215" i="18" s="1"/>
  <c r="A214" i="18"/>
  <c r="B214" i="18" s="1"/>
  <c r="A213" i="18"/>
  <c r="B213" i="18" s="1"/>
  <c r="A212" i="18"/>
  <c r="B212" i="18" s="1"/>
  <c r="A211" i="18"/>
  <c r="A210" i="18"/>
  <c r="D210" i="18" s="1"/>
  <c r="A209" i="18"/>
  <c r="A208" i="18"/>
  <c r="C208" i="18" s="1"/>
  <c r="A207" i="18"/>
  <c r="D207" i="18" s="1"/>
  <c r="A206" i="18"/>
  <c r="B206" i="18" s="1"/>
  <c r="A205" i="18"/>
  <c r="C205" i="18" s="1"/>
  <c r="A204" i="18"/>
  <c r="B204" i="18" s="1"/>
  <c r="A203" i="18"/>
  <c r="A202" i="18"/>
  <c r="A201" i="18"/>
  <c r="A200" i="18"/>
  <c r="B200" i="18" s="1"/>
  <c r="A198" i="18"/>
  <c r="C198" i="18" s="1"/>
  <c r="A197" i="18"/>
  <c r="D197" i="18" s="1"/>
  <c r="A196" i="18"/>
  <c r="D196" i="18" s="1"/>
  <c r="A195" i="18"/>
  <c r="D195" i="18" s="1"/>
  <c r="A194" i="18"/>
  <c r="A193" i="18"/>
  <c r="B193" i="18" s="1"/>
  <c r="A192" i="18"/>
  <c r="A191" i="18"/>
  <c r="D191" i="18" s="1"/>
  <c r="A190" i="18"/>
  <c r="B190" i="18" s="1"/>
  <c r="A189" i="18"/>
  <c r="C189" i="18" s="1"/>
  <c r="A188" i="18"/>
  <c r="B188" i="18" s="1"/>
  <c r="A186" i="18"/>
  <c r="D186" i="18" s="1"/>
  <c r="A185" i="18"/>
  <c r="A184" i="18"/>
  <c r="C184" i="18" s="1"/>
  <c r="A183" i="18"/>
  <c r="A182" i="18"/>
  <c r="D182" i="18" s="1"/>
  <c r="A181" i="18"/>
  <c r="D181" i="18" s="1"/>
  <c r="A180" i="18"/>
  <c r="B180" i="18" s="1"/>
  <c r="A179" i="18"/>
  <c r="B179" i="18" s="1"/>
  <c r="A178" i="18"/>
  <c r="C178" i="18" s="1"/>
  <c r="A177" i="18"/>
  <c r="A170" i="18"/>
  <c r="C170" i="18" s="1"/>
  <c r="A169" i="18"/>
  <c r="A168" i="18"/>
  <c r="D168" i="18" s="1"/>
  <c r="A167" i="18"/>
  <c r="C167" i="18" s="1"/>
  <c r="A166" i="18"/>
  <c r="B166" i="18" s="1"/>
  <c r="A165" i="18"/>
  <c r="C165" i="18" s="1"/>
  <c r="A164" i="18"/>
  <c r="A163" i="18"/>
  <c r="A162" i="18"/>
  <c r="A161" i="18"/>
  <c r="A160" i="18"/>
  <c r="A159" i="18"/>
  <c r="B159" i="18" s="1"/>
  <c r="A156" i="18"/>
  <c r="C156" i="18" s="1"/>
  <c r="A155" i="18"/>
  <c r="D155" i="18" s="1"/>
  <c r="A154" i="18"/>
  <c r="A153" i="18"/>
  <c r="A152" i="18"/>
  <c r="D152" i="18" s="1"/>
  <c r="A151" i="18"/>
  <c r="A150" i="18"/>
  <c r="B150" i="18" s="1"/>
  <c r="A149" i="18"/>
  <c r="D149" i="18" s="1"/>
  <c r="A148" i="18"/>
  <c r="B148" i="18" s="1"/>
  <c r="A147" i="18"/>
  <c r="C147" i="18" s="1"/>
  <c r="A146" i="18"/>
  <c r="A145" i="18"/>
  <c r="A144" i="18"/>
  <c r="A143" i="18"/>
  <c r="A142" i="18"/>
  <c r="C142" i="18" s="1"/>
  <c r="A141" i="18"/>
  <c r="B141" i="18" s="1"/>
  <c r="A140" i="18"/>
  <c r="B140" i="18" s="1"/>
  <c r="A139" i="18"/>
  <c r="D139" i="18" s="1"/>
  <c r="A138" i="18"/>
  <c r="A137" i="18"/>
  <c r="A136" i="18"/>
  <c r="A135" i="18"/>
  <c r="A134" i="18"/>
  <c r="A133" i="18"/>
  <c r="D133" i="18" s="1"/>
  <c r="A128" i="18"/>
  <c r="C128" i="18" s="1"/>
  <c r="A127" i="18"/>
  <c r="C127" i="18" s="1"/>
  <c r="A126" i="18"/>
  <c r="A125" i="18"/>
  <c r="A124" i="18"/>
  <c r="A123" i="18"/>
  <c r="A122" i="18"/>
  <c r="D122" i="18" s="1"/>
  <c r="A121" i="18"/>
  <c r="D121" i="18" s="1"/>
  <c r="A120" i="18"/>
  <c r="B120" i="18" s="1"/>
  <c r="A119" i="18"/>
  <c r="B119" i="18" s="1"/>
  <c r="A118" i="18"/>
  <c r="A117" i="18"/>
  <c r="A115" i="18"/>
  <c r="B115" i="18" s="1"/>
  <c r="A114" i="18"/>
  <c r="A113" i="18"/>
  <c r="D113" i="18" s="1"/>
  <c r="A112" i="18"/>
  <c r="B112" i="18" s="1"/>
  <c r="A111" i="18"/>
  <c r="B111" i="18" s="1"/>
  <c r="A110" i="18"/>
  <c r="C110" i="18" s="1"/>
  <c r="A109" i="18"/>
  <c r="A108" i="18"/>
  <c r="A107" i="18"/>
  <c r="A106" i="18"/>
  <c r="A103" i="18"/>
  <c r="A102" i="18"/>
  <c r="C102" i="18" s="1"/>
  <c r="A101" i="18"/>
  <c r="D101" i="18" s="1"/>
  <c r="A100" i="18"/>
  <c r="C100" i="18" s="1"/>
  <c r="A99" i="18"/>
  <c r="B99" i="18" s="1"/>
  <c r="A98" i="18"/>
  <c r="A97" i="18"/>
  <c r="D97" i="18" s="1"/>
  <c r="A96" i="18"/>
  <c r="A95" i="18"/>
  <c r="A94" i="18"/>
  <c r="C94" i="18" s="1"/>
  <c r="A93" i="18"/>
  <c r="C93" i="18" s="1"/>
  <c r="A92" i="18"/>
  <c r="D92" i="18" s="1"/>
  <c r="A91" i="18"/>
  <c r="C91" i="18" s="1"/>
  <c r="A90" i="18"/>
  <c r="A89" i="18"/>
  <c r="A88" i="18"/>
  <c r="A86" i="18"/>
  <c r="C86" i="18" s="1"/>
  <c r="A85" i="18"/>
  <c r="C85" i="18" s="1"/>
  <c r="A84" i="18"/>
  <c r="B84" i="18" s="1"/>
  <c r="A83" i="18"/>
  <c r="D83" i="18" s="1"/>
  <c r="A82" i="18"/>
  <c r="D82" i="18" s="1"/>
  <c r="A81" i="18"/>
  <c r="A80" i="18"/>
  <c r="B80" i="18" s="1"/>
  <c r="A79" i="18"/>
  <c r="A78" i="18"/>
  <c r="A77" i="18"/>
  <c r="C77" i="18" s="1"/>
  <c r="A75" i="18"/>
  <c r="C75" i="18" s="1"/>
  <c r="A74" i="18"/>
  <c r="C74" i="18" s="1"/>
  <c r="A73" i="18"/>
  <c r="D73" i="18" s="1"/>
  <c r="A72" i="18"/>
  <c r="A71" i="18"/>
  <c r="A70" i="18"/>
  <c r="A69" i="18"/>
  <c r="D69" i="18" s="1"/>
  <c r="A68" i="18"/>
  <c r="C68" i="18" s="1"/>
  <c r="A67" i="18"/>
  <c r="C67" i="18" s="1"/>
  <c r="C180" i="18"/>
  <c r="C191" i="18"/>
  <c r="C211" i="18"/>
  <c r="B211" i="18"/>
  <c r="D211" i="18"/>
  <c r="D223" i="18"/>
  <c r="C232" i="18"/>
  <c r="B232" i="18"/>
  <c r="B238" i="18"/>
  <c r="C250" i="18"/>
  <c r="B250" i="18"/>
  <c r="D250" i="18"/>
  <c r="C265" i="18"/>
  <c r="B265" i="18"/>
  <c r="C177" i="18"/>
  <c r="B177" i="18"/>
  <c r="D177" i="18"/>
  <c r="D185" i="18"/>
  <c r="C185" i="18"/>
  <c r="B185" i="18"/>
  <c r="D192" i="18"/>
  <c r="C192" i="18"/>
  <c r="B192" i="18"/>
  <c r="C200" i="18"/>
  <c r="C204" i="18"/>
  <c r="D208" i="18"/>
  <c r="D212" i="18"/>
  <c r="C212" i="18"/>
  <c r="D224" i="18"/>
  <c r="C224" i="18"/>
  <c r="B224" i="18"/>
  <c r="D233" i="18"/>
  <c r="C233" i="18"/>
  <c r="B233" i="18"/>
  <c r="B235" i="18"/>
  <c r="D239" i="18"/>
  <c r="C243" i="18"/>
  <c r="B243" i="18"/>
  <c r="B247" i="18"/>
  <c r="D251" i="18"/>
  <c r="C255" i="18"/>
  <c r="B255" i="18"/>
  <c r="B259" i="18"/>
  <c r="C263" i="18"/>
  <c r="B263" i="18"/>
  <c r="C266" i="18"/>
  <c r="B266" i="18"/>
  <c r="B270" i="18"/>
  <c r="D274" i="18"/>
  <c r="C274" i="18"/>
  <c r="B195" i="18"/>
  <c r="C203" i="18"/>
  <c r="B203" i="18"/>
  <c r="D203" i="18"/>
  <c r="C228" i="18"/>
  <c r="B228" i="18"/>
  <c r="C242" i="18"/>
  <c r="B242" i="18"/>
  <c r="D242" i="18"/>
  <c r="B178" i="18"/>
  <c r="B182" i="18"/>
  <c r="C186" i="18"/>
  <c r="D193" i="18"/>
  <c r="C193" i="18"/>
  <c r="D201" i="18"/>
  <c r="C201" i="18"/>
  <c r="B201" i="18"/>
  <c r="B205" i="18"/>
  <c r="D209" i="18"/>
  <c r="C209" i="18"/>
  <c r="B209" i="18"/>
  <c r="D220" i="18"/>
  <c r="B220" i="18"/>
  <c r="C220" i="18"/>
  <c r="D225" i="18"/>
  <c r="B225" i="18"/>
  <c r="D230" i="18"/>
  <c r="B236" i="18"/>
  <c r="D240" i="18"/>
  <c r="C240" i="18"/>
  <c r="B240" i="18"/>
  <c r="D248" i="18"/>
  <c r="C248" i="18"/>
  <c r="B248" i="18"/>
  <c r="D256" i="18"/>
  <c r="C256" i="18"/>
  <c r="B256" i="18"/>
  <c r="D260" i="18"/>
  <c r="D267" i="18"/>
  <c r="C267" i="18"/>
  <c r="B267" i="18"/>
  <c r="C271" i="18"/>
  <c r="D275" i="18"/>
  <c r="C275" i="18"/>
  <c r="B275" i="18"/>
  <c r="D184" i="18"/>
  <c r="B184" i="18"/>
  <c r="B246" i="18"/>
  <c r="C258" i="18"/>
  <c r="B258" i="18"/>
  <c r="D258" i="18"/>
  <c r="C273" i="18"/>
  <c r="B273" i="18"/>
  <c r="D273" i="18"/>
  <c r="C183" i="18"/>
  <c r="B183" i="18"/>
  <c r="D183" i="18"/>
  <c r="B194" i="18"/>
  <c r="D194" i="18"/>
  <c r="C194" i="18"/>
  <c r="B198" i="18"/>
  <c r="B202" i="18"/>
  <c r="D202" i="18"/>
  <c r="C202" i="18"/>
  <c r="B210" i="18"/>
  <c r="C210" i="18"/>
  <c r="B222" i="18"/>
  <c r="D222" i="18"/>
  <c r="C222" i="18"/>
  <c r="C226" i="18"/>
  <c r="B231" i="18"/>
  <c r="C231" i="18"/>
  <c r="D231" i="18"/>
  <c r="B241" i="18"/>
  <c r="D241" i="18"/>
  <c r="C241" i="18"/>
  <c r="B249" i="18"/>
  <c r="C249" i="18"/>
  <c r="D253" i="18"/>
  <c r="C253" i="18"/>
  <c r="B257" i="18"/>
  <c r="D257" i="18"/>
  <c r="C257" i="18"/>
  <c r="B268" i="18"/>
  <c r="C268" i="18"/>
  <c r="B272" i="18"/>
  <c r="D272" i="18"/>
  <c r="B276" i="18"/>
  <c r="D276" i="18"/>
  <c r="C276" i="18"/>
  <c r="D26" i="18"/>
  <c r="C26" i="18"/>
  <c r="B26" i="18"/>
  <c r="D30" i="18"/>
  <c r="C30" i="18"/>
  <c r="B30" i="18"/>
  <c r="B42" i="18"/>
  <c r="D42" i="18"/>
  <c r="C42" i="18"/>
  <c r="B34" i="18"/>
  <c r="C34" i="18"/>
  <c r="D34" i="18"/>
  <c r="B63" i="18"/>
  <c r="D63" i="18"/>
  <c r="C63" i="18"/>
  <c r="C69" i="18"/>
  <c r="B73" i="18"/>
  <c r="C73" i="18"/>
  <c r="D78" i="18"/>
  <c r="B78" i="18"/>
  <c r="C78" i="18"/>
  <c r="C82" i="18"/>
  <c r="B82" i="18"/>
  <c r="D86" i="18"/>
  <c r="B86" i="18"/>
  <c r="D88" i="18"/>
  <c r="B88" i="18"/>
  <c r="C88" i="18"/>
  <c r="D96" i="18"/>
  <c r="C96" i="18"/>
  <c r="B96" i="18"/>
  <c r="D100" i="18"/>
  <c r="D104" i="18"/>
  <c r="B104" i="18"/>
  <c r="C104" i="18"/>
  <c r="D109" i="18"/>
  <c r="B109" i="18"/>
  <c r="C109" i="18"/>
  <c r="C113" i="18"/>
  <c r="B113" i="18"/>
  <c r="D124" i="18"/>
  <c r="C124" i="18"/>
  <c r="B124" i="18"/>
  <c r="D128" i="18"/>
  <c r="D137" i="18"/>
  <c r="B137" i="18"/>
  <c r="C137" i="18"/>
  <c r="D141" i="18"/>
  <c r="D145" i="18"/>
  <c r="C145" i="18"/>
  <c r="B145" i="18"/>
  <c r="B149" i="18"/>
  <c r="D153" i="18"/>
  <c r="B153" i="18"/>
  <c r="C153" i="18"/>
  <c r="D160" i="18"/>
  <c r="C160" i="18"/>
  <c r="B160" i="18"/>
  <c r="D164" i="18"/>
  <c r="B164" i="18"/>
  <c r="C164" i="18"/>
  <c r="B168" i="18"/>
  <c r="C168" i="18"/>
  <c r="D172" i="18"/>
  <c r="C172" i="18"/>
  <c r="B172" i="18"/>
  <c r="D29" i="18"/>
  <c r="B29" i="18"/>
  <c r="C29" i="18"/>
  <c r="A264" i="18" s="1"/>
  <c r="B27" i="18"/>
  <c r="C27" i="18"/>
  <c r="A60" i="18" s="1"/>
  <c r="D27" i="18"/>
  <c r="B31" i="18"/>
  <c r="D31" i="18"/>
  <c r="C31" i="18"/>
  <c r="A227" i="18" s="1"/>
  <c r="C43" i="18"/>
  <c r="D43" i="18"/>
  <c r="B43" i="18"/>
  <c r="C35" i="18"/>
  <c r="D35" i="18"/>
  <c r="B35" i="18"/>
  <c r="C70" i="18"/>
  <c r="D70" i="18"/>
  <c r="B70" i="18"/>
  <c r="B74" i="18"/>
  <c r="D79" i="18"/>
  <c r="C79" i="18"/>
  <c r="B79" i="18"/>
  <c r="D89" i="18"/>
  <c r="B89" i="18"/>
  <c r="C89" i="18"/>
  <c r="B97" i="18"/>
  <c r="C97" i="18"/>
  <c r="C101" i="18"/>
  <c r="B101" i="18"/>
  <c r="D106" i="18"/>
  <c r="B106" i="18"/>
  <c r="C106" i="18"/>
  <c r="B114" i="18"/>
  <c r="D114" i="18"/>
  <c r="C114" i="18"/>
  <c r="C117" i="18"/>
  <c r="B117" i="18"/>
  <c r="D117" i="18"/>
  <c r="B121" i="18"/>
  <c r="C125" i="18"/>
  <c r="D125" i="18"/>
  <c r="B125" i="18"/>
  <c r="B131" i="18"/>
  <c r="C131" i="18"/>
  <c r="D131" i="18"/>
  <c r="D134" i="18"/>
  <c r="C134" i="18"/>
  <c r="B134" i="18"/>
  <c r="D138" i="18"/>
  <c r="C138" i="18"/>
  <c r="B138" i="18"/>
  <c r="B142" i="18"/>
  <c r="D142" i="18"/>
  <c r="B146" i="18"/>
  <c r="D146" i="18"/>
  <c r="C146" i="18"/>
  <c r="D150" i="18"/>
  <c r="C150" i="18"/>
  <c r="D154" i="18"/>
  <c r="B154" i="18"/>
  <c r="C154" i="18"/>
  <c r="B161" i="18"/>
  <c r="D161" i="18"/>
  <c r="C161" i="18"/>
  <c r="D165" i="18"/>
  <c r="C169" i="18"/>
  <c r="D169" i="18"/>
  <c r="B169" i="18"/>
  <c r="B173" i="18"/>
  <c r="D173" i="18"/>
  <c r="C173" i="18"/>
  <c r="D25" i="18"/>
  <c r="C25" i="18"/>
  <c r="A234" i="18" s="1"/>
  <c r="B25" i="18"/>
  <c r="C28" i="18"/>
  <c r="D28" i="18"/>
  <c r="B28" i="18"/>
  <c r="D40" i="18"/>
  <c r="C40" i="18"/>
  <c r="B40" i="18"/>
  <c r="D36" i="18"/>
  <c r="B36" i="18"/>
  <c r="C36" i="18"/>
  <c r="D61" i="18"/>
  <c r="B61" i="18"/>
  <c r="C61" i="18"/>
  <c r="D67" i="18"/>
  <c r="B67" i="18"/>
  <c r="D71" i="18"/>
  <c r="C71" i="18"/>
  <c r="B71" i="18"/>
  <c r="C80" i="18"/>
  <c r="D80" i="18"/>
  <c r="B90" i="18"/>
  <c r="D90" i="18"/>
  <c r="C90" i="18"/>
  <c r="B94" i="18"/>
  <c r="D94" i="18"/>
  <c r="B98" i="18"/>
  <c r="D98" i="18"/>
  <c r="C98" i="18"/>
  <c r="D102" i="18"/>
  <c r="B107" i="18"/>
  <c r="D107" i="18"/>
  <c r="C107" i="18"/>
  <c r="D115" i="18"/>
  <c r="C115" i="18"/>
  <c r="B118" i="18"/>
  <c r="C118" i="18"/>
  <c r="D118" i="18"/>
  <c r="B122" i="18"/>
  <c r="C122" i="18"/>
  <c r="B126" i="18"/>
  <c r="C126" i="18"/>
  <c r="D126" i="18"/>
  <c r="B135" i="18"/>
  <c r="C135" i="18"/>
  <c r="D135" i="18"/>
  <c r="B143" i="18"/>
  <c r="D143" i="18"/>
  <c r="C143" i="18"/>
  <c r="D147" i="18"/>
  <c r="B151" i="18"/>
  <c r="C151" i="18"/>
  <c r="D151" i="18"/>
  <c r="B158" i="18"/>
  <c r="D158" i="18"/>
  <c r="C158" i="18"/>
  <c r="B162" i="18"/>
  <c r="C162" i="18"/>
  <c r="D162" i="18"/>
  <c r="D166" i="18"/>
  <c r="C166" i="18"/>
  <c r="B170" i="18"/>
  <c r="D170" i="18"/>
  <c r="B174" i="18"/>
  <c r="D174" i="18"/>
  <c r="C174" i="18"/>
  <c r="B41" i="18"/>
  <c r="D41" i="18"/>
  <c r="C41" i="18"/>
  <c r="B33" i="18"/>
  <c r="D33" i="18"/>
  <c r="C33" i="18"/>
  <c r="D37" i="18"/>
  <c r="C37" i="18"/>
  <c r="B37" i="18"/>
  <c r="C62" i="18"/>
  <c r="B62" i="18"/>
  <c r="D62" i="18"/>
  <c r="B72" i="18"/>
  <c r="D72" i="18"/>
  <c r="C72" i="18"/>
  <c r="D77" i="18"/>
  <c r="C81" i="18"/>
  <c r="D81" i="18"/>
  <c r="B81" i="18"/>
  <c r="B85" i="18"/>
  <c r="D85" i="18"/>
  <c r="D91" i="18"/>
  <c r="B91" i="18"/>
  <c r="C95" i="18"/>
  <c r="B95" i="18"/>
  <c r="D95" i="18"/>
  <c r="C99" i="18"/>
  <c r="D99" i="18"/>
  <c r="C103" i="18"/>
  <c r="B103" i="18"/>
  <c r="D103" i="18"/>
  <c r="C108" i="18"/>
  <c r="D108" i="18"/>
  <c r="B108" i="18"/>
  <c r="D112" i="18"/>
  <c r="D119" i="18"/>
  <c r="C123" i="18"/>
  <c r="D123" i="18"/>
  <c r="B123" i="18"/>
  <c r="C136" i="18"/>
  <c r="D136" i="18"/>
  <c r="B136" i="18"/>
  <c r="C144" i="18"/>
  <c r="B144" i="18"/>
  <c r="D144" i="18"/>
  <c r="C148" i="18"/>
  <c r="D148" i="18"/>
  <c r="C152" i="18"/>
  <c r="B152" i="18"/>
  <c r="C159" i="18"/>
  <c r="D159" i="18"/>
  <c r="C163" i="18"/>
  <c r="B163" i="18"/>
  <c r="D163" i="18"/>
  <c r="D167" i="18"/>
  <c r="B167" i="18"/>
  <c r="C171" i="18"/>
  <c r="B171" i="18"/>
  <c r="D264" i="18"/>
  <c r="C264" i="18"/>
  <c r="D234" i="18"/>
  <c r="C234" i="18"/>
  <c r="D227" i="18"/>
  <c r="C227" i="18"/>
  <c r="D221" i="18"/>
  <c r="C221" i="18"/>
  <c r="D216" i="18"/>
  <c r="C216" i="18"/>
  <c r="D199" i="18"/>
  <c r="C199" i="18"/>
  <c r="D187" i="18"/>
  <c r="C187" i="18"/>
  <c r="D175" i="18"/>
  <c r="C175" i="18"/>
  <c r="D157" i="18"/>
  <c r="C157" i="18"/>
  <c r="D132" i="18"/>
  <c r="C132" i="18"/>
  <c r="D116" i="18"/>
  <c r="C116" i="18"/>
  <c r="D105" i="18"/>
  <c r="C105" i="18"/>
  <c r="D87" i="18"/>
  <c r="C87" i="18"/>
  <c r="D76" i="18"/>
  <c r="C76" i="18"/>
  <c r="D66" i="18"/>
  <c r="C66" i="18"/>
  <c r="D60" i="18"/>
  <c r="C60" i="18"/>
  <c r="D32" i="18"/>
  <c r="C32" i="18"/>
  <c r="D38" i="18"/>
  <c r="C38" i="18"/>
  <c r="A82" i="14"/>
  <c r="A97" i="14"/>
  <c r="D106" i="20"/>
  <c r="A211" i="14"/>
  <c r="A239" i="14"/>
  <c r="G9" i="14"/>
  <c r="G6" i="14"/>
  <c r="G7" i="14"/>
  <c r="B6" i="14"/>
  <c r="D49" i="15"/>
  <c r="B4" i="15"/>
  <c r="I2" i="14"/>
  <c r="E2" i="15"/>
  <c r="B957" i="12"/>
  <c r="B956" i="12"/>
  <c r="B955" i="12"/>
  <c r="B954" i="12"/>
  <c r="B953" i="12"/>
  <c r="B952" i="12"/>
  <c r="B951" i="12"/>
  <c r="B950" i="12"/>
  <c r="B949" i="12"/>
  <c r="B948" i="12"/>
  <c r="B947" i="12"/>
  <c r="B946" i="12"/>
  <c r="B945" i="12"/>
  <c r="B944" i="12"/>
  <c r="B943" i="12"/>
  <c r="B942" i="12"/>
  <c r="B941" i="12"/>
  <c r="B940" i="12"/>
  <c r="B938" i="12"/>
  <c r="B939" i="12"/>
  <c r="B937" i="12"/>
  <c r="B936" i="12"/>
  <c r="B935" i="12"/>
  <c r="B934" i="12"/>
  <c r="B933" i="12"/>
  <c r="B932" i="12"/>
  <c r="B931" i="12"/>
  <c r="B930" i="12"/>
  <c r="B926" i="12"/>
  <c r="B929" i="12"/>
  <c r="B928" i="12"/>
  <c r="B925" i="12"/>
  <c r="B927" i="12"/>
  <c r="A226" i="15"/>
  <c r="D226" i="15"/>
  <c r="E226" i="15" s="1"/>
  <c r="A225" i="15"/>
  <c r="A224" i="15"/>
  <c r="A223" i="15"/>
  <c r="A222" i="15"/>
  <c r="A221" i="15"/>
  <c r="A220" i="15"/>
  <c r="A219" i="15"/>
  <c r="A218" i="15"/>
  <c r="A217" i="15"/>
  <c r="A216" i="15"/>
  <c r="A215" i="15"/>
  <c r="A214" i="15"/>
  <c r="A213" i="15"/>
  <c r="A212" i="15"/>
  <c r="A211" i="15"/>
  <c r="A210" i="15"/>
  <c r="A209" i="15"/>
  <c r="A208" i="15"/>
  <c r="A207" i="15"/>
  <c r="A206" i="15"/>
  <c r="A205" i="15"/>
  <c r="A204" i="15"/>
  <c r="A203" i="15"/>
  <c r="A202" i="15"/>
  <c r="A201" i="15"/>
  <c r="A200" i="15"/>
  <c r="A199" i="15"/>
  <c r="A198" i="15"/>
  <c r="A197" i="15"/>
  <c r="A196" i="15"/>
  <c r="A195" i="15"/>
  <c r="A194" i="15"/>
  <c r="D194" i="15" s="1"/>
  <c r="E194" i="15" s="1"/>
  <c r="A193" i="15"/>
  <c r="A192" i="15"/>
  <c r="A191" i="15"/>
  <c r="A190" i="15"/>
  <c r="A189" i="15"/>
  <c r="A188" i="15"/>
  <c r="A187" i="15"/>
  <c r="A186" i="15"/>
  <c r="A185" i="15"/>
  <c r="A184" i="15"/>
  <c r="A183" i="15"/>
  <c r="A182" i="15"/>
  <c r="A181" i="15"/>
  <c r="A180" i="15"/>
  <c r="A179" i="15"/>
  <c r="A178" i="15"/>
  <c r="A177" i="15"/>
  <c r="A176" i="15"/>
  <c r="A175" i="15"/>
  <c r="A174" i="15"/>
  <c r="A173" i="15"/>
  <c r="A172" i="15"/>
  <c r="A171" i="15"/>
  <c r="A170" i="15"/>
  <c r="A169" i="15"/>
  <c r="A168" i="15"/>
  <c r="A167" i="15"/>
  <c r="A166" i="15"/>
  <c r="A165" i="15"/>
  <c r="A164" i="15"/>
  <c r="A163" i="15"/>
  <c r="A162" i="15"/>
  <c r="D162" i="15" s="1"/>
  <c r="E162" i="15" s="1"/>
  <c r="A161" i="15"/>
  <c r="A160" i="15"/>
  <c r="A159" i="15"/>
  <c r="A158" i="15"/>
  <c r="A157" i="15"/>
  <c r="A156" i="15"/>
  <c r="A155" i="15"/>
  <c r="A154" i="15"/>
  <c r="A153" i="15"/>
  <c r="A152" i="15"/>
  <c r="A151" i="15"/>
  <c r="A150" i="15"/>
  <c r="A149" i="15"/>
  <c r="A148" i="15"/>
  <c r="A147" i="15"/>
  <c r="A146" i="15"/>
  <c r="A145" i="15"/>
  <c r="A144" i="15"/>
  <c r="A143" i="15"/>
  <c r="A142" i="15"/>
  <c r="A141" i="15"/>
  <c r="A140" i="15"/>
  <c r="A139" i="15"/>
  <c r="A138" i="15"/>
  <c r="A137" i="15"/>
  <c r="A136" i="15"/>
  <c r="A135" i="15"/>
  <c r="A134" i="15"/>
  <c r="A133" i="15"/>
  <c r="A132" i="15"/>
  <c r="A131" i="15"/>
  <c r="A130" i="15"/>
  <c r="D130" i="15" s="1"/>
  <c r="E130" i="15" s="1"/>
  <c r="A129" i="15"/>
  <c r="A128" i="15"/>
  <c r="A127" i="15"/>
  <c r="A126" i="15"/>
  <c r="A125" i="15"/>
  <c r="A124" i="15"/>
  <c r="A123" i="15"/>
  <c r="A122" i="15"/>
  <c r="A121" i="15"/>
  <c r="A120" i="15"/>
  <c r="A119" i="15"/>
  <c r="A118" i="15"/>
  <c r="A117" i="15"/>
  <c r="A116" i="15"/>
  <c r="A115" i="15"/>
  <c r="A114" i="15"/>
  <c r="A113" i="15"/>
  <c r="A112" i="15"/>
  <c r="A111" i="15"/>
  <c r="A110" i="15"/>
  <c r="A109" i="15"/>
  <c r="A108" i="15"/>
  <c r="A107" i="15"/>
  <c r="A106" i="15"/>
  <c r="A105" i="15"/>
  <c r="A104" i="15"/>
  <c r="A103" i="15"/>
  <c r="A102" i="15"/>
  <c r="A101" i="15"/>
  <c r="A100" i="15"/>
  <c r="A99" i="15"/>
  <c r="A98" i="15"/>
  <c r="D98" i="15"/>
  <c r="E98" i="15" s="1"/>
  <c r="A97" i="15"/>
  <c r="A96" i="15"/>
  <c r="A95" i="15"/>
  <c r="A94" i="15"/>
  <c r="A93" i="15"/>
  <c r="A92" i="15"/>
  <c r="A91" i="15"/>
  <c r="A90" i="15"/>
  <c r="A89" i="15"/>
  <c r="A88" i="15"/>
  <c r="A87" i="15"/>
  <c r="A86" i="15"/>
  <c r="A85" i="15"/>
  <c r="A84" i="15"/>
  <c r="A83" i="15"/>
  <c r="A82" i="15"/>
  <c r="A81" i="15"/>
  <c r="A80" i="15"/>
  <c r="A79" i="15"/>
  <c r="A78" i="15"/>
  <c r="A77" i="15"/>
  <c r="A76" i="15"/>
  <c r="A75" i="15"/>
  <c r="A74" i="15"/>
  <c r="A73" i="15"/>
  <c r="A72" i="15"/>
  <c r="A71" i="15"/>
  <c r="A70" i="15"/>
  <c r="A69" i="15"/>
  <c r="A68" i="15"/>
  <c r="A67" i="15"/>
  <c r="A66" i="15"/>
  <c r="D66" i="15" s="1"/>
  <c r="E66" i="15" s="1"/>
  <c r="A65" i="15"/>
  <c r="A64" i="15"/>
  <c r="A63" i="15"/>
  <c r="A62" i="15"/>
  <c r="A61" i="15"/>
  <c r="A60" i="15"/>
  <c r="A59" i="15"/>
  <c r="A58" i="15"/>
  <c r="A57" i="15"/>
  <c r="A56" i="15"/>
  <c r="A55" i="15"/>
  <c r="A54" i="15"/>
  <c r="A53" i="15"/>
  <c r="A52" i="15"/>
  <c r="A51" i="15"/>
  <c r="A50" i="15"/>
  <c r="B5" i="15"/>
  <c r="B49" i="15"/>
  <c r="A49"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A227" i="15"/>
  <c r="B227" i="15"/>
  <c r="A228" i="15"/>
  <c r="B228" i="15"/>
  <c r="A229" i="15"/>
  <c r="B229" i="15"/>
  <c r="A230" i="15"/>
  <c r="B230" i="15"/>
  <c r="A231" i="15"/>
  <c r="B231" i="15"/>
  <c r="A232" i="15"/>
  <c r="B232" i="15"/>
  <c r="A233" i="15"/>
  <c r="B233" i="15"/>
  <c r="A234" i="15"/>
  <c r="B234" i="15"/>
  <c r="A235" i="15"/>
  <c r="B235" i="15"/>
  <c r="A236" i="15"/>
  <c r="B236" i="15"/>
  <c r="A237" i="15"/>
  <c r="B237" i="15"/>
  <c r="A238" i="15"/>
  <c r="B238" i="15"/>
  <c r="A239" i="15"/>
  <c r="B239" i="15"/>
  <c r="A240" i="15"/>
  <c r="B240" i="15"/>
  <c r="A241" i="15"/>
  <c r="B241" i="15"/>
  <c r="A242" i="15"/>
  <c r="B242" i="15"/>
  <c r="A243" i="15"/>
  <c r="B243" i="15"/>
  <c r="A244" i="15"/>
  <c r="B244" i="15"/>
  <c r="A245" i="15"/>
  <c r="B245" i="15"/>
  <c r="A246" i="15"/>
  <c r="B246" i="15"/>
  <c r="A247" i="15"/>
  <c r="B247" i="15"/>
  <c r="A248" i="15"/>
  <c r="B248" i="15"/>
  <c r="A249" i="15"/>
  <c r="B249" i="15"/>
  <c r="A250" i="15"/>
  <c r="B250" i="15"/>
  <c r="A251" i="15"/>
  <c r="B251" i="15"/>
  <c r="A252" i="15"/>
  <c r="B252" i="15"/>
  <c r="A253" i="15"/>
  <c r="B253" i="15"/>
  <c r="A254" i="15"/>
  <c r="B254" i="15"/>
  <c r="A255" i="15"/>
  <c r="B255" i="15"/>
  <c r="A256" i="15"/>
  <c r="B256" i="15"/>
  <c r="A257" i="15"/>
  <c r="B257" i="15"/>
  <c r="A258" i="15"/>
  <c r="B258" i="15"/>
  <c r="A259" i="15"/>
  <c r="B259" i="15"/>
  <c r="A260" i="15"/>
  <c r="B260" i="15"/>
  <c r="A261" i="15"/>
  <c r="B261" i="15"/>
  <c r="A262" i="15"/>
  <c r="B262" i="15"/>
  <c r="A263" i="15"/>
  <c r="B263" i="15"/>
  <c r="A264" i="15"/>
  <c r="B264" i="15"/>
  <c r="A265" i="15"/>
  <c r="B265" i="15"/>
  <c r="A266" i="15"/>
  <c r="B266" i="15"/>
  <c r="A267" i="15"/>
  <c r="B267" i="15"/>
  <c r="A268" i="15"/>
  <c r="B268" i="15"/>
  <c r="A269" i="15"/>
  <c r="B269" i="15"/>
  <c r="A270" i="15"/>
  <c r="B270" i="15"/>
  <c r="A271" i="15"/>
  <c r="B271" i="15"/>
  <c r="A272" i="15"/>
  <c r="B272" i="15"/>
  <c r="A273" i="15"/>
  <c r="B273" i="15"/>
  <c r="A274" i="15"/>
  <c r="B274" i="15"/>
  <c r="A275" i="15"/>
  <c r="B275" i="15"/>
  <c r="A276" i="15"/>
  <c r="B276" i="15"/>
  <c r="A277" i="15"/>
  <c r="B277" i="15"/>
  <c r="A278" i="15"/>
  <c r="B278" i="15"/>
  <c r="A279" i="15"/>
  <c r="B279" i="15"/>
  <c r="A280" i="15"/>
  <c r="B280" i="15"/>
  <c r="A281" i="15"/>
  <c r="B281" i="15"/>
  <c r="A282" i="15"/>
  <c r="B282" i="15"/>
  <c r="A283" i="15"/>
  <c r="B283" i="15"/>
  <c r="A284" i="15"/>
  <c r="B284" i="15"/>
  <c r="A285" i="15"/>
  <c r="B285" i="15"/>
  <c r="A286" i="15"/>
  <c r="B286" i="15"/>
  <c r="A287" i="15"/>
  <c r="B287" i="15"/>
  <c r="A288" i="15"/>
  <c r="B288" i="15"/>
  <c r="A289" i="15"/>
  <c r="B289" i="15"/>
  <c r="A290" i="15"/>
  <c r="B290" i="15"/>
  <c r="A291" i="15"/>
  <c r="B291" i="15"/>
  <c r="A292" i="15"/>
  <c r="B292" i="15"/>
  <c r="A293" i="15"/>
  <c r="B293" i="15"/>
  <c r="A294" i="15"/>
  <c r="B294" i="15"/>
  <c r="A295" i="15"/>
  <c r="B295" i="15"/>
  <c r="A296" i="15"/>
  <c r="B296" i="15"/>
  <c r="A297" i="15"/>
  <c r="B297" i="15"/>
  <c r="A298" i="15"/>
  <c r="B298" i="15"/>
  <c r="A299" i="15"/>
  <c r="B299" i="15"/>
  <c r="A300" i="15"/>
  <c r="B300" i="15"/>
  <c r="A301" i="15"/>
  <c r="B301" i="15"/>
  <c r="A302" i="15"/>
  <c r="B302" i="15"/>
  <c r="A303" i="15"/>
  <c r="B303" i="15"/>
  <c r="A304" i="15"/>
  <c r="B304" i="15"/>
  <c r="A305" i="15"/>
  <c r="B305" i="15"/>
  <c r="A306" i="15"/>
  <c r="B306" i="15"/>
  <c r="A307" i="15"/>
  <c r="B307" i="15"/>
  <c r="A308" i="15"/>
  <c r="B308" i="15"/>
  <c r="A309" i="15"/>
  <c r="B309" i="15"/>
  <c r="A310" i="15"/>
  <c r="B310" i="15"/>
  <c r="A311" i="15"/>
  <c r="B311" i="15"/>
  <c r="A312" i="15"/>
  <c r="B312" i="15"/>
  <c r="A313" i="15"/>
  <c r="B313" i="15"/>
  <c r="A314" i="15"/>
  <c r="B314" i="15"/>
  <c r="A315" i="15"/>
  <c r="B315" i="15"/>
  <c r="A316" i="15"/>
  <c r="B316" i="15"/>
  <c r="A317" i="15"/>
  <c r="B317"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50" i="15"/>
  <c r="O22" i="20"/>
  <c r="O23" i="20"/>
  <c r="D213" i="20"/>
  <c r="D212" i="20"/>
  <c r="D214" i="20"/>
  <c r="D118" i="20"/>
  <c r="D114" i="20"/>
  <c r="D110" i="20"/>
  <c r="D103" i="20"/>
  <c r="D99" i="20"/>
  <c r="D117" i="20"/>
  <c r="D113" i="20"/>
  <c r="D109" i="20"/>
  <c r="D102" i="20"/>
  <c r="D98" i="20"/>
  <c r="D111" i="20"/>
  <c r="D100" i="20"/>
  <c r="D116" i="20"/>
  <c r="D112" i="20"/>
  <c r="D105" i="20"/>
  <c r="D101" i="20"/>
  <c r="D119" i="20"/>
  <c r="D115" i="20"/>
  <c r="D104" i="20"/>
  <c r="D211" i="20"/>
  <c r="A144" i="14"/>
  <c r="D29" i="20"/>
  <c r="D25" i="20"/>
  <c r="D28" i="20"/>
  <c r="D27" i="20"/>
  <c r="D26" i="20"/>
  <c r="A128" i="14"/>
  <c r="D108" i="20"/>
  <c r="D107" i="20"/>
  <c r="A117" i="14"/>
  <c r="D97" i="20"/>
  <c r="D71" i="20"/>
  <c r="D72" i="20"/>
  <c r="D70" i="20"/>
  <c r="D68" i="20"/>
  <c r="D172" i="20"/>
  <c r="D168" i="20"/>
  <c r="D155" i="20"/>
  <c r="D158" i="20"/>
  <c r="D169" i="20"/>
  <c r="D171" i="20"/>
  <c r="D167" i="20"/>
  <c r="D154" i="20"/>
  <c r="D165" i="20"/>
  <c r="D170" i="20"/>
  <c r="D166" i="20"/>
  <c r="D157" i="20"/>
  <c r="D153" i="20"/>
  <c r="D173" i="20"/>
  <c r="D156" i="20"/>
  <c r="D207" i="20"/>
  <c r="D120" i="20"/>
  <c r="D206" i="20"/>
  <c r="D205" i="20"/>
  <c r="D208" i="20"/>
  <c r="A233" i="14"/>
  <c r="D146" i="20"/>
  <c r="A169" i="14"/>
  <c r="A199" i="14"/>
  <c r="A228" i="14"/>
  <c r="J163" i="10"/>
  <c r="J235" i="10"/>
  <c r="J230" i="10"/>
  <c r="J206" i="10"/>
  <c r="J202" i="10"/>
  <c r="J198" i="10"/>
  <c r="J194" i="10"/>
  <c r="J191" i="10"/>
  <c r="J187" i="10"/>
  <c r="J183" i="10"/>
  <c r="J171" i="10"/>
  <c r="J164" i="10"/>
  <c r="J149" i="10"/>
  <c r="J145" i="10"/>
  <c r="J141" i="10"/>
  <c r="J111" i="10"/>
  <c r="J106" i="10"/>
  <c r="J102" i="10"/>
  <c r="J98" i="10"/>
  <c r="J94" i="10"/>
  <c r="J84" i="10"/>
  <c r="J80" i="10"/>
  <c r="J76" i="10"/>
  <c r="J71" i="10"/>
  <c r="J67" i="10"/>
  <c r="J62" i="10"/>
  <c r="J234" i="10"/>
  <c r="J229" i="10"/>
  <c r="J205" i="10"/>
  <c r="J201" i="10"/>
  <c r="J197" i="10"/>
  <c r="J193" i="10"/>
  <c r="J190" i="10"/>
  <c r="J186" i="10"/>
  <c r="J182" i="10"/>
  <c r="J179" i="10"/>
  <c r="J207" i="10"/>
  <c r="J199" i="10"/>
  <c r="J184" i="10"/>
  <c r="J177" i="10"/>
  <c r="J166" i="10"/>
  <c r="J150" i="10"/>
  <c r="J144" i="10"/>
  <c r="J139" i="10"/>
  <c r="J104" i="10"/>
  <c r="J99" i="10"/>
  <c r="J93" i="10"/>
  <c r="J85" i="10"/>
  <c r="J79" i="10"/>
  <c r="J73" i="10"/>
  <c r="J68" i="10"/>
  <c r="J61" i="10"/>
  <c r="J233" i="10"/>
  <c r="J189" i="10"/>
  <c r="J165" i="10"/>
  <c r="J143" i="10"/>
  <c r="J97" i="10"/>
  <c r="J78" i="10"/>
  <c r="J66" i="10"/>
  <c r="J195" i="10"/>
  <c r="J101" i="10"/>
  <c r="J70" i="10"/>
  <c r="J200" i="10"/>
  <c r="J178" i="10"/>
  <c r="J151" i="10"/>
  <c r="J100" i="10"/>
  <c r="J89" i="10"/>
  <c r="J69" i="10"/>
  <c r="J228" i="10"/>
  <c r="J196" i="10"/>
  <c r="J181" i="10"/>
  <c r="J148" i="10"/>
  <c r="J138" i="10"/>
  <c r="J103" i="10"/>
  <c r="J92" i="10"/>
  <c r="J83" i="10"/>
  <c r="J72" i="10"/>
  <c r="J203" i="10"/>
  <c r="J147" i="10"/>
  <c r="J96" i="10"/>
  <c r="J82" i="10"/>
  <c r="J64" i="10"/>
  <c r="J146" i="10"/>
  <c r="J105" i="10"/>
  <c r="J74" i="10"/>
  <c r="J227" i="10"/>
  <c r="J188" i="10"/>
  <c r="J142" i="10"/>
  <c r="J107" i="10"/>
  <c r="J91" i="10"/>
  <c r="J77" i="10"/>
  <c r="J185" i="10"/>
  <c r="J167" i="10"/>
  <c r="J140" i="10"/>
  <c r="J95" i="10"/>
  <c r="J81" i="10"/>
  <c r="J63" i="10"/>
  <c r="N47" i="20"/>
  <c r="N49" i="20"/>
  <c r="N45" i="20"/>
  <c r="N48" i="20"/>
  <c r="N46" i="20"/>
  <c r="D53" i="20"/>
  <c r="D52" i="20"/>
  <c r="D210" i="20"/>
  <c r="D51" i="20"/>
  <c r="D121" i="20"/>
  <c r="D50" i="20"/>
  <c r="D255" i="20"/>
  <c r="D251" i="20"/>
  <c r="D247" i="20"/>
  <c r="D253" i="20"/>
  <c r="D248" i="20"/>
  <c r="D252" i="20"/>
  <c r="D246" i="20"/>
  <c r="D250" i="20"/>
  <c r="D254" i="20"/>
  <c r="D249" i="20"/>
  <c r="D256" i="20"/>
  <c r="D245" i="20"/>
  <c r="D203" i="20"/>
  <c r="D202" i="20"/>
  <c r="D159" i="20"/>
  <c r="D54" i="20"/>
  <c r="D24" i="20"/>
  <c r="D150" i="20"/>
  <c r="D61" i="20"/>
  <c r="D57" i="20"/>
  <c r="D149" i="20"/>
  <c r="D60" i="20"/>
  <c r="D56" i="20"/>
  <c r="D152" i="20"/>
  <c r="D59" i="20"/>
  <c r="D151" i="20"/>
  <c r="D147" i="20"/>
  <c r="D62" i="20"/>
  <c r="D58" i="20"/>
  <c r="D148" i="20"/>
  <c r="D63" i="20"/>
  <c r="D55" i="20"/>
  <c r="D22" i="20"/>
  <c r="D21" i="20"/>
  <c r="D18" i="20"/>
  <c r="D20" i="20"/>
  <c r="D209" i="20"/>
  <c r="D19" i="20"/>
  <c r="D243" i="20"/>
  <c r="D239" i="20"/>
  <c r="D235" i="20"/>
  <c r="D231" i="20"/>
  <c r="D227" i="20"/>
  <c r="D223" i="20"/>
  <c r="D217" i="20"/>
  <c r="D242" i="20"/>
  <c r="D237" i="20"/>
  <c r="D232" i="20"/>
  <c r="D226" i="20"/>
  <c r="D221" i="20"/>
  <c r="D218" i="20"/>
  <c r="D49" i="20"/>
  <c r="D45" i="20"/>
  <c r="D41" i="20"/>
  <c r="D15" i="20"/>
  <c r="D11" i="20"/>
  <c r="D7" i="20"/>
  <c r="D3" i="20"/>
  <c r="D241" i="20"/>
  <c r="D236" i="20"/>
  <c r="D230" i="20"/>
  <c r="D225" i="20"/>
  <c r="D220" i="20"/>
  <c r="D216" i="20"/>
  <c r="D48" i="20"/>
  <c r="D44" i="20"/>
  <c r="D14" i="20"/>
  <c r="D10" i="20"/>
  <c r="D6" i="20"/>
  <c r="D240" i="20"/>
  <c r="D224" i="20"/>
  <c r="D234" i="20"/>
  <c r="D43" i="20"/>
  <c r="D244" i="20"/>
  <c r="D238" i="20"/>
  <c r="D233" i="20"/>
  <c r="D228" i="20"/>
  <c r="D222" i="20"/>
  <c r="D219" i="20"/>
  <c r="D46" i="20"/>
  <c r="D42" i="20"/>
  <c r="D16" i="20"/>
  <c r="D12" i="20"/>
  <c r="D8" i="20"/>
  <c r="D4" i="20"/>
  <c r="D229" i="20"/>
  <c r="D47" i="20"/>
  <c r="D13" i="20"/>
  <c r="D9" i="20"/>
  <c r="D5" i="20"/>
  <c r="D17" i="20"/>
  <c r="N28" i="20"/>
  <c r="N27" i="20"/>
  <c r="N26" i="20"/>
  <c r="N29" i="20"/>
  <c r="J216" i="10"/>
  <c r="J219" i="10"/>
  <c r="J218" i="10"/>
  <c r="J220" i="10"/>
  <c r="J212" i="10"/>
  <c r="J217" i="10"/>
  <c r="J215" i="10"/>
  <c r="J214" i="10"/>
  <c r="J213" i="10"/>
  <c r="J135" i="10"/>
  <c r="J114" i="10"/>
  <c r="J129" i="10"/>
  <c r="J238" i="10"/>
  <c r="J236" i="10"/>
  <c r="J134" i="10"/>
  <c r="J156" i="10"/>
  <c r="J158" i="10"/>
  <c r="J123" i="10"/>
  <c r="J127" i="10"/>
  <c r="J119" i="10"/>
  <c r="J154" i="10"/>
  <c r="J130" i="10"/>
  <c r="J125" i="10"/>
  <c r="J161" i="10"/>
  <c r="J160" i="10"/>
  <c r="J159" i="10"/>
  <c r="J153" i="10"/>
  <c r="J155" i="10"/>
  <c r="J116" i="10"/>
  <c r="J157" i="10"/>
  <c r="J132" i="10"/>
  <c r="J115" i="10"/>
  <c r="J131" i="10"/>
  <c r="J133" i="10"/>
  <c r="J126" i="10"/>
  <c r="J128" i="10"/>
  <c r="J124" i="10"/>
  <c r="J122" i="10"/>
  <c r="J117" i="10"/>
  <c r="J118" i="10"/>
  <c r="J120" i="10"/>
  <c r="J112" i="10"/>
  <c r="J113" i="10"/>
  <c r="J175" i="10"/>
  <c r="J174" i="10"/>
  <c r="J173" i="10"/>
  <c r="J176" i="10"/>
  <c r="J172" i="10"/>
  <c r="J168" i="10"/>
  <c r="J169" i="10"/>
  <c r="J170" i="10"/>
  <c r="B61" i="1"/>
  <c r="B59" i="10" s="1"/>
  <c r="B57" i="1"/>
  <c r="B55" i="10" s="1"/>
  <c r="B60" i="1"/>
  <c r="B64" i="14" s="1"/>
  <c r="B56" i="1"/>
  <c r="B54" i="10" s="1"/>
  <c r="B59" i="1"/>
  <c r="B63" i="14" s="1"/>
  <c r="B55" i="1"/>
  <c r="B53" i="10" s="1"/>
  <c r="B58" i="1"/>
  <c r="B54" i="1"/>
  <c r="B58" i="14" s="1"/>
  <c r="B276" i="1"/>
  <c r="B261" i="1"/>
  <c r="B265" i="14" s="1"/>
  <c r="B245" i="1"/>
  <c r="B234" i="1"/>
  <c r="B238" i="14" s="1"/>
  <c r="B218" i="1"/>
  <c r="B222" i="14" s="1"/>
  <c r="B202" i="1"/>
  <c r="B187" i="1"/>
  <c r="B283" i="1"/>
  <c r="B287" i="14" s="1"/>
  <c r="B268" i="1"/>
  <c r="B252" i="1"/>
  <c r="B256" i="14" s="1"/>
  <c r="B242" i="14"/>
  <c r="B209" i="1"/>
  <c r="B213" i="14" s="1"/>
  <c r="B194" i="1"/>
  <c r="B182" i="1"/>
  <c r="B179" i="10" s="1"/>
  <c r="B274" i="1"/>
  <c r="B259" i="1"/>
  <c r="B263" i="14" s="1"/>
  <c r="B243" i="1"/>
  <c r="B232" i="1"/>
  <c r="B236" i="14"/>
  <c r="B216" i="1"/>
  <c r="B200" i="1"/>
  <c r="B204" i="14" s="1"/>
  <c r="B185" i="1"/>
  <c r="B189" i="14" s="1"/>
  <c r="B277" i="1"/>
  <c r="B281" i="14" s="1"/>
  <c r="B262" i="1"/>
  <c r="B246" i="1"/>
  <c r="B250" i="14" s="1"/>
  <c r="B219" i="1"/>
  <c r="B203" i="1"/>
  <c r="B207" i="14" s="1"/>
  <c r="B188" i="1"/>
  <c r="B184" i="1"/>
  <c r="B188" i="14" s="1"/>
  <c r="B280" i="1"/>
  <c r="B284" i="14" s="1"/>
  <c r="B191" i="1"/>
  <c r="B195" i="14" s="1"/>
  <c r="B256" i="1"/>
  <c r="B263" i="1"/>
  <c r="B267" i="14" s="1"/>
  <c r="B189" i="1"/>
  <c r="B236" i="1"/>
  <c r="B192" i="1"/>
  <c r="B257" i="1"/>
  <c r="B261" i="14" s="1"/>
  <c r="B230" i="1"/>
  <c r="B214" i="1"/>
  <c r="B198" i="1"/>
  <c r="B202" i="14" s="1"/>
  <c r="B279" i="1"/>
  <c r="B283" i="14" s="1"/>
  <c r="B264" i="1"/>
  <c r="B268" i="14" s="1"/>
  <c r="B248" i="1"/>
  <c r="B221" i="1"/>
  <c r="B205" i="1"/>
  <c r="B190" i="1"/>
  <c r="B175" i="1"/>
  <c r="B179" i="14" s="1"/>
  <c r="B271" i="1"/>
  <c r="B255" i="1"/>
  <c r="B259" i="14" s="1"/>
  <c r="B241" i="1"/>
  <c r="B245" i="14" s="1"/>
  <c r="B225" i="1"/>
  <c r="B229" i="14" s="1"/>
  <c r="B212" i="1"/>
  <c r="B216" i="14" s="1"/>
  <c r="B258" i="1"/>
  <c r="B262" i="14" s="1"/>
  <c r="B231" i="1"/>
  <c r="B235" i="14" s="1"/>
  <c r="B215" i="1"/>
  <c r="B199" i="1"/>
  <c r="B265" i="1"/>
  <c r="B176" i="1"/>
  <c r="B266" i="1"/>
  <c r="B284" i="1"/>
  <c r="B269" i="1"/>
  <c r="B253" i="1"/>
  <c r="B257" i="14" s="1"/>
  <c r="B239" i="1"/>
  <c r="B243" i="14" s="1"/>
  <c r="B210" i="1"/>
  <c r="B275" i="1"/>
  <c r="B279" i="14" s="1"/>
  <c r="B260" i="1"/>
  <c r="B244" i="1"/>
  <c r="B248" i="14" s="1"/>
  <c r="B233" i="1"/>
  <c r="B237" i="14" s="1"/>
  <c r="B217" i="1"/>
  <c r="B221" i="14" s="1"/>
  <c r="B201" i="1"/>
  <c r="B186" i="1"/>
  <c r="B282" i="1"/>
  <c r="B267" i="1"/>
  <c r="B271" i="14" s="1"/>
  <c r="B251" i="1"/>
  <c r="B237" i="1"/>
  <c r="B241" i="14" s="1"/>
  <c r="B208" i="1"/>
  <c r="B193" i="1"/>
  <c r="B197" i="14" s="1"/>
  <c r="B178" i="1"/>
  <c r="B182" i="14" s="1"/>
  <c r="B270" i="1"/>
  <c r="B274" i="14" s="1"/>
  <c r="B254" i="1"/>
  <c r="B240" i="1"/>
  <c r="B244" i="14" s="1"/>
  <c r="B211" i="1"/>
  <c r="B215" i="14" s="1"/>
  <c r="B249" i="1"/>
  <c r="B253" i="14" s="1"/>
  <c r="B206" i="1"/>
  <c r="B210" i="14" s="1"/>
  <c r="B213" i="1"/>
  <c r="B217" i="14" s="1"/>
  <c r="B278" i="1"/>
  <c r="B220" i="1"/>
  <c r="B281" i="1"/>
  <c r="B223" i="1"/>
  <c r="B227" i="14" s="1"/>
  <c r="B177" i="1"/>
  <c r="B222" i="1"/>
  <c r="B197" i="1"/>
  <c r="B247" i="1"/>
  <c r="B251" i="14" s="1"/>
  <c r="B204" i="1"/>
  <c r="B250" i="1"/>
  <c r="B254" i="14" s="1"/>
  <c r="J208" i="10"/>
  <c r="J210" i="10"/>
  <c r="J209" i="10"/>
  <c r="J211" i="10"/>
  <c r="J231" i="10"/>
  <c r="J244" i="10"/>
  <c r="J242" i="10"/>
  <c r="J59" i="10"/>
  <c r="J55" i="10"/>
  <c r="J51" i="10"/>
  <c r="J45" i="10"/>
  <c r="J245" i="10"/>
  <c r="J46" i="10"/>
  <c r="J241" i="10"/>
  <c r="J58" i="10"/>
  <c r="J54" i="10"/>
  <c r="J48" i="10"/>
  <c r="J243" i="10"/>
  <c r="J56" i="10"/>
  <c r="J240" i="10"/>
  <c r="J152" i="10"/>
  <c r="J57" i="10"/>
  <c r="J53" i="10"/>
  <c r="J47" i="10"/>
  <c r="J31" i="10"/>
  <c r="J52" i="10"/>
  <c r="J225" i="10"/>
  <c r="J224" i="10"/>
  <c r="J222" i="10"/>
  <c r="J223" i="10"/>
  <c r="J136" i="10"/>
  <c r="J260" i="10"/>
  <c r="J255" i="10"/>
  <c r="J252" i="10"/>
  <c r="J248" i="10"/>
  <c r="J256" i="10"/>
  <c r="J259" i="10"/>
  <c r="J258" i="10"/>
  <c r="J257" i="10"/>
  <c r="J254" i="10"/>
  <c r="J251" i="10"/>
  <c r="J253" i="10"/>
  <c r="J250" i="10"/>
  <c r="J249" i="10"/>
  <c r="J247" i="10"/>
  <c r="J246" i="10"/>
  <c r="J237" i="10"/>
  <c r="E264" i="10"/>
  <c r="H266" i="10"/>
  <c r="C263" i="10"/>
  <c r="D267" i="10"/>
  <c r="I267" i="10"/>
  <c r="G265" i="10"/>
  <c r="D263" i="10"/>
  <c r="D264" i="10"/>
  <c r="E268" i="10"/>
  <c r="E266" i="10"/>
  <c r="C266" i="10"/>
  <c r="H263" i="10"/>
  <c r="F267" i="10"/>
  <c r="D265" i="10"/>
  <c r="C264" i="10"/>
  <c r="I266" i="10"/>
  <c r="F264" i="10"/>
  <c r="G264" i="10"/>
  <c r="H267" i="10"/>
  <c r="F268" i="10"/>
  <c r="G268" i="10"/>
  <c r="C268" i="10"/>
  <c r="I265" i="10"/>
  <c r="G263" i="10"/>
  <c r="E263" i="10"/>
  <c r="D266" i="10"/>
  <c r="F266" i="10"/>
  <c r="I264" i="10"/>
  <c r="C267" i="10"/>
  <c r="E265" i="10"/>
  <c r="D268" i="10"/>
  <c r="G266" i="10"/>
  <c r="H265" i="10"/>
  <c r="H264" i="10"/>
  <c r="I263" i="10"/>
  <c r="E267" i="10"/>
  <c r="F265" i="10"/>
  <c r="C265" i="10"/>
  <c r="G267" i="10"/>
  <c r="F263" i="10"/>
  <c r="I268" i="10"/>
  <c r="H268" i="10"/>
  <c r="J262" i="10"/>
  <c r="J261" i="10"/>
  <c r="C276" i="10"/>
  <c r="D274" i="10"/>
  <c r="D275" i="10"/>
  <c r="G276" i="10"/>
  <c r="G272" i="10"/>
  <c r="H280" i="10"/>
  <c r="H274" i="10"/>
  <c r="G275" i="10"/>
  <c r="G278" i="10"/>
  <c r="E275" i="10"/>
  <c r="E272" i="10"/>
  <c r="I271" i="10"/>
  <c r="D277" i="10"/>
  <c r="D281" i="10"/>
  <c r="D270" i="10"/>
  <c r="E278" i="10"/>
  <c r="G273" i="10"/>
  <c r="E274" i="10"/>
  <c r="H275" i="10"/>
  <c r="D271" i="10"/>
  <c r="F278" i="10"/>
  <c r="C273" i="10"/>
  <c r="H276" i="10"/>
  <c r="F277" i="10"/>
  <c r="E280" i="10"/>
  <c r="C278" i="10"/>
  <c r="C281" i="10"/>
  <c r="C271" i="10"/>
  <c r="D280" i="10"/>
  <c r="H273" i="10"/>
  <c r="D278" i="10"/>
  <c r="G274" i="10"/>
  <c r="I280" i="10"/>
  <c r="F280" i="10"/>
  <c r="C275" i="10"/>
  <c r="H277" i="10"/>
  <c r="E276" i="10"/>
  <c r="F279" i="10"/>
  <c r="H279" i="10"/>
  <c r="F271" i="10"/>
  <c r="G281" i="10"/>
  <c r="C279" i="10"/>
  <c r="F275" i="10"/>
  <c r="E277" i="10"/>
  <c r="I270" i="10"/>
  <c r="I278" i="10"/>
  <c r="F276" i="10"/>
  <c r="E279" i="10"/>
  <c r="E271" i="10"/>
  <c r="H270" i="10"/>
  <c r="E270" i="10"/>
  <c r="H272" i="10"/>
  <c r="C270" i="10"/>
  <c r="F272" i="10"/>
  <c r="F274" i="10"/>
  <c r="D276" i="10"/>
  <c r="F281" i="10"/>
  <c r="G280" i="10"/>
  <c r="E281" i="10"/>
  <c r="I275" i="10"/>
  <c r="D279" i="10"/>
  <c r="I281" i="10"/>
  <c r="H281" i="10"/>
  <c r="I276" i="10"/>
  <c r="J276" i="10"/>
  <c r="H271" i="10"/>
  <c r="G279" i="10"/>
  <c r="F270" i="10"/>
  <c r="G270" i="10"/>
  <c r="I274" i="10"/>
  <c r="C272" i="10"/>
  <c r="C277" i="10"/>
  <c r="I277" i="10"/>
  <c r="D272" i="10"/>
  <c r="I272" i="10"/>
  <c r="C280" i="10"/>
  <c r="G271" i="10"/>
  <c r="E273" i="10"/>
  <c r="C274" i="10"/>
  <c r="F273" i="10"/>
  <c r="I273" i="10"/>
  <c r="J273" i="10"/>
  <c r="D273" i="10"/>
  <c r="I279" i="10"/>
  <c r="G277" i="10"/>
  <c r="H278" i="10"/>
  <c r="J268" i="10"/>
  <c r="J267" i="10"/>
  <c r="J265" i="10"/>
  <c r="J266" i="10"/>
  <c r="J264" i="10"/>
  <c r="J263" i="10"/>
  <c r="J270" i="10"/>
  <c r="J271" i="10"/>
  <c r="J278" i="10"/>
  <c r="J280" i="10"/>
  <c r="J277" i="10"/>
  <c r="J281" i="10"/>
  <c r="J272" i="10"/>
  <c r="J275" i="10"/>
  <c r="J279" i="10"/>
  <c r="J274" i="10"/>
  <c r="N62" i="20"/>
  <c r="N77" i="20"/>
  <c r="B109" i="10"/>
  <c r="N103" i="20"/>
  <c r="D79" i="20"/>
  <c r="N151" i="20"/>
  <c r="N158" i="20"/>
  <c r="B94" i="14"/>
  <c r="K13" i="2"/>
  <c r="J13" i="2" s="1"/>
  <c r="B264" i="14"/>
  <c r="B41" i="14"/>
  <c r="D82" i="20"/>
  <c r="N139" i="20"/>
  <c r="N124" i="20"/>
  <c r="B277" i="14"/>
  <c r="B33" i="10"/>
  <c r="B34" i="10"/>
  <c r="B70" i="10"/>
  <c r="N73" i="20"/>
  <c r="B134" i="10" l="1"/>
  <c r="N78" i="20"/>
  <c r="K88" i="20" s="1"/>
  <c r="N99" i="20"/>
  <c r="N142" i="20"/>
  <c r="D31" i="20"/>
  <c r="P23" i="20"/>
  <c r="A187" i="14"/>
  <c r="D35" i="20"/>
  <c r="N182" i="20"/>
  <c r="N202" i="20"/>
  <c r="D36" i="20"/>
  <c r="D40" i="20"/>
  <c r="N199" i="20"/>
  <c r="D33" i="20"/>
  <c r="D163" i="20"/>
  <c r="D39" i="20"/>
  <c r="D34" i="20"/>
  <c r="D32" i="20"/>
  <c r="N191" i="20"/>
  <c r="N177" i="20"/>
  <c r="D30" i="20"/>
  <c r="N169" i="20"/>
  <c r="D37" i="20"/>
  <c r="D164" i="20"/>
  <c r="N170" i="20"/>
  <c r="D162" i="20"/>
  <c r="N252" i="20"/>
  <c r="N146" i="20"/>
  <c r="K6" i="2"/>
  <c r="J6" i="2" s="1"/>
  <c r="K50" i="20"/>
  <c r="K51" i="20"/>
  <c r="K52" i="20"/>
  <c r="P21" i="20"/>
  <c r="K53" i="20"/>
  <c r="K56" i="20"/>
  <c r="B87" i="10"/>
  <c r="B141" i="10"/>
  <c r="N70" i="20"/>
  <c r="K70" i="20" s="1"/>
  <c r="B80" i="10"/>
  <c r="B89" i="10"/>
  <c r="D65" i="20"/>
  <c r="N75" i="20"/>
  <c r="N130" i="20"/>
  <c r="D78" i="20"/>
  <c r="N115" i="20"/>
  <c r="N197" i="20"/>
  <c r="N201" i="20"/>
  <c r="B219" i="10"/>
  <c r="B63" i="10"/>
  <c r="B142" i="10"/>
  <c r="D90" i="20"/>
  <c r="N110" i="20"/>
  <c r="B100" i="10"/>
  <c r="N178" i="20"/>
  <c r="B157" i="10"/>
  <c r="A66" i="14"/>
  <c r="H67" i="14" s="1"/>
  <c r="R50" i="20" s="1"/>
  <c r="N123" i="20"/>
  <c r="N67" i="20"/>
  <c r="N179" i="20"/>
  <c r="D95" i="20"/>
  <c r="B174" i="10"/>
  <c r="B124" i="10"/>
  <c r="N144" i="20"/>
  <c r="D92" i="20"/>
  <c r="N63" i="20"/>
  <c r="N138" i="20"/>
  <c r="K54" i="20"/>
  <c r="N203" i="20"/>
  <c r="N161" i="20"/>
  <c r="B191" i="10"/>
  <c r="B61" i="10"/>
  <c r="N180" i="20"/>
  <c r="N145" i="20"/>
  <c r="B281" i="10"/>
  <c r="N54" i="20"/>
  <c r="N137" i="20"/>
  <c r="N149" i="20"/>
  <c r="N134" i="20"/>
  <c r="N57" i="20"/>
  <c r="B216" i="10"/>
  <c r="N52" i="20"/>
  <c r="B172" i="10"/>
  <c r="D87" i="20"/>
  <c r="N59" i="20"/>
  <c r="N235" i="20"/>
  <c r="B104" i="10"/>
  <c r="K55" i="20"/>
  <c r="N86" i="20"/>
  <c r="B105" i="10"/>
  <c r="N88" i="20"/>
  <c r="N93" i="20"/>
  <c r="B76" i="10"/>
  <c r="N129" i="20"/>
  <c r="D67" i="20"/>
  <c r="N56" i="20"/>
  <c r="B107" i="10"/>
  <c r="N159" i="20"/>
  <c r="N194" i="20"/>
  <c r="N120" i="20"/>
  <c r="N60" i="20"/>
  <c r="N174" i="20"/>
  <c r="N215" i="20"/>
  <c r="N204" i="20"/>
  <c r="N200" i="20"/>
  <c r="B217" i="10"/>
  <c r="B183" i="10"/>
  <c r="B212" i="10"/>
  <c r="N53" i="20"/>
  <c r="D69" i="20"/>
  <c r="B108" i="10"/>
  <c r="B127" i="10"/>
  <c r="N72" i="20"/>
  <c r="N172" i="20"/>
  <c r="N91" i="20"/>
  <c r="N109" i="20"/>
  <c r="D81" i="20"/>
  <c r="N97" i="20"/>
  <c r="N100" i="20"/>
  <c r="N101" i="20"/>
  <c r="B198" i="10"/>
  <c r="B227" i="10"/>
  <c r="B199" i="10"/>
  <c r="D73" i="20"/>
  <c r="K58" i="20"/>
  <c r="K102" i="20"/>
  <c r="K103" i="20"/>
  <c r="N111" i="20"/>
  <c r="N50" i="20"/>
  <c r="N108" i="20"/>
  <c r="N190" i="20"/>
  <c r="B194" i="10"/>
  <c r="N128" i="20"/>
  <c r="N94" i="20"/>
  <c r="N92" i="20"/>
  <c r="N55" i="20"/>
  <c r="N51" i="20"/>
  <c r="N141" i="20"/>
  <c r="N207" i="20"/>
  <c r="N85" i="20"/>
  <c r="D66" i="20"/>
  <c r="N168" i="20"/>
  <c r="B178" i="10"/>
  <c r="N82" i="20"/>
  <c r="N229" i="20"/>
  <c r="N175" i="20"/>
  <c r="N79" i="20"/>
  <c r="K81" i="20" s="1"/>
  <c r="N119" i="20"/>
  <c r="B72" i="10"/>
  <c r="B64" i="10"/>
  <c r="N64" i="20"/>
  <c r="N71" i="20"/>
  <c r="D83" i="20"/>
  <c r="D94" i="20"/>
  <c r="D88" i="20"/>
  <c r="B186" i="10"/>
  <c r="B73" i="10"/>
  <c r="B132" i="10"/>
  <c r="B151" i="10"/>
  <c r="K104" i="20"/>
  <c r="N184" i="20"/>
  <c r="N105" i="20"/>
  <c r="D89" i="20"/>
  <c r="N74" i="20"/>
  <c r="B205" i="10"/>
  <c r="N140" i="20"/>
  <c r="N87" i="20"/>
  <c r="N125" i="20"/>
  <c r="N122" i="20"/>
  <c r="B129" i="10"/>
  <c r="D96" i="20"/>
  <c r="N107" i="20"/>
  <c r="N195" i="20"/>
  <c r="N208" i="20"/>
  <c r="N211" i="20"/>
  <c r="B213" i="10"/>
  <c r="B166" i="10"/>
  <c r="N80" i="20"/>
  <c r="N83" i="20"/>
  <c r="N181" i="20"/>
  <c r="N136" i="20"/>
  <c r="D86" i="20"/>
  <c r="B131" i="10"/>
  <c r="B167" i="10"/>
  <c r="N113" i="20"/>
  <c r="N162" i="20"/>
  <c r="N189" i="20"/>
  <c r="N106" i="20"/>
  <c r="B229" i="10"/>
  <c r="N112" i="20"/>
  <c r="N89" i="20"/>
  <c r="N209" i="20"/>
  <c r="N102" i="20"/>
  <c r="N65" i="20"/>
  <c r="N185" i="20"/>
  <c r="N213" i="20"/>
  <c r="N127" i="20"/>
  <c r="B96" i="10"/>
  <c r="B116" i="10"/>
  <c r="B169" i="10"/>
  <c r="K105" i="20"/>
  <c r="K221" i="20"/>
  <c r="K222" i="20"/>
  <c r="K226" i="20"/>
  <c r="K227" i="20"/>
  <c r="K59" i="20"/>
  <c r="K238" i="20"/>
  <c r="K62" i="20"/>
  <c r="K242" i="20"/>
  <c r="K63" i="20"/>
  <c r="K243" i="20"/>
  <c r="K97" i="20"/>
  <c r="K245" i="20"/>
  <c r="K98" i="20"/>
  <c r="K249" i="20"/>
  <c r="K99" i="20"/>
  <c r="K252" i="20"/>
  <c r="K100" i="20"/>
  <c r="K253" i="20"/>
  <c r="K101" i="20"/>
  <c r="K256" i="20"/>
  <c r="N232" i="20"/>
  <c r="K220" i="20"/>
  <c r="K236" i="20"/>
  <c r="K237" i="20"/>
  <c r="K254" i="20"/>
  <c r="K223" i="20"/>
  <c r="K239" i="20"/>
  <c r="K255" i="20"/>
  <c r="K224" i="20"/>
  <c r="K240" i="20"/>
  <c r="N244" i="20"/>
  <c r="B263" i="10"/>
  <c r="N241" i="20"/>
  <c r="A246" i="14"/>
  <c r="N222" i="20"/>
  <c r="K225" i="20"/>
  <c r="K241" i="20"/>
  <c r="K163" i="20"/>
  <c r="K164" i="20"/>
  <c r="K165" i="20"/>
  <c r="K228" i="20"/>
  <c r="K244" i="20"/>
  <c r="K166" i="20"/>
  <c r="K167" i="20"/>
  <c r="K229" i="20"/>
  <c r="D91" i="20"/>
  <c r="B86" i="10"/>
  <c r="N104" i="20"/>
  <c r="N247" i="20"/>
  <c r="N152" i="20"/>
  <c r="N205" i="20"/>
  <c r="N84" i="20"/>
  <c r="N256" i="20"/>
  <c r="N98" i="20"/>
  <c r="D84" i="20"/>
  <c r="B233" i="10"/>
  <c r="B242" i="10"/>
  <c r="B91" i="10"/>
  <c r="K230" i="20"/>
  <c r="K246" i="20"/>
  <c r="K168" i="20"/>
  <c r="N217" i="20"/>
  <c r="B257" i="10"/>
  <c r="K57" i="20"/>
  <c r="K231" i="20"/>
  <c r="K247" i="20"/>
  <c r="K169" i="20"/>
  <c r="K216" i="20"/>
  <c r="K232" i="20"/>
  <c r="K248" i="20"/>
  <c r="K170" i="20"/>
  <c r="K217" i="20"/>
  <c r="K233" i="20"/>
  <c r="K171" i="20"/>
  <c r="K60" i="20"/>
  <c r="K218" i="20"/>
  <c r="K234" i="20"/>
  <c r="K250" i="20"/>
  <c r="K172" i="20"/>
  <c r="N251" i="20"/>
  <c r="B222" i="10"/>
  <c r="N219" i="20"/>
  <c r="D215" i="20"/>
  <c r="N233" i="20"/>
  <c r="B275" i="10"/>
  <c r="N239" i="20"/>
  <c r="B224" i="10"/>
  <c r="N237" i="20"/>
  <c r="B223" i="10"/>
  <c r="N254" i="20"/>
  <c r="N228" i="20"/>
  <c r="N238" i="20"/>
  <c r="B252" i="10"/>
  <c r="N216" i="20"/>
  <c r="B271" i="10"/>
  <c r="N250" i="20"/>
  <c r="N224" i="20"/>
  <c r="K61" i="20"/>
  <c r="K219" i="20"/>
  <c r="K173" i="20"/>
  <c r="P22" i="20"/>
  <c r="B103" i="14"/>
  <c r="B131" i="14"/>
  <c r="E21" i="2"/>
  <c r="B111" i="14"/>
  <c r="B237" i="10"/>
  <c r="B225" i="10"/>
  <c r="N253" i="20"/>
  <c r="N206" i="20"/>
  <c r="N255" i="20"/>
  <c r="N164" i="20"/>
  <c r="B196" i="10"/>
  <c r="B268" i="10"/>
  <c r="B253" i="10"/>
  <c r="N249" i="20"/>
  <c r="F21" i="2"/>
  <c r="F64" i="1"/>
  <c r="B201" i="10"/>
  <c r="B208" i="14"/>
  <c r="B235" i="10"/>
  <c r="N220" i="20"/>
  <c r="B88" i="10"/>
  <c r="N246" i="20"/>
  <c r="N225" i="20"/>
  <c r="N227" i="20"/>
  <c r="B208" i="10"/>
  <c r="B262" i="10"/>
  <c r="B240" i="10"/>
  <c r="D130" i="18"/>
  <c r="D179" i="18"/>
  <c r="D269" i="18"/>
  <c r="B156" i="18"/>
  <c r="D127" i="18"/>
  <c r="C206" i="18"/>
  <c r="B244" i="18"/>
  <c r="D236" i="18"/>
  <c r="C213" i="18"/>
  <c r="B189" i="18"/>
  <c r="B269" i="18"/>
  <c r="D156" i="18"/>
  <c r="B127" i="18"/>
  <c r="C112" i="18"/>
  <c r="B155" i="18"/>
  <c r="B102" i="18"/>
  <c r="B75" i="18"/>
  <c r="C121" i="18"/>
  <c r="B110" i="18"/>
  <c r="B83" i="18"/>
  <c r="C149" i="18"/>
  <c r="C261" i="18"/>
  <c r="C237" i="18"/>
  <c r="D206" i="18"/>
  <c r="C179" i="18"/>
  <c r="C246" i="18"/>
  <c r="D271" i="18"/>
  <c r="C244" i="18"/>
  <c r="D213" i="18"/>
  <c r="D189" i="18"/>
  <c r="C188" i="18"/>
  <c r="D205" i="18"/>
  <c r="D75" i="18"/>
  <c r="D110" i="18"/>
  <c r="C83" i="18"/>
  <c r="B133" i="18"/>
  <c r="C120" i="18"/>
  <c r="B92" i="18"/>
  <c r="B69" i="18"/>
  <c r="D261" i="18"/>
  <c r="B237" i="18"/>
  <c r="C190" i="18"/>
  <c r="C207" i="18"/>
  <c r="B252" i="18"/>
  <c r="B186" i="18"/>
  <c r="D254" i="18"/>
  <c r="D200" i="18"/>
  <c r="D188" i="18"/>
  <c r="B129" i="18"/>
  <c r="D129" i="18"/>
  <c r="B147" i="18"/>
  <c r="D74" i="18"/>
  <c r="D270" i="18"/>
  <c r="D68" i="18"/>
  <c r="C111" i="18"/>
  <c r="D140" i="18"/>
  <c r="B68" i="18"/>
  <c r="C139" i="18"/>
  <c r="D111" i="18"/>
  <c r="C84" i="18"/>
  <c r="B93" i="18"/>
  <c r="C133" i="18"/>
  <c r="D120" i="18"/>
  <c r="C92" i="18"/>
  <c r="C245" i="18"/>
  <c r="C214" i="18"/>
  <c r="D190" i="18"/>
  <c r="C252" i="18"/>
  <c r="C197" i="18"/>
  <c r="B196" i="18"/>
  <c r="B130" i="18"/>
  <c r="D226" i="18"/>
  <c r="C140" i="18"/>
  <c r="B139" i="18"/>
  <c r="D84" i="18"/>
  <c r="D93" i="18"/>
  <c r="B128" i="18"/>
  <c r="B100" i="18"/>
  <c r="D245" i="18"/>
  <c r="D214" i="18"/>
  <c r="B197" i="18"/>
  <c r="C182" i="18"/>
  <c r="C195" i="18"/>
  <c r="B217" i="18"/>
  <c r="C196" i="18"/>
  <c r="C119" i="18"/>
  <c r="C155" i="18"/>
  <c r="B77" i="18"/>
  <c r="B165" i="18"/>
  <c r="C141" i="18"/>
  <c r="B260" i="18"/>
  <c r="D55" i="15"/>
  <c r="E55" i="15" s="1"/>
  <c r="D61" i="15"/>
  <c r="E61" i="15" s="1"/>
  <c r="D87" i="15"/>
  <c r="E87" i="15" s="1"/>
  <c r="D93" i="15"/>
  <c r="E93" i="15" s="1"/>
  <c r="D119" i="15"/>
  <c r="E119" i="15" s="1"/>
  <c r="D125" i="15"/>
  <c r="E125" i="15" s="1"/>
  <c r="D151" i="15"/>
  <c r="E151" i="15" s="1"/>
  <c r="D157" i="15"/>
  <c r="E157" i="15" s="1"/>
  <c r="D183" i="15"/>
  <c r="E183" i="15" s="1"/>
  <c r="D189" i="15"/>
  <c r="E189" i="15" s="1"/>
  <c r="D215" i="15"/>
  <c r="E215" i="15" s="1"/>
  <c r="D221" i="15"/>
  <c r="E221" i="15" s="1"/>
  <c r="D67" i="15"/>
  <c r="E67" i="15" s="1"/>
  <c r="D99" i="15"/>
  <c r="E99" i="15" s="1"/>
  <c r="D131" i="15"/>
  <c r="E131" i="15" s="1"/>
  <c r="D163" i="15"/>
  <c r="E163" i="15" s="1"/>
  <c r="D195" i="15"/>
  <c r="E195" i="15" s="1"/>
  <c r="D63" i="15"/>
  <c r="E63" i="15" s="1"/>
  <c r="D75" i="15"/>
  <c r="E75" i="15" s="1"/>
  <c r="D95" i="15"/>
  <c r="E95" i="15" s="1"/>
  <c r="D107" i="15"/>
  <c r="E107" i="15" s="1"/>
  <c r="D127" i="15"/>
  <c r="E127" i="15" s="1"/>
  <c r="D139" i="15"/>
  <c r="E139" i="15" s="1"/>
  <c r="D159" i="15"/>
  <c r="E159" i="15" s="1"/>
  <c r="D171" i="15"/>
  <c r="E171" i="15" s="1"/>
  <c r="D191" i="15"/>
  <c r="E191" i="15" s="1"/>
  <c r="D203" i="15"/>
  <c r="E203" i="15" s="1"/>
  <c r="D223" i="15"/>
  <c r="E223" i="15" s="1"/>
  <c r="D58" i="15"/>
  <c r="E58" i="15" s="1"/>
  <c r="D90" i="15"/>
  <c r="E90" i="15" s="1"/>
  <c r="D122" i="15"/>
  <c r="E122" i="15" s="1"/>
  <c r="D133" i="15"/>
  <c r="E133" i="15" s="1"/>
  <c r="D154" i="15"/>
  <c r="E154" i="15" s="1"/>
  <c r="D165" i="15"/>
  <c r="E165" i="15" s="1"/>
  <c r="D197" i="15"/>
  <c r="E197" i="15" s="1"/>
  <c r="D218" i="15"/>
  <c r="E218" i="15" s="1"/>
  <c r="D69" i="15"/>
  <c r="E69" i="15" s="1"/>
  <c r="D101" i="15"/>
  <c r="E101" i="15" s="1"/>
  <c r="D186" i="15"/>
  <c r="E186" i="15" s="1"/>
  <c r="D50" i="15"/>
  <c r="E50" i="15" s="1"/>
  <c r="D79" i="15"/>
  <c r="E79" i="15" s="1"/>
  <c r="D91" i="15"/>
  <c r="E91" i="15" s="1"/>
  <c r="D111" i="15"/>
  <c r="E111" i="15" s="1"/>
  <c r="D123" i="15"/>
  <c r="E123" i="15" s="1"/>
  <c r="D143" i="15"/>
  <c r="E143" i="15" s="1"/>
  <c r="D155" i="15"/>
  <c r="E155" i="15" s="1"/>
  <c r="D181" i="15"/>
  <c r="E181" i="15" s="1"/>
  <c r="D213" i="15"/>
  <c r="E213" i="15" s="1"/>
  <c r="H263" i="14"/>
  <c r="D59" i="15"/>
  <c r="E59" i="15" s="1"/>
  <c r="D85" i="15"/>
  <c r="E85" i="15" s="1"/>
  <c r="D117" i="15"/>
  <c r="E117" i="15" s="1"/>
  <c r="D149" i="15"/>
  <c r="E149" i="15" s="1"/>
  <c r="D175" i="15"/>
  <c r="E175" i="15" s="1"/>
  <c r="D207" i="15"/>
  <c r="E207" i="15" s="1"/>
  <c r="H191" i="14"/>
  <c r="F38" i="1"/>
  <c r="H41" i="14"/>
  <c r="R27" i="20" s="1"/>
  <c r="S27" i="20" s="1"/>
  <c r="J27" i="20" s="1"/>
  <c r="F37" i="1"/>
  <c r="F41" i="14"/>
  <c r="H93" i="14"/>
  <c r="F93" i="14"/>
  <c r="O20" i="20"/>
  <c r="P20" i="20" s="1"/>
  <c r="D62" i="15"/>
  <c r="E62" i="15" s="1"/>
  <c r="D65" i="15"/>
  <c r="E65" i="15" s="1"/>
  <c r="D68" i="15"/>
  <c r="E68" i="15" s="1"/>
  <c r="D94" i="15"/>
  <c r="E94" i="15" s="1"/>
  <c r="D97" i="15"/>
  <c r="E97" i="15" s="1"/>
  <c r="D100" i="15"/>
  <c r="E100" i="15" s="1"/>
  <c r="D126" i="15"/>
  <c r="E126" i="15" s="1"/>
  <c r="D129" i="15"/>
  <c r="E129" i="15" s="1"/>
  <c r="D132" i="15"/>
  <c r="E132" i="15" s="1"/>
  <c r="D158" i="15"/>
  <c r="E158" i="15" s="1"/>
  <c r="D161" i="15"/>
  <c r="E161" i="15" s="1"/>
  <c r="D164" i="15"/>
  <c r="E164" i="15" s="1"/>
  <c r="D190" i="15"/>
  <c r="E190" i="15" s="1"/>
  <c r="D193" i="15"/>
  <c r="E193" i="15" s="1"/>
  <c r="D196" i="15"/>
  <c r="E196" i="15" s="1"/>
  <c r="D222" i="15"/>
  <c r="E222" i="15" s="1"/>
  <c r="D225" i="15"/>
  <c r="E225" i="15" s="1"/>
  <c r="H111" i="14"/>
  <c r="H88" i="14"/>
  <c r="H181" i="14"/>
  <c r="R54" i="20"/>
  <c r="H101" i="14"/>
  <c r="F55" i="1"/>
  <c r="H135" i="14"/>
  <c r="R28" i="20"/>
  <c r="S28" i="20" s="1"/>
  <c r="J28" i="20" s="1"/>
  <c r="F79" i="14"/>
  <c r="F92" i="14"/>
  <c r="F114" i="14"/>
  <c r="H114" i="14"/>
  <c r="F172" i="14"/>
  <c r="H172" i="14"/>
  <c r="H201" i="14"/>
  <c r="F201" i="14"/>
  <c r="F229" i="14"/>
  <c r="F238" i="14"/>
  <c r="F254" i="14"/>
  <c r="H285" i="14"/>
  <c r="F63" i="1"/>
  <c r="D53" i="15"/>
  <c r="E53" i="15" s="1"/>
  <c r="D82" i="15"/>
  <c r="E82" i="15" s="1"/>
  <c r="D114" i="15"/>
  <c r="E114" i="15" s="1"/>
  <c r="D146" i="15"/>
  <c r="E146" i="15" s="1"/>
  <c r="D178" i="15"/>
  <c r="E178" i="15" s="1"/>
  <c r="D187" i="15"/>
  <c r="E187" i="15" s="1"/>
  <c r="D210" i="15"/>
  <c r="E210" i="15" s="1"/>
  <c r="D219" i="15"/>
  <c r="E219" i="15" s="1"/>
  <c r="F179" i="14"/>
  <c r="H179" i="14"/>
  <c r="D51" i="15"/>
  <c r="E51" i="15" s="1"/>
  <c r="D71" i="15"/>
  <c r="E71" i="15" s="1"/>
  <c r="D74" i="15"/>
  <c r="E74" i="15" s="1"/>
  <c r="D77" i="15"/>
  <c r="E77" i="15" s="1"/>
  <c r="D83" i="15"/>
  <c r="E83" i="15" s="1"/>
  <c r="D103" i="15"/>
  <c r="E103" i="15" s="1"/>
  <c r="D106" i="15"/>
  <c r="E106" i="15" s="1"/>
  <c r="D109" i="15"/>
  <c r="E109" i="15" s="1"/>
  <c r="D115" i="15"/>
  <c r="E115" i="15" s="1"/>
  <c r="D135" i="15"/>
  <c r="E135" i="15" s="1"/>
  <c r="D138" i="15"/>
  <c r="E138" i="15" s="1"/>
  <c r="D141" i="15"/>
  <c r="E141" i="15" s="1"/>
  <c r="D147" i="15"/>
  <c r="E147" i="15" s="1"/>
  <c r="D167" i="15"/>
  <c r="E167" i="15" s="1"/>
  <c r="D170" i="15"/>
  <c r="E170" i="15" s="1"/>
  <c r="D173" i="15"/>
  <c r="E173" i="15" s="1"/>
  <c r="D179" i="15"/>
  <c r="E179" i="15" s="1"/>
  <c r="D199" i="15"/>
  <c r="E199" i="15" s="1"/>
  <c r="D202" i="15"/>
  <c r="E202" i="15" s="1"/>
  <c r="D205" i="15"/>
  <c r="E205" i="15" s="1"/>
  <c r="D211" i="15"/>
  <c r="E211" i="15" s="1"/>
  <c r="H251" i="14"/>
  <c r="H81" i="14"/>
  <c r="H177" i="14"/>
  <c r="H215" i="14"/>
  <c r="F54" i="1"/>
  <c r="O38" i="20"/>
  <c r="P38" i="20" s="1"/>
  <c r="F134" i="14"/>
  <c r="R29" i="20"/>
  <c r="S29" i="20" s="1"/>
  <c r="J29" i="20" s="1"/>
  <c r="F87" i="14"/>
  <c r="F103" i="14"/>
  <c r="F195" i="14"/>
  <c r="F217" i="14"/>
  <c r="F250" i="14"/>
  <c r="O42" i="20"/>
  <c r="P42" i="20" s="1"/>
  <c r="O28" i="20"/>
  <c r="P28" i="20" s="1"/>
  <c r="O34" i="20"/>
  <c r="P34" i="20" s="1"/>
  <c r="O27" i="20"/>
  <c r="P27" i="20" s="1"/>
  <c r="O49" i="20"/>
  <c r="P49" i="20" s="1"/>
  <c r="R41" i="20"/>
  <c r="S41" i="20" s="1"/>
  <c r="J41" i="20" s="1"/>
  <c r="O52" i="20"/>
  <c r="D54" i="15"/>
  <c r="E54" i="15" s="1"/>
  <c r="D57" i="15"/>
  <c r="E57" i="15" s="1"/>
  <c r="D60" i="15"/>
  <c r="E60" i="15" s="1"/>
  <c r="D86" i="15"/>
  <c r="E86" i="15" s="1"/>
  <c r="D89" i="15"/>
  <c r="E89" i="15" s="1"/>
  <c r="D92" i="15"/>
  <c r="E92" i="15" s="1"/>
  <c r="D118" i="15"/>
  <c r="E118" i="15" s="1"/>
  <c r="D121" i="15"/>
  <c r="E121" i="15" s="1"/>
  <c r="D124" i="15"/>
  <c r="E124" i="15" s="1"/>
  <c r="D150" i="15"/>
  <c r="E150" i="15" s="1"/>
  <c r="D153" i="15"/>
  <c r="E153" i="15" s="1"/>
  <c r="D156" i="15"/>
  <c r="E156" i="15" s="1"/>
  <c r="D182" i="15"/>
  <c r="E182" i="15" s="1"/>
  <c r="D185" i="15"/>
  <c r="E185" i="15" s="1"/>
  <c r="D188" i="15"/>
  <c r="E188" i="15" s="1"/>
  <c r="D214" i="15"/>
  <c r="E214" i="15" s="1"/>
  <c r="D217" i="15"/>
  <c r="E217" i="15" s="1"/>
  <c r="H85" i="14"/>
  <c r="H218" i="14"/>
  <c r="H156" i="14"/>
  <c r="H206" i="14"/>
  <c r="F59" i="1"/>
  <c r="O37" i="20"/>
  <c r="P37" i="20" s="1"/>
  <c r="F67" i="14"/>
  <c r="F75" i="14"/>
  <c r="H174" i="14"/>
  <c r="F174" i="14"/>
  <c r="F204" i="14"/>
  <c r="F240" i="14"/>
  <c r="F261" i="14"/>
  <c r="H287" i="14"/>
  <c r="F287" i="14"/>
  <c r="D224" i="15"/>
  <c r="E224" i="15" s="1"/>
  <c r="D216" i="15"/>
  <c r="E216" i="15" s="1"/>
  <c r="D208" i="15"/>
  <c r="E208" i="15" s="1"/>
  <c r="D200" i="15"/>
  <c r="E200" i="15" s="1"/>
  <c r="D192" i="15"/>
  <c r="E192" i="15" s="1"/>
  <c r="D184" i="15"/>
  <c r="E184" i="15" s="1"/>
  <c r="D176" i="15"/>
  <c r="E176" i="15" s="1"/>
  <c r="D168" i="15"/>
  <c r="E168" i="15" s="1"/>
  <c r="D160" i="15"/>
  <c r="E160" i="15" s="1"/>
  <c r="D152" i="15"/>
  <c r="E152" i="15" s="1"/>
  <c r="D144" i="15"/>
  <c r="E144" i="15" s="1"/>
  <c r="D136" i="15"/>
  <c r="E136" i="15" s="1"/>
  <c r="D128" i="15"/>
  <c r="E128" i="15" s="1"/>
  <c r="D120" i="15"/>
  <c r="E120" i="15" s="1"/>
  <c r="D112" i="15"/>
  <c r="E112" i="15" s="1"/>
  <c r="D104" i="15"/>
  <c r="E104" i="15" s="1"/>
  <c r="D96" i="15"/>
  <c r="E96" i="15" s="1"/>
  <c r="D88" i="15"/>
  <c r="E88" i="15" s="1"/>
  <c r="D80" i="15"/>
  <c r="E80" i="15" s="1"/>
  <c r="D72" i="15"/>
  <c r="E72" i="15" s="1"/>
  <c r="D64" i="15"/>
  <c r="E64" i="15" s="1"/>
  <c r="D56" i="15"/>
  <c r="E56" i="15" s="1"/>
  <c r="D52" i="15"/>
  <c r="E52" i="15" s="1"/>
  <c r="D78" i="15"/>
  <c r="E78" i="15" s="1"/>
  <c r="D81" i="15"/>
  <c r="E81" i="15" s="1"/>
  <c r="D84" i="15"/>
  <c r="E84" i="15" s="1"/>
  <c r="D110" i="15"/>
  <c r="E110" i="15" s="1"/>
  <c r="D113" i="15"/>
  <c r="E113" i="15" s="1"/>
  <c r="D116" i="15"/>
  <c r="E116" i="15" s="1"/>
  <c r="D142" i="15"/>
  <c r="E142" i="15" s="1"/>
  <c r="D145" i="15"/>
  <c r="E145" i="15" s="1"/>
  <c r="D148" i="15"/>
  <c r="E148" i="15" s="1"/>
  <c r="D174" i="15"/>
  <c r="E174" i="15" s="1"/>
  <c r="D177" i="15"/>
  <c r="E177" i="15" s="1"/>
  <c r="D180" i="15"/>
  <c r="E180" i="15" s="1"/>
  <c r="D206" i="15"/>
  <c r="E206" i="15" s="1"/>
  <c r="D209" i="15"/>
  <c r="E209" i="15" s="1"/>
  <c r="D212" i="15"/>
  <c r="E212" i="15" s="1"/>
  <c r="H163" i="14"/>
  <c r="F39" i="1"/>
  <c r="H126" i="14"/>
  <c r="F126" i="14"/>
  <c r="F157" i="14"/>
  <c r="F186" i="14"/>
  <c r="F277" i="14"/>
  <c r="H277" i="14"/>
  <c r="F66" i="1"/>
  <c r="D70" i="15"/>
  <c r="E70" i="15" s="1"/>
  <c r="D73" i="15"/>
  <c r="E73" i="15" s="1"/>
  <c r="D76" i="15"/>
  <c r="E76" i="15" s="1"/>
  <c r="D102" i="15"/>
  <c r="E102" i="15" s="1"/>
  <c r="D105" i="15"/>
  <c r="E105" i="15" s="1"/>
  <c r="D108" i="15"/>
  <c r="E108" i="15" s="1"/>
  <c r="D134" i="15"/>
  <c r="E134" i="15" s="1"/>
  <c r="D137" i="15"/>
  <c r="E137" i="15" s="1"/>
  <c r="D140" i="15"/>
  <c r="E140" i="15" s="1"/>
  <c r="D166" i="15"/>
  <c r="E166" i="15" s="1"/>
  <c r="D169" i="15"/>
  <c r="E169" i="15" s="1"/>
  <c r="D172" i="15"/>
  <c r="E172" i="15" s="1"/>
  <c r="D198" i="15"/>
  <c r="E198" i="15" s="1"/>
  <c r="D201" i="15"/>
  <c r="E201" i="15" s="1"/>
  <c r="D204" i="15"/>
  <c r="E204" i="15" s="1"/>
  <c r="H147" i="14"/>
  <c r="H106" i="14"/>
  <c r="F57" i="1"/>
  <c r="F53" i="1"/>
  <c r="O45" i="20"/>
  <c r="P45" i="20" s="1"/>
  <c r="F164" i="14"/>
  <c r="F253" i="14"/>
  <c r="H112" i="14"/>
  <c r="O24" i="20"/>
  <c r="P24" i="20" s="1"/>
  <c r="H154" i="14"/>
  <c r="H214" i="14"/>
  <c r="R26" i="20"/>
  <c r="S26" i="20" s="1"/>
  <c r="J26" i="20" s="1"/>
  <c r="B230" i="10"/>
  <c r="B201" i="14"/>
  <c r="B234" i="14"/>
  <c r="D198" i="18"/>
  <c r="B207" i="18"/>
  <c r="D178" i="18"/>
  <c r="C215" i="18"/>
  <c r="B251" i="18"/>
  <c r="C239" i="18"/>
  <c r="B229" i="18"/>
  <c r="C181" i="18"/>
  <c r="C262" i="18"/>
  <c r="B191" i="18"/>
  <c r="H168" i="14"/>
  <c r="F42" i="14"/>
  <c r="F46" i="1"/>
  <c r="F50" i="1"/>
  <c r="F45" i="1"/>
  <c r="O48" i="20"/>
  <c r="P48" i="20" s="1"/>
  <c r="O44" i="20"/>
  <c r="P44" i="20" s="1"/>
  <c r="O31" i="20"/>
  <c r="P31" i="20" s="1"/>
  <c r="F36" i="1"/>
  <c r="F44" i="1"/>
  <c r="F60" i="1"/>
  <c r="H39" i="14"/>
  <c r="R25" i="20" s="1"/>
  <c r="S25" i="20" s="1"/>
  <c r="J25" i="20" s="1"/>
  <c r="F91" i="14"/>
  <c r="F152" i="14"/>
  <c r="F171" i="14"/>
  <c r="F216" i="14"/>
  <c r="F225" i="14"/>
  <c r="F267" i="14"/>
  <c r="B176" i="18"/>
  <c r="R36" i="20"/>
  <c r="S36" i="20" s="1"/>
  <c r="J36" i="20" s="1"/>
  <c r="C229" i="18"/>
  <c r="B42" i="10"/>
  <c r="B48" i="14"/>
  <c r="R40" i="20"/>
  <c r="S40" i="20" s="1"/>
  <c r="J40" i="20" s="1"/>
  <c r="R42" i="20"/>
  <c r="S42" i="20" s="1"/>
  <c r="J42" i="20" s="1"/>
  <c r="H84" i="14"/>
  <c r="F226" i="14"/>
  <c r="H226" i="14"/>
  <c r="F280" i="14"/>
  <c r="H280" i="14"/>
  <c r="H60" i="14"/>
  <c r="R44" i="20" s="1"/>
  <c r="S44" i="20" s="1"/>
  <c r="J44" i="20" s="1"/>
  <c r="R34" i="20"/>
  <c r="S34" i="20" s="1"/>
  <c r="J34" i="20" s="1"/>
  <c r="F57" i="14"/>
  <c r="F64" i="14"/>
  <c r="H64" i="14"/>
  <c r="R48" i="20" s="1"/>
  <c r="S48" i="20" s="1"/>
  <c r="J48" i="20" s="1"/>
  <c r="R32" i="20"/>
  <c r="S32" i="20" s="1"/>
  <c r="J32" i="20" s="1"/>
  <c r="B238" i="10"/>
  <c r="B230" i="18"/>
  <c r="C259" i="18"/>
  <c r="C247" i="18"/>
  <c r="C235" i="18"/>
  <c r="B208" i="18"/>
  <c r="C223" i="18"/>
  <c r="D180" i="18"/>
  <c r="B98" i="14"/>
  <c r="B158" i="14"/>
  <c r="H125" i="14"/>
  <c r="R52" i="20"/>
  <c r="H220" i="14"/>
  <c r="H175" i="14"/>
  <c r="H122" i="14"/>
  <c r="H79" i="14"/>
  <c r="H209" i="14"/>
  <c r="F40" i="14"/>
  <c r="F58" i="1"/>
  <c r="F42" i="1"/>
  <c r="O36" i="20"/>
  <c r="P36" i="20" s="1"/>
  <c r="O32" i="20"/>
  <c r="P32" i="20" s="1"/>
  <c r="F136" i="14"/>
  <c r="H158" i="14"/>
  <c r="F173" i="14"/>
  <c r="F178" i="14"/>
  <c r="F203" i="14"/>
  <c r="F227" i="14"/>
  <c r="F273" i="14"/>
  <c r="R47" i="20"/>
  <c r="S47" i="20" s="1"/>
  <c r="J47" i="20" s="1"/>
  <c r="H65" i="14"/>
  <c r="R49" i="20" s="1"/>
  <c r="S49" i="20" s="1"/>
  <c r="J49" i="20" s="1"/>
  <c r="F65" i="14"/>
  <c r="B278" i="14"/>
  <c r="B269" i="14"/>
  <c r="B240" i="14"/>
  <c r="D238" i="18"/>
  <c r="H77" i="14"/>
  <c r="H75" i="14"/>
  <c r="H210" i="14"/>
  <c r="F49" i="1"/>
  <c r="F61" i="1"/>
  <c r="O40" i="20"/>
  <c r="P40" i="20" s="1"/>
  <c r="F131" i="14"/>
  <c r="F145" i="14"/>
  <c r="F197" i="14"/>
  <c r="F223" i="14"/>
  <c r="F247" i="14"/>
  <c r="F255" i="14"/>
  <c r="H255" i="14"/>
  <c r="D176" i="18"/>
  <c r="R39" i="20"/>
  <c r="S39" i="20" s="1"/>
  <c r="J39" i="20" s="1"/>
  <c r="O30" i="20"/>
  <c r="P30" i="20" s="1"/>
  <c r="O39" i="20"/>
  <c r="P39" i="20" s="1"/>
  <c r="O33" i="20"/>
  <c r="P33" i="20" s="1"/>
  <c r="O25" i="20"/>
  <c r="P25" i="20" s="1"/>
  <c r="F143" i="14"/>
  <c r="H143" i="14"/>
  <c r="R30" i="20"/>
  <c r="S30" i="20" s="1"/>
  <c r="J30" i="20" s="1"/>
  <c r="R33" i="20"/>
  <c r="S33" i="20" s="1"/>
  <c r="J33" i="20" s="1"/>
  <c r="R37" i="20"/>
  <c r="S37" i="20" s="1"/>
  <c r="J37" i="20" s="1"/>
  <c r="H53" i="14"/>
  <c r="R38" i="20" s="1"/>
  <c r="S38" i="20" s="1"/>
  <c r="F53" i="14"/>
  <c r="B254" i="18"/>
  <c r="D215" i="18"/>
  <c r="B181" i="18"/>
  <c r="D262" i="18"/>
  <c r="F46" i="14"/>
  <c r="F61" i="14"/>
  <c r="H61" i="14"/>
  <c r="R45" i="20" s="1"/>
  <c r="S45" i="20" s="1"/>
  <c r="J45" i="20" s="1"/>
  <c r="B260" i="14"/>
  <c r="F67" i="1"/>
  <c r="D217" i="18"/>
  <c r="D204" i="18"/>
  <c r="B119" i="14"/>
  <c r="B112" i="10"/>
  <c r="H159" i="14"/>
  <c r="H108" i="14"/>
  <c r="H89" i="14"/>
  <c r="F56" i="1"/>
  <c r="F48" i="1"/>
  <c r="F43" i="1"/>
  <c r="O35" i="20"/>
  <c r="P35" i="20" s="1"/>
  <c r="O43" i="20"/>
  <c r="P43" i="20" s="1"/>
  <c r="O46" i="20"/>
  <c r="P46" i="20" s="1"/>
  <c r="R53" i="20"/>
  <c r="H151" i="14"/>
  <c r="F151" i="14"/>
  <c r="R43" i="20"/>
  <c r="S43" i="20" s="1"/>
  <c r="J43" i="20" s="1"/>
  <c r="H62" i="14"/>
  <c r="R46" i="20" s="1"/>
  <c r="S46" i="20" s="1"/>
  <c r="J46" i="20" s="1"/>
  <c r="F62" i="14"/>
  <c r="R31" i="20"/>
  <c r="S31" i="20" s="1"/>
  <c r="J31" i="20" s="1"/>
  <c r="F231" i="14"/>
  <c r="B193" i="10"/>
  <c r="R35" i="20"/>
  <c r="S35" i="20" s="1"/>
  <c r="J35" i="20" s="1"/>
  <c r="N214" i="20"/>
  <c r="N221" i="20"/>
  <c r="N66" i="20"/>
  <c r="D85" i="20"/>
  <c r="N68" i="20"/>
  <c r="N117" i="20"/>
  <c r="N118" i="20"/>
  <c r="N210" i="20"/>
  <c r="K211" i="20" s="1"/>
  <c r="N150" i="20"/>
  <c r="N245" i="20"/>
  <c r="N153" i="20"/>
  <c r="N212" i="20"/>
  <c r="B245" i="10"/>
  <c r="B143" i="10"/>
  <c r="N167" i="20"/>
  <c r="N183" i="20"/>
  <c r="N176" i="20"/>
  <c r="N186" i="20"/>
  <c r="N231" i="20"/>
  <c r="N236" i="20"/>
  <c r="N69" i="20"/>
  <c r="N248" i="20"/>
  <c r="N132" i="20"/>
  <c r="K133" i="20" s="1"/>
  <c r="N196" i="20"/>
  <c r="N243" i="20"/>
  <c r="B259" i="10"/>
  <c r="B78" i="10"/>
  <c r="B99" i="10"/>
  <c r="B122" i="10"/>
  <c r="B270" i="10"/>
  <c r="N165" i="20"/>
  <c r="D93" i="20"/>
  <c r="N135" i="20"/>
  <c r="N61" i="20"/>
  <c r="N131" i="20"/>
  <c r="N193" i="20"/>
  <c r="N171" i="20"/>
  <c r="N154" i="20"/>
  <c r="B278" i="10"/>
  <c r="B93" i="10"/>
  <c r="B36" i="10"/>
  <c r="B272" i="10"/>
  <c r="B247" i="14"/>
  <c r="B123" i="14"/>
  <c r="B128" i="10"/>
  <c r="A239" i="10"/>
  <c r="B170" i="10"/>
  <c r="B60" i="14"/>
  <c r="B85" i="14"/>
  <c r="B126" i="10"/>
  <c r="B98" i="10"/>
  <c r="B49" i="14"/>
  <c r="B236" i="10"/>
  <c r="B176" i="10"/>
  <c r="B107" i="14"/>
  <c r="B84" i="10"/>
  <c r="B87" i="14"/>
  <c r="B256" i="10"/>
  <c r="B226" i="14"/>
  <c r="B220" i="10"/>
  <c r="B260" i="10"/>
  <c r="B206" i="14"/>
  <c r="B59" i="14"/>
  <c r="B173" i="14"/>
  <c r="B177" i="10"/>
  <c r="B160" i="10"/>
  <c r="B154" i="10"/>
  <c r="B146" i="10"/>
  <c r="B148" i="14"/>
  <c r="B104" i="14"/>
  <c r="A66" i="18"/>
  <c r="A105" i="18"/>
  <c r="A199" i="18"/>
  <c r="B68" i="10"/>
  <c r="B190" i="14"/>
  <c r="B126" i="14"/>
  <c r="B117" i="10"/>
  <c r="B141" i="14"/>
  <c r="B176" i="14"/>
  <c r="B261" i="10"/>
  <c r="B211" i="10"/>
  <c r="B218" i="14"/>
  <c r="B247" i="10"/>
  <c r="B195" i="10"/>
  <c r="B45" i="14"/>
  <c r="B70" i="14"/>
  <c r="B223" i="14"/>
  <c r="B171" i="10"/>
  <c r="B186" i="14"/>
  <c r="B52" i="10"/>
  <c r="A116" i="18"/>
  <c r="B69" i="10"/>
  <c r="B57" i="14"/>
  <c r="B275" i="14"/>
  <c r="B65" i="14"/>
  <c r="B111" i="10"/>
  <c r="B288" i="14"/>
  <c r="B138" i="10"/>
  <c r="B145" i="14"/>
  <c r="B47" i="10"/>
  <c r="B181" i="14"/>
  <c r="B266" i="14"/>
  <c r="B43" i="14"/>
  <c r="B139" i="14"/>
  <c r="B81" i="10"/>
  <c r="B138" i="14"/>
  <c r="B135" i="10"/>
  <c r="B214" i="10"/>
  <c r="B218" i="10"/>
  <c r="B225" i="14"/>
  <c r="B71" i="10"/>
  <c r="B276" i="10"/>
  <c r="B159" i="10"/>
  <c r="B161" i="10"/>
  <c r="B267" i="10"/>
  <c r="N160" i="20"/>
  <c r="N188" i="20"/>
  <c r="D64" i="20"/>
  <c r="B94" i="10"/>
  <c r="D80" i="20"/>
  <c r="N166" i="20"/>
  <c r="N116" i="20"/>
  <c r="N198" i="20"/>
  <c r="N81" i="20"/>
  <c r="B246" i="10"/>
  <c r="B125" i="10"/>
  <c r="N240" i="20"/>
  <c r="N187" i="20"/>
  <c r="B140" i="10"/>
  <c r="B158" i="10"/>
  <c r="N173" i="20"/>
  <c r="A72" i="14"/>
  <c r="B277" i="10"/>
  <c r="B115" i="10"/>
  <c r="N126" i="20"/>
  <c r="N223" i="20"/>
  <c r="N242" i="20"/>
  <c r="B250" i="10"/>
  <c r="N218" i="20"/>
  <c r="N230" i="20"/>
  <c r="N156" i="20"/>
  <c r="B243" i="10"/>
  <c r="N148" i="20"/>
  <c r="B118" i="10"/>
  <c r="B168" i="10"/>
  <c r="B101" i="10"/>
  <c r="B79" i="10"/>
  <c r="B274" i="10"/>
  <c r="N155" i="20"/>
  <c r="N163" i="20"/>
  <c r="N226" i="20"/>
  <c r="N157" i="20"/>
  <c r="N76" i="20"/>
  <c r="N114" i="20"/>
  <c r="N234" i="20"/>
  <c r="N192" i="20"/>
  <c r="N58" i="20"/>
  <c r="N147" i="20"/>
  <c r="N121" i="20"/>
  <c r="B215" i="10"/>
  <c r="B106" i="10"/>
  <c r="N133" i="20"/>
  <c r="N143" i="20"/>
  <c r="B136" i="10"/>
  <c r="B147" i="10"/>
  <c r="B187" i="10"/>
  <c r="B83" i="10"/>
  <c r="B145" i="10"/>
  <c r="B185" i="10"/>
  <c r="B251" i="10"/>
  <c r="B266" i="10"/>
  <c r="B184" i="10"/>
  <c r="B85" i="10"/>
  <c r="P29" i="20"/>
  <c r="A221" i="18"/>
  <c r="B220" i="14"/>
  <c r="B203" i="14"/>
  <c r="B212" i="14"/>
  <c r="B197" i="10"/>
  <c r="B133" i="10"/>
  <c r="B66" i="10"/>
  <c r="B148" i="10"/>
  <c r="B129" i="14"/>
  <c r="B191" i="14"/>
  <c r="B165" i="10"/>
  <c r="B58" i="10"/>
  <c r="B282" i="14"/>
  <c r="B244" i="10"/>
  <c r="B241" i="10"/>
  <c r="B192" i="14"/>
  <c r="B205" i="14"/>
  <c r="B103" i="10"/>
  <c r="B130" i="10"/>
  <c r="B285" i="14"/>
  <c r="B185" i="14"/>
  <c r="B175" i="10"/>
  <c r="B181" i="10"/>
  <c r="B95" i="10"/>
  <c r="B209" i="10"/>
  <c r="B190" i="10"/>
  <c r="B77" i="10"/>
  <c r="B155" i="10"/>
  <c r="B115" i="14"/>
  <c r="B150" i="10"/>
  <c r="B174" i="14"/>
  <c r="B114" i="14"/>
  <c r="B231" i="10"/>
  <c r="B270" i="14"/>
  <c r="B203" i="10"/>
  <c r="B54" i="14"/>
  <c r="B228" i="10"/>
  <c r="B113" i="10"/>
  <c r="B67" i="10"/>
  <c r="B144" i="10"/>
  <c r="B200" i="10"/>
  <c r="B258" i="14"/>
  <c r="B200" i="14"/>
  <c r="B219" i="14"/>
  <c r="B55" i="14"/>
  <c r="B182" i="10"/>
  <c r="B61" i="14"/>
  <c r="B102" i="10"/>
  <c r="B74" i="10"/>
  <c r="B114" i="10"/>
  <c r="B80" i="14"/>
  <c r="B273" i="14"/>
  <c r="B40" i="10"/>
  <c r="B62" i="10"/>
  <c r="B68" i="14"/>
  <c r="B146" i="14"/>
  <c r="B139" i="10"/>
  <c r="B153" i="10"/>
  <c r="B189" i="10"/>
  <c r="B196" i="14"/>
  <c r="B79" i="14"/>
  <c r="B280" i="14"/>
  <c r="B273" i="10"/>
  <c r="B193" i="14"/>
  <c r="B56" i="10"/>
  <c r="B62" i="14"/>
  <c r="B130" i="14"/>
  <c r="B123" i="10"/>
  <c r="B255" i="10"/>
  <c r="B99" i="14"/>
  <c r="B92" i="10"/>
  <c r="B214" i="14"/>
  <c r="B207" i="10"/>
  <c r="B120" i="10"/>
  <c r="B210" i="10"/>
  <c r="B194" i="14"/>
  <c r="B198" i="14"/>
  <c r="B170" i="14"/>
  <c r="B163" i="10"/>
  <c r="A137" i="10"/>
  <c r="A192" i="10"/>
  <c r="B188" i="10"/>
  <c r="B171" i="14"/>
  <c r="B164" i="10"/>
  <c r="B209" i="14"/>
  <c r="B202" i="10"/>
  <c r="B264" i="10"/>
  <c r="B258" i="10"/>
  <c r="B156" i="14"/>
  <c r="B149" i="10"/>
  <c r="B255" i="14"/>
  <c r="B248" i="10"/>
  <c r="B173" i="10"/>
  <c r="B180" i="14"/>
  <c r="B265" i="10"/>
  <c r="B272" i="14"/>
  <c r="B41" i="10"/>
  <c r="B47" i="14"/>
  <c r="B67" i="14"/>
  <c r="B224" i="14"/>
  <c r="B279" i="10"/>
  <c r="B286" i="14"/>
  <c r="B249" i="10"/>
  <c r="B206" i="10"/>
  <c r="A110" i="10"/>
  <c r="B156" i="10"/>
  <c r="B57" i="10"/>
  <c r="B252" i="14"/>
  <c r="B134" i="14"/>
  <c r="B50" i="14"/>
  <c r="B280" i="10"/>
  <c r="B106" i="14"/>
  <c r="B234" i="10"/>
  <c r="B152" i="14"/>
  <c r="B51" i="14"/>
  <c r="B82" i="10"/>
  <c r="B136" i="14"/>
  <c r="B164" i="14"/>
  <c r="B52" i="14"/>
  <c r="B69" i="14"/>
  <c r="B150" i="14"/>
  <c r="B152" i="10"/>
  <c r="B254" i="10"/>
  <c r="B249" i="14"/>
  <c r="P41" i="20"/>
  <c r="A75" i="10"/>
  <c r="A87" i="18"/>
  <c r="K150" i="20"/>
  <c r="A162" i="10"/>
  <c r="A65" i="10"/>
  <c r="A157" i="18"/>
  <c r="A90" i="10"/>
  <c r="P47" i="20"/>
  <c r="K19" i="2"/>
  <c r="J19" i="2" s="1"/>
  <c r="R18" i="20"/>
  <c r="S18" i="20" s="1"/>
  <c r="A76" i="18"/>
  <c r="A132" i="18"/>
  <c r="A187" i="18"/>
  <c r="A269" i="10"/>
  <c r="R23" i="20"/>
  <c r="S23" i="20" s="1"/>
  <c r="K152" i="20"/>
  <c r="K158" i="20"/>
  <c r="P26" i="20"/>
  <c r="K9" i="2"/>
  <c r="J9" i="2" s="1"/>
  <c r="K155" i="20"/>
  <c r="A232" i="10"/>
  <c r="K153" i="20"/>
  <c r="R24" i="20"/>
  <c r="S24" i="20" s="1"/>
  <c r="K86" i="20"/>
  <c r="K156" i="20"/>
  <c r="K161" i="20"/>
  <c r="K84" i="20"/>
  <c r="K159" i="20"/>
  <c r="R22" i="20"/>
  <c r="S22" i="20" s="1"/>
  <c r="K146" i="20"/>
  <c r="K20" i="2"/>
  <c r="J20" i="2" s="1"/>
  <c r="K160" i="20"/>
  <c r="R20" i="20"/>
  <c r="S20" i="20" s="1"/>
  <c r="K89" i="20"/>
  <c r="K162" i="20"/>
  <c r="K148" i="20"/>
  <c r="R19" i="20"/>
  <c r="S19" i="20" s="1"/>
  <c r="K149" i="20"/>
  <c r="A121" i="10"/>
  <c r="R21" i="20"/>
  <c r="S21" i="20" s="1"/>
  <c r="A204" i="10"/>
  <c r="A175" i="18"/>
  <c r="A180" i="10"/>
  <c r="A226" i="10"/>
  <c r="F184" i="1" l="1"/>
  <c r="R51" i="20"/>
  <c r="S51" i="20" s="1"/>
  <c r="J51" i="20" s="1"/>
  <c r="O51" i="20"/>
  <c r="P51" i="20" s="1"/>
  <c r="F65" i="1"/>
  <c r="O53" i="20"/>
  <c r="P53" i="20" s="1"/>
  <c r="O54" i="20"/>
  <c r="P54" i="20" s="1"/>
  <c r="O50" i="20"/>
  <c r="P50" i="20" s="1"/>
  <c r="T23" i="20"/>
  <c r="T21" i="20"/>
  <c r="P52" i="20"/>
  <c r="K83" i="20"/>
  <c r="K80" i="20"/>
  <c r="K82" i="20"/>
  <c r="T22" i="20"/>
  <c r="T24" i="20"/>
  <c r="T41" i="20"/>
  <c r="S54" i="20"/>
  <c r="J54" i="20" s="1"/>
  <c r="S50" i="20"/>
  <c r="J50" i="20" s="1"/>
  <c r="T44" i="20"/>
  <c r="T34" i="20"/>
  <c r="T26" i="20"/>
  <c r="T29" i="20"/>
  <c r="H2" i="2"/>
  <c r="D14" i="14" s="1"/>
  <c r="T37" i="20"/>
  <c r="T27" i="20"/>
  <c r="T31" i="20"/>
  <c r="T28" i="20"/>
  <c r="T20" i="20"/>
  <c r="T25" i="20"/>
  <c r="T43" i="20"/>
  <c r="T30" i="20"/>
  <c r="T32" i="20"/>
  <c r="T36" i="20"/>
  <c r="T40" i="20"/>
  <c r="S52" i="20"/>
  <c r="J52" i="20" s="1"/>
  <c r="T33" i="20"/>
  <c r="T45" i="20"/>
  <c r="T47" i="20"/>
  <c r="S53" i="20"/>
  <c r="J53" i="20" s="1"/>
  <c r="H3" i="2"/>
  <c r="D15" i="14" s="1"/>
  <c r="T39" i="20"/>
  <c r="F160" i="1"/>
  <c r="O105" i="20"/>
  <c r="P105" i="20" s="1"/>
  <c r="R150" i="20"/>
  <c r="S150" i="20" s="1"/>
  <c r="J150" i="20" s="1"/>
  <c r="R95" i="20"/>
  <c r="S95" i="20" s="1"/>
  <c r="R125" i="20"/>
  <c r="S125" i="20" s="1"/>
  <c r="J125" i="20" s="1"/>
  <c r="J38" i="20"/>
  <c r="T42" i="20"/>
  <c r="F139" i="1"/>
  <c r="O141" i="20"/>
  <c r="P141" i="20" s="1"/>
  <c r="O97" i="20"/>
  <c r="P97" i="20" s="1"/>
  <c r="F111" i="1"/>
  <c r="R222" i="20"/>
  <c r="S222" i="20" s="1"/>
  <c r="J222" i="20" s="1"/>
  <c r="R102" i="20"/>
  <c r="S102" i="20" s="1"/>
  <c r="J102" i="20" s="1"/>
  <c r="O159" i="20"/>
  <c r="P159" i="20" s="1"/>
  <c r="O248" i="20"/>
  <c r="P248" i="20" s="1"/>
  <c r="R133" i="20"/>
  <c r="S133" i="20" s="1"/>
  <c r="J133" i="20" s="1"/>
  <c r="R253" i="20"/>
  <c r="S253" i="20" s="1"/>
  <c r="J253" i="20" s="1"/>
  <c r="R192" i="20"/>
  <c r="S192" i="20" s="1"/>
  <c r="J192" i="20" s="1"/>
  <c r="O130" i="20"/>
  <c r="P130" i="20" s="1"/>
  <c r="F282" i="1"/>
  <c r="O187" i="20"/>
  <c r="P187" i="20" s="1"/>
  <c r="T38" i="20"/>
  <c r="R127" i="20"/>
  <c r="S127" i="20" s="1"/>
  <c r="J127" i="20" s="1"/>
  <c r="R88" i="20"/>
  <c r="S88" i="20" s="1"/>
  <c r="J88" i="20" s="1"/>
  <c r="R119" i="20"/>
  <c r="S119" i="20" s="1"/>
  <c r="J119" i="20" s="1"/>
  <c r="F99" i="1"/>
  <c r="F157" i="1"/>
  <c r="F172" i="1"/>
  <c r="O101" i="20"/>
  <c r="P101" i="20" s="1"/>
  <c r="R210" i="20"/>
  <c r="S210" i="20" s="1"/>
  <c r="J210" i="20" s="1"/>
  <c r="O140" i="20"/>
  <c r="P140" i="20" s="1"/>
  <c r="F136" i="1"/>
  <c r="R204" i="20"/>
  <c r="S204" i="20" s="1"/>
  <c r="J204" i="20" s="1"/>
  <c r="O123" i="20"/>
  <c r="P123" i="20" s="1"/>
  <c r="R131" i="20"/>
  <c r="S131" i="20" s="1"/>
  <c r="J131" i="20" s="1"/>
  <c r="O256" i="20"/>
  <c r="P256" i="20" s="1"/>
  <c r="R68" i="20"/>
  <c r="S68" i="20" s="1"/>
  <c r="J68" i="20" s="1"/>
  <c r="R227" i="20"/>
  <c r="S227" i="20" s="1"/>
  <c r="J227" i="20" s="1"/>
  <c r="R247" i="20"/>
  <c r="S247" i="20" s="1"/>
  <c r="R100" i="20"/>
  <c r="S100" i="20" s="1"/>
  <c r="J100" i="20" s="1"/>
  <c r="R63" i="20"/>
  <c r="S63" i="20" s="1"/>
  <c r="J63" i="20" s="1"/>
  <c r="O211" i="20"/>
  <c r="P211" i="20" s="1"/>
  <c r="O73" i="20"/>
  <c r="P73" i="20" s="1"/>
  <c r="O201" i="20"/>
  <c r="P201" i="20" s="1"/>
  <c r="F120" i="1"/>
  <c r="O151" i="20"/>
  <c r="P151" i="20" s="1"/>
  <c r="F198" i="1"/>
  <c r="F193" i="1"/>
  <c r="O249" i="20"/>
  <c r="P249" i="20" s="1"/>
  <c r="O213" i="20"/>
  <c r="P213" i="20" s="1"/>
  <c r="F247" i="1"/>
  <c r="F131" i="1"/>
  <c r="T46" i="20"/>
  <c r="R101" i="20"/>
  <c r="S101" i="20" s="1"/>
  <c r="J101" i="20" s="1"/>
  <c r="T35" i="20"/>
  <c r="H4" i="2"/>
  <c r="D16" i="14" s="1"/>
  <c r="T48" i="20"/>
  <c r="T49" i="20"/>
  <c r="O203" i="20"/>
  <c r="P203" i="20" s="1"/>
  <c r="F88" i="1"/>
  <c r="R147" i="20"/>
  <c r="S147" i="20" s="1"/>
  <c r="J147" i="20" s="1"/>
  <c r="F152" i="1"/>
  <c r="O152" i="20"/>
  <c r="P152" i="20" s="1"/>
  <c r="F185" i="1"/>
  <c r="F166" i="1"/>
  <c r="R86" i="20"/>
  <c r="S86" i="20" s="1"/>
  <c r="J86" i="20" s="1"/>
  <c r="O137" i="20"/>
  <c r="P137" i="20" s="1"/>
  <c r="F84" i="1"/>
  <c r="R70" i="20"/>
  <c r="S70" i="20" s="1"/>
  <c r="J70" i="20" s="1"/>
  <c r="R168" i="20"/>
  <c r="S168" i="20" s="1"/>
  <c r="J168" i="20" s="1"/>
  <c r="R152" i="20"/>
  <c r="S152" i="20" s="1"/>
  <c r="J152" i="20" s="1"/>
  <c r="O79" i="20"/>
  <c r="P79" i="20" s="1"/>
  <c r="R78" i="20"/>
  <c r="S78" i="20" s="1"/>
  <c r="J78" i="20" s="1"/>
  <c r="F115" i="1"/>
  <c r="O232" i="20"/>
  <c r="P232" i="20" s="1"/>
  <c r="R73" i="20"/>
  <c r="S73" i="20" s="1"/>
  <c r="J73" i="20" s="1"/>
  <c r="O246" i="20"/>
  <c r="P246" i="20" s="1"/>
  <c r="F127" i="1"/>
  <c r="F243" i="1"/>
  <c r="O116" i="20"/>
  <c r="P116" i="20" s="1"/>
  <c r="O86" i="20"/>
  <c r="P86" i="20" s="1"/>
  <c r="F204" i="1"/>
  <c r="R170" i="20"/>
  <c r="S170" i="20" s="1"/>
  <c r="J170" i="20" s="1"/>
  <c r="R139" i="20"/>
  <c r="S139" i="20" s="1"/>
  <c r="J139" i="20" s="1"/>
  <c r="R148" i="20"/>
  <c r="S148" i="20" s="1"/>
  <c r="J148" i="20" s="1"/>
  <c r="F130" i="1"/>
  <c r="O144" i="20"/>
  <c r="P144" i="20" s="1"/>
  <c r="O117" i="20"/>
  <c r="P117" i="20" s="1"/>
  <c r="F241" i="1"/>
  <c r="O210" i="20"/>
  <c r="P210" i="20" s="1"/>
  <c r="R189" i="20"/>
  <c r="S189" i="20" s="1"/>
  <c r="J189" i="20" s="1"/>
  <c r="R211" i="20"/>
  <c r="S211" i="20" s="1"/>
  <c r="J211" i="20" s="1"/>
  <c r="R235" i="20"/>
  <c r="S235" i="20" s="1"/>
  <c r="R236" i="20"/>
  <c r="S236" i="20" s="1"/>
  <c r="J236" i="20" s="1"/>
  <c r="F105" i="1"/>
  <c r="O173" i="20"/>
  <c r="P173" i="20" s="1"/>
  <c r="O169" i="20"/>
  <c r="P169" i="20" s="1"/>
  <c r="O227" i="20"/>
  <c r="P227" i="20" s="1"/>
  <c r="F194" i="1"/>
  <c r="R59" i="20"/>
  <c r="S59" i="20" s="1"/>
  <c r="J59" i="20" s="1"/>
  <c r="O109" i="20"/>
  <c r="P109" i="20" s="1"/>
  <c r="R129" i="20"/>
  <c r="S129" i="20" s="1"/>
  <c r="J129" i="20" s="1"/>
  <c r="R243" i="20"/>
  <c r="S243" i="20" s="1"/>
  <c r="J243" i="20" s="1"/>
  <c r="R226" i="20"/>
  <c r="S226" i="20" s="1"/>
  <c r="J226" i="20" s="1"/>
  <c r="F275" i="1"/>
  <c r="F252" i="1"/>
  <c r="R145" i="20"/>
  <c r="S145" i="20" s="1"/>
  <c r="J145" i="20" s="1"/>
  <c r="F72" i="1"/>
  <c r="R154" i="20"/>
  <c r="S154" i="20" s="1"/>
  <c r="J154" i="20" s="1"/>
  <c r="R56" i="20"/>
  <c r="S56" i="20" s="1"/>
  <c r="J56" i="20" s="1"/>
  <c r="R160" i="20"/>
  <c r="S160" i="20" s="1"/>
  <c r="J160" i="20" s="1"/>
  <c r="R109" i="20"/>
  <c r="S109" i="20" s="1"/>
  <c r="J109" i="20" s="1"/>
  <c r="O60" i="20"/>
  <c r="P60" i="20" s="1"/>
  <c r="F212" i="1"/>
  <c r="O170" i="20"/>
  <c r="P170" i="20" s="1"/>
  <c r="F162" i="1"/>
  <c r="U64" i="20"/>
  <c r="C76" i="10" s="1"/>
  <c r="R164" i="20"/>
  <c r="S164" i="20" s="1"/>
  <c r="J164" i="20" s="1"/>
  <c r="F213" i="1"/>
  <c r="O194" i="20"/>
  <c r="P194" i="20" s="1"/>
  <c r="O77" i="20"/>
  <c r="P77" i="20" s="1"/>
  <c r="F283" i="1"/>
  <c r="R194" i="20"/>
  <c r="S194" i="20" s="1"/>
  <c r="J194" i="20" s="1"/>
  <c r="R167" i="20"/>
  <c r="S167" i="20" s="1"/>
  <c r="J167" i="20" s="1"/>
  <c r="R216" i="20"/>
  <c r="S216" i="20" s="1"/>
  <c r="R84" i="20"/>
  <c r="S84" i="20" s="1"/>
  <c r="J84" i="20" s="1"/>
  <c r="F102" i="1"/>
  <c r="F121" i="1"/>
  <c r="R173" i="20"/>
  <c r="S173" i="20" s="1"/>
  <c r="J173" i="20" s="1"/>
  <c r="R57" i="20"/>
  <c r="S57" i="20" s="1"/>
  <c r="J57" i="20" s="1"/>
  <c r="R206" i="20"/>
  <c r="S206" i="20" s="1"/>
  <c r="J206" i="20" s="1"/>
  <c r="F255" i="1"/>
  <c r="O171" i="20"/>
  <c r="P171" i="20" s="1"/>
  <c r="F218" i="1"/>
  <c r="F126" i="1"/>
  <c r="O150" i="20"/>
  <c r="P150" i="20" s="1"/>
  <c r="F128" i="1"/>
  <c r="R207" i="20"/>
  <c r="S207" i="20" s="1"/>
  <c r="J207" i="20" s="1"/>
  <c r="F142" i="1"/>
  <c r="O157" i="20"/>
  <c r="P157" i="20" s="1"/>
  <c r="R205" i="20"/>
  <c r="S205" i="20" s="1"/>
  <c r="J205" i="20" s="1"/>
  <c r="F261" i="1"/>
  <c r="R124" i="20"/>
  <c r="S124" i="20" s="1"/>
  <c r="J124" i="20" s="1"/>
  <c r="R65" i="20"/>
  <c r="S65" i="20" s="1"/>
  <c r="J65" i="20" s="1"/>
  <c r="F215" i="1"/>
  <c r="R245" i="20"/>
  <c r="S245" i="20" s="1"/>
  <c r="F238" i="1"/>
  <c r="R248" i="20"/>
  <c r="S248" i="20" s="1"/>
  <c r="J248" i="20" s="1"/>
  <c r="R75" i="20"/>
  <c r="S75" i="20" s="1"/>
  <c r="J75" i="20" s="1"/>
  <c r="F148" i="1"/>
  <c r="F258" i="1"/>
  <c r="F137" i="1"/>
  <c r="O231" i="20"/>
  <c r="P231" i="20" s="1"/>
  <c r="O19" i="20"/>
  <c r="P19" i="20" s="1"/>
  <c r="T19" i="20" s="1"/>
  <c r="F209" i="1"/>
  <c r="R140" i="20"/>
  <c r="S140" i="20" s="1"/>
  <c r="J140" i="20" s="1"/>
  <c r="F214" i="1"/>
  <c r="F246" i="1"/>
  <c r="F188" i="1"/>
  <c r="F133" i="1"/>
  <c r="R123" i="20"/>
  <c r="S123" i="20" s="1"/>
  <c r="J123" i="20" s="1"/>
  <c r="O190" i="20"/>
  <c r="P190" i="20" s="1"/>
  <c r="F240" i="1"/>
  <c r="O247" i="20"/>
  <c r="P247" i="20" s="1"/>
  <c r="R146" i="20"/>
  <c r="S146" i="20" s="1"/>
  <c r="J146" i="20" s="1"/>
  <c r="R76" i="20"/>
  <c r="S76" i="20" s="1"/>
  <c r="J76" i="20" s="1"/>
  <c r="O208" i="20"/>
  <c r="P208" i="20" s="1"/>
  <c r="F141" i="1"/>
  <c r="F117" i="1"/>
  <c r="O94" i="20"/>
  <c r="P94" i="20" s="1"/>
  <c r="F89" i="1"/>
  <c r="F257" i="1"/>
  <c r="R228" i="20"/>
  <c r="S228" i="20" s="1"/>
  <c r="J228" i="20" s="1"/>
  <c r="F250" i="1"/>
  <c r="F171" i="1"/>
  <c r="R224" i="20"/>
  <c r="S224" i="20" s="1"/>
  <c r="J224" i="20" s="1"/>
  <c r="O251" i="20"/>
  <c r="P251" i="20" s="1"/>
  <c r="F76" i="1"/>
  <c r="R134" i="20"/>
  <c r="S134" i="20" s="1"/>
  <c r="J134" i="20" s="1"/>
  <c r="F174" i="1"/>
  <c r="H73" i="14"/>
  <c r="R55" i="20" s="1"/>
  <c r="S55" i="20" s="1"/>
  <c r="R107" i="20"/>
  <c r="S107" i="20" s="1"/>
  <c r="J107" i="20" s="1"/>
  <c r="R234" i="20"/>
  <c r="S234" i="20" s="1"/>
  <c r="J234" i="20" s="1"/>
  <c r="R66" i="20"/>
  <c r="S66" i="20" s="1"/>
  <c r="J66" i="20" s="1"/>
  <c r="F280" i="1"/>
  <c r="O104" i="20"/>
  <c r="P104" i="20" s="1"/>
  <c r="O99" i="20"/>
  <c r="P99" i="20" s="1"/>
  <c r="F178" i="1"/>
  <c r="R219" i="20"/>
  <c r="S219" i="20" s="1"/>
  <c r="J219" i="20" s="1"/>
  <c r="R96" i="20"/>
  <c r="S96" i="20" s="1"/>
  <c r="O243" i="20"/>
  <c r="P243" i="20" s="1"/>
  <c r="R142" i="20"/>
  <c r="S142" i="20" s="1"/>
  <c r="J142" i="20" s="1"/>
  <c r="O253" i="20"/>
  <c r="P253" i="20" s="1"/>
  <c r="O70" i="20"/>
  <c r="P70" i="20" s="1"/>
  <c r="R241" i="20"/>
  <c r="S241" i="20" s="1"/>
  <c r="J241" i="20" s="1"/>
  <c r="R176" i="20"/>
  <c r="S176" i="20" s="1"/>
  <c r="J176" i="20" s="1"/>
  <c r="F264" i="1"/>
  <c r="O185" i="20"/>
  <c r="P185" i="20" s="1"/>
  <c r="R85" i="20"/>
  <c r="S85" i="20" s="1"/>
  <c r="J85" i="20" s="1"/>
  <c r="F134" i="1"/>
  <c r="O160" i="20"/>
  <c r="P160" i="20" s="1"/>
  <c r="R172" i="20"/>
  <c r="S172" i="20" s="1"/>
  <c r="J172" i="20" s="1"/>
  <c r="R178" i="20"/>
  <c r="S178" i="20" s="1"/>
  <c r="J178" i="20" s="1"/>
  <c r="F150" i="1"/>
  <c r="O129" i="20"/>
  <c r="P129" i="20" s="1"/>
  <c r="O238" i="20"/>
  <c r="P238" i="20" s="1"/>
  <c r="F70" i="1"/>
  <c r="F119" i="1"/>
  <c r="F211" i="1"/>
  <c r="O136" i="20"/>
  <c r="P136" i="20" s="1"/>
  <c r="F182" i="1"/>
  <c r="R157" i="20"/>
  <c r="S157" i="20" s="1"/>
  <c r="J157" i="20" s="1"/>
  <c r="F85" i="1"/>
  <c r="F237" i="1"/>
  <c r="R62" i="20"/>
  <c r="S62" i="20" s="1"/>
  <c r="J62" i="20" s="1"/>
  <c r="R155" i="20"/>
  <c r="S155" i="20" s="1"/>
  <c r="R237" i="20"/>
  <c r="S237" i="20" s="1"/>
  <c r="J237" i="20" s="1"/>
  <c r="F98" i="1"/>
  <c r="R217" i="20"/>
  <c r="S217" i="20" s="1"/>
  <c r="J217" i="20" s="1"/>
  <c r="R193" i="20"/>
  <c r="S193" i="20" s="1"/>
  <c r="J193" i="20" s="1"/>
  <c r="R72" i="20"/>
  <c r="S72" i="20" s="1"/>
  <c r="J72" i="20" s="1"/>
  <c r="R67" i="20"/>
  <c r="S67" i="20" s="1"/>
  <c r="J67" i="20" s="1"/>
  <c r="R251" i="20"/>
  <c r="S251" i="20" s="1"/>
  <c r="J251" i="20" s="1"/>
  <c r="F232" i="1"/>
  <c r="F230" i="1"/>
  <c r="R190" i="20"/>
  <c r="S190" i="20" s="1"/>
  <c r="J190" i="20" s="1"/>
  <c r="F180" i="1"/>
  <c r="R64" i="20"/>
  <c r="S64" i="20" s="1"/>
  <c r="J64" i="20" s="1"/>
  <c r="F187" i="1"/>
  <c r="R252" i="20"/>
  <c r="S252" i="20" s="1"/>
  <c r="J252" i="20" s="1"/>
  <c r="O126" i="20"/>
  <c r="P126" i="20" s="1"/>
  <c r="O92" i="20"/>
  <c r="P92" i="20" s="1"/>
  <c r="R61" i="20"/>
  <c r="S61" i="20" s="1"/>
  <c r="J61" i="20" s="1"/>
  <c r="F216" i="1"/>
  <c r="R246" i="20"/>
  <c r="S246" i="20" s="1"/>
  <c r="F103" i="1"/>
  <c r="R175" i="20"/>
  <c r="S175" i="20" s="1"/>
  <c r="J175" i="20" s="1"/>
  <c r="R187" i="20"/>
  <c r="S187" i="20" s="1"/>
  <c r="J187" i="20" s="1"/>
  <c r="R215" i="20"/>
  <c r="S215" i="20" s="1"/>
  <c r="J215" i="20" s="1"/>
  <c r="R83" i="20"/>
  <c r="O178" i="20"/>
  <c r="P178" i="20" s="1"/>
  <c r="O78" i="20"/>
  <c r="P78" i="20" s="1"/>
  <c r="O147" i="20"/>
  <c r="P147" i="20" s="1"/>
  <c r="F138" i="1"/>
  <c r="F80" i="1"/>
  <c r="R159" i="20"/>
  <c r="S159" i="20" s="1"/>
  <c r="J159" i="20" s="1"/>
  <c r="O163" i="20"/>
  <c r="P163" i="20" s="1"/>
  <c r="F220" i="1"/>
  <c r="O193" i="20"/>
  <c r="P193" i="20" s="1"/>
  <c r="R82" i="20"/>
  <c r="R171" i="20"/>
  <c r="S171" i="20" s="1"/>
  <c r="J171" i="20" s="1"/>
  <c r="F77" i="1"/>
  <c r="O158" i="20"/>
  <c r="P158" i="20" s="1"/>
  <c r="O229" i="20"/>
  <c r="P229" i="20" s="1"/>
  <c r="O81" i="20"/>
  <c r="P81" i="20" s="1"/>
  <c r="F101" i="1"/>
  <c r="F269" i="1"/>
  <c r="R116" i="20"/>
  <c r="S116" i="20" s="1"/>
  <c r="J116" i="20" s="1"/>
  <c r="O120" i="20"/>
  <c r="P120" i="20" s="1"/>
  <c r="R153" i="20"/>
  <c r="S153" i="20" s="1"/>
  <c r="F208" i="1"/>
  <c r="R200" i="20"/>
  <c r="S200" i="20" s="1"/>
  <c r="J200" i="20" s="1"/>
  <c r="F158" i="1"/>
  <c r="F236" i="1"/>
  <c r="O204" i="20"/>
  <c r="R126" i="20"/>
  <c r="S126" i="20" s="1"/>
  <c r="J126" i="20" s="1"/>
  <c r="R165" i="20"/>
  <c r="S165" i="20" s="1"/>
  <c r="J165" i="20" s="1"/>
  <c r="F201" i="1"/>
  <c r="F149" i="1"/>
  <c r="R179" i="20"/>
  <c r="S179" i="20" s="1"/>
  <c r="J179" i="20" s="1"/>
  <c r="R120" i="20"/>
  <c r="S120" i="20" s="1"/>
  <c r="J120" i="20" s="1"/>
  <c r="R98" i="20"/>
  <c r="S98" i="20" s="1"/>
  <c r="R213" i="20"/>
  <c r="S213" i="20" s="1"/>
  <c r="J213" i="20" s="1"/>
  <c r="R185" i="20"/>
  <c r="S185" i="20" s="1"/>
  <c r="J185" i="20" s="1"/>
  <c r="R91" i="20"/>
  <c r="S91" i="20" s="1"/>
  <c r="J91" i="20" s="1"/>
  <c r="R87" i="20"/>
  <c r="S87" i="20" s="1"/>
  <c r="J87" i="20" s="1"/>
  <c r="R195" i="20"/>
  <c r="S195" i="20" s="1"/>
  <c r="J195" i="20" s="1"/>
  <c r="R188" i="20"/>
  <c r="S188" i="20" s="1"/>
  <c r="J188" i="20" s="1"/>
  <c r="R144" i="20"/>
  <c r="S144" i="20" s="1"/>
  <c r="J144" i="20" s="1"/>
  <c r="F217" i="1"/>
  <c r="O125" i="20"/>
  <c r="P125" i="20" s="1"/>
  <c r="O88" i="20"/>
  <c r="P88" i="20" s="1"/>
  <c r="O149" i="20"/>
  <c r="P149" i="20" s="1"/>
  <c r="O179" i="20"/>
  <c r="P179" i="20" s="1"/>
  <c r="F173" i="1"/>
  <c r="O106" i="20"/>
  <c r="P106" i="20" s="1"/>
  <c r="O207" i="20"/>
  <c r="P207" i="20" s="1"/>
  <c r="F206" i="1"/>
  <c r="F94" i="1"/>
  <c r="R199" i="20"/>
  <c r="S199" i="20" s="1"/>
  <c r="J199" i="20" s="1"/>
  <c r="R174" i="20"/>
  <c r="S174" i="20" s="1"/>
  <c r="J174" i="20" s="1"/>
  <c r="O131" i="20"/>
  <c r="P131" i="20" s="1"/>
  <c r="F219" i="1"/>
  <c r="R218" i="20"/>
  <c r="S218" i="20" s="1"/>
  <c r="J218" i="20" s="1"/>
  <c r="O112" i="20"/>
  <c r="P112" i="20" s="1"/>
  <c r="R169" i="20"/>
  <c r="S169" i="20" s="1"/>
  <c r="J169" i="20" s="1"/>
  <c r="R58" i="20"/>
  <c r="S58" i="20" s="1"/>
  <c r="J58" i="20" s="1"/>
  <c r="R231" i="20"/>
  <c r="S231" i="20" s="1"/>
  <c r="J231" i="20" s="1"/>
  <c r="R143" i="20"/>
  <c r="S143" i="20" s="1"/>
  <c r="J143" i="20" s="1"/>
  <c r="R106" i="20"/>
  <c r="S106" i="20" s="1"/>
  <c r="R232" i="20"/>
  <c r="S232" i="20" s="1"/>
  <c r="J232" i="20" s="1"/>
  <c r="F234" i="1"/>
  <c r="O209" i="20"/>
  <c r="P209" i="20" s="1"/>
  <c r="O226" i="20"/>
  <c r="P226" i="20" s="1"/>
  <c r="O200" i="20"/>
  <c r="P200" i="20" s="1"/>
  <c r="O189" i="20"/>
  <c r="P189" i="20" s="1"/>
  <c r="O127" i="20"/>
  <c r="P127" i="20" s="1"/>
  <c r="F273" i="1"/>
  <c r="F163" i="1"/>
  <c r="F125" i="1"/>
  <c r="F82" i="1"/>
  <c r="R136" i="20"/>
  <c r="S136" i="20" s="1"/>
  <c r="J136" i="20" s="1"/>
  <c r="F186" i="1"/>
  <c r="R184" i="20"/>
  <c r="S184" i="20" s="1"/>
  <c r="J184" i="20" s="1"/>
  <c r="O197" i="20"/>
  <c r="P197" i="20" s="1"/>
  <c r="R69" i="20"/>
  <c r="S69" i="20" s="1"/>
  <c r="J69" i="20" s="1"/>
  <c r="O188" i="20"/>
  <c r="P188" i="20" s="1"/>
  <c r="R201" i="20"/>
  <c r="S201" i="20" s="1"/>
  <c r="J201" i="20" s="1"/>
  <c r="R239" i="20"/>
  <c r="S239" i="20" s="1"/>
  <c r="J239" i="20" s="1"/>
  <c r="R196" i="20"/>
  <c r="S196" i="20" s="1"/>
  <c r="J196" i="20" s="1"/>
  <c r="O196" i="20"/>
  <c r="P196" i="20" s="1"/>
  <c r="F118" i="1"/>
  <c r="O236" i="20"/>
  <c r="P236" i="20" s="1"/>
  <c r="O216" i="20"/>
  <c r="P216" i="20" s="1"/>
  <c r="O183" i="20"/>
  <c r="P183" i="20" s="1"/>
  <c r="F144" i="1"/>
  <c r="R197" i="20"/>
  <c r="S197" i="20" s="1"/>
  <c r="J197" i="20" s="1"/>
  <c r="R158" i="20"/>
  <c r="S158" i="20" s="1"/>
  <c r="J158" i="20" s="1"/>
  <c r="O68" i="20"/>
  <c r="P68" i="20" s="1"/>
  <c r="O124" i="20"/>
  <c r="P124" i="20" s="1"/>
  <c r="F181" i="1"/>
  <c r="F176" i="1"/>
  <c r="O146" i="20"/>
  <c r="P146" i="20" s="1"/>
  <c r="R177" i="20"/>
  <c r="S177" i="20" s="1"/>
  <c r="J177" i="20" s="1"/>
  <c r="F147" i="1"/>
  <c r="R163" i="20"/>
  <c r="S163" i="20" s="1"/>
  <c r="R117" i="20"/>
  <c r="S117" i="20" s="1"/>
  <c r="J117" i="20" s="1"/>
  <c r="R94" i="20"/>
  <c r="S94" i="20" s="1"/>
  <c r="J94" i="20" s="1"/>
  <c r="F268" i="1"/>
  <c r="O239" i="20"/>
  <c r="P239" i="20" s="1"/>
  <c r="O111" i="20"/>
  <c r="P111" i="20" s="1"/>
  <c r="O115" i="20"/>
  <c r="P115" i="20" s="1"/>
  <c r="R238" i="20"/>
  <c r="S238" i="20" s="1"/>
  <c r="O235" i="20"/>
  <c r="P235" i="20" s="1"/>
  <c r="O121" i="20"/>
  <c r="P121" i="20" s="1"/>
  <c r="R130" i="20"/>
  <c r="S130" i="20" s="1"/>
  <c r="J130" i="20" s="1"/>
  <c r="O103" i="20"/>
  <c r="P103" i="20" s="1"/>
  <c r="O214" i="20"/>
  <c r="P214" i="20" s="1"/>
  <c r="F122" i="1"/>
  <c r="R250" i="20"/>
  <c r="S250" i="20" s="1"/>
  <c r="J250" i="20" s="1"/>
  <c r="R220" i="20"/>
  <c r="S220" i="20" s="1"/>
  <c r="J220" i="20" s="1"/>
  <c r="R156" i="20"/>
  <c r="S156" i="20" s="1"/>
  <c r="J156" i="20" s="1"/>
  <c r="O75" i="20"/>
  <c r="P75" i="20" s="1"/>
  <c r="O119" i="20"/>
  <c r="P119" i="20" s="1"/>
  <c r="O177" i="20"/>
  <c r="P177" i="20" s="1"/>
  <c r="R141" i="20"/>
  <c r="S141" i="20" s="1"/>
  <c r="J141" i="20" s="1"/>
  <c r="R209" i="20"/>
  <c r="S209" i="20" s="1"/>
  <c r="J209" i="20" s="1"/>
  <c r="R223" i="20"/>
  <c r="S223" i="20" s="1"/>
  <c r="R212" i="20"/>
  <c r="S212" i="20" s="1"/>
  <c r="J212" i="20" s="1"/>
  <c r="R151" i="20"/>
  <c r="S151" i="20" s="1"/>
  <c r="J151" i="20" s="1"/>
  <c r="R135" i="20"/>
  <c r="S135" i="20" s="1"/>
  <c r="J135" i="20" s="1"/>
  <c r="O56" i="20"/>
  <c r="P56" i="20" s="1"/>
  <c r="O98" i="20"/>
  <c r="P98" i="20" s="1"/>
  <c r="O145" i="20"/>
  <c r="P145" i="20" s="1"/>
  <c r="O72" i="20"/>
  <c r="P72" i="20" s="1"/>
  <c r="O62" i="20"/>
  <c r="P62" i="20" s="1"/>
  <c r="F263" i="1"/>
  <c r="O168" i="20"/>
  <c r="P168" i="20" s="1"/>
  <c r="O110" i="20"/>
  <c r="P110" i="20" s="1"/>
  <c r="F199" i="1"/>
  <c r="O71" i="20"/>
  <c r="P71" i="20" s="1"/>
  <c r="R111" i="20"/>
  <c r="S111" i="20" s="1"/>
  <c r="J111" i="20" s="1"/>
  <c r="O76" i="20"/>
  <c r="P76" i="20" s="1"/>
  <c r="R118" i="20"/>
  <c r="S118" i="20" s="1"/>
  <c r="J118" i="20" s="1"/>
  <c r="O143" i="20"/>
  <c r="P143" i="20" s="1"/>
  <c r="F87" i="1"/>
  <c r="R240" i="20"/>
  <c r="S240" i="20" s="1"/>
  <c r="J240" i="20" s="1"/>
  <c r="O206" i="20"/>
  <c r="P206" i="20" s="1"/>
  <c r="F227" i="1"/>
  <c r="F108" i="1"/>
  <c r="F266" i="1"/>
  <c r="R254" i="20"/>
  <c r="S254" i="20" s="1"/>
  <c r="J254" i="20" s="1"/>
  <c r="R74" i="20"/>
  <c r="S74" i="20" s="1"/>
  <c r="J74" i="20" s="1"/>
  <c r="R89" i="20"/>
  <c r="S89" i="20" s="1"/>
  <c r="J89" i="20" s="1"/>
  <c r="R121" i="20"/>
  <c r="S121" i="20" s="1"/>
  <c r="J121" i="20" s="1"/>
  <c r="R191" i="20"/>
  <c r="S191" i="20" s="1"/>
  <c r="J191" i="20" s="1"/>
  <c r="R112" i="20"/>
  <c r="S112" i="20" s="1"/>
  <c r="J112" i="20" s="1"/>
  <c r="O221" i="20"/>
  <c r="P221" i="20" s="1"/>
  <c r="O223" i="20"/>
  <c r="P223" i="20" s="1"/>
  <c r="O154" i="20"/>
  <c r="P154" i="20" s="1"/>
  <c r="R214" i="20"/>
  <c r="S214" i="20" s="1"/>
  <c r="J214" i="20" s="1"/>
  <c r="F155" i="1"/>
  <c r="R183" i="20"/>
  <c r="S183" i="20" s="1"/>
  <c r="J183" i="20" s="1"/>
  <c r="F153" i="1"/>
  <c r="R221" i="20"/>
  <c r="S221" i="20" s="1"/>
  <c r="J221" i="20" s="1"/>
  <c r="O102" i="20"/>
  <c r="P102" i="20" s="1"/>
  <c r="F110" i="1"/>
  <c r="R115" i="20"/>
  <c r="S115" i="20" s="1"/>
  <c r="J115" i="20" s="1"/>
  <c r="F83" i="1"/>
  <c r="F231" i="1"/>
  <c r="O220" i="20"/>
  <c r="P220" i="20" s="1"/>
  <c r="F74" i="1"/>
  <c r="R249" i="20"/>
  <c r="S249" i="20" s="1"/>
  <c r="J249" i="20" s="1"/>
  <c r="O114" i="20"/>
  <c r="P114" i="20" s="1"/>
  <c r="R81" i="20"/>
  <c r="S81" i="20" s="1"/>
  <c r="J81" i="20" s="1"/>
  <c r="R103" i="20"/>
  <c r="S103" i="20" s="1"/>
  <c r="J103" i="20" s="1"/>
  <c r="R79" i="20"/>
  <c r="S79" i="20" s="1"/>
  <c r="J79" i="20" s="1"/>
  <c r="R230" i="20"/>
  <c r="S230" i="20" s="1"/>
  <c r="J230" i="20" s="1"/>
  <c r="R182" i="20"/>
  <c r="S182" i="20" s="1"/>
  <c r="J182" i="20" s="1"/>
  <c r="R203" i="20"/>
  <c r="S203" i="20" s="1"/>
  <c r="J203" i="20" s="1"/>
  <c r="R180" i="20"/>
  <c r="S180" i="20" s="1"/>
  <c r="J180" i="20" s="1"/>
  <c r="R92" i="20"/>
  <c r="S92" i="20" s="1"/>
  <c r="J92" i="20" s="1"/>
  <c r="R132" i="20"/>
  <c r="S132" i="20" s="1"/>
  <c r="J132" i="20" s="1"/>
  <c r="O100" i="20"/>
  <c r="P100" i="20" s="1"/>
  <c r="O89" i="20"/>
  <c r="P89" i="20" s="1"/>
  <c r="O174" i="20"/>
  <c r="P174" i="20" s="1"/>
  <c r="O212" i="20"/>
  <c r="P212" i="20" s="1"/>
  <c r="R229" i="20"/>
  <c r="S229" i="20" s="1"/>
  <c r="J229" i="20" s="1"/>
  <c r="O250" i="20"/>
  <c r="P250" i="20" s="1"/>
  <c r="O155" i="20"/>
  <c r="P155" i="20" s="1"/>
  <c r="O162" i="20"/>
  <c r="P162" i="20" s="1"/>
  <c r="O252" i="20"/>
  <c r="P252" i="20" s="1"/>
  <c r="R225" i="20"/>
  <c r="S225" i="20" s="1"/>
  <c r="J225" i="20" s="1"/>
  <c r="R208" i="20"/>
  <c r="S208" i="20" s="1"/>
  <c r="J208" i="20" s="1"/>
  <c r="O83" i="20"/>
  <c r="P83" i="20" s="1"/>
  <c r="F197" i="1"/>
  <c r="F167" i="1"/>
  <c r="F135" i="1"/>
  <c r="O254" i="20"/>
  <c r="P254" i="20" s="1"/>
  <c r="O87" i="20"/>
  <c r="P87" i="20" s="1"/>
  <c r="R93" i="20"/>
  <c r="S93" i="20" s="1"/>
  <c r="J93" i="20" s="1"/>
  <c r="R138" i="20"/>
  <c r="S138" i="20" s="1"/>
  <c r="J138" i="20" s="1"/>
  <c r="R149" i="20"/>
  <c r="S149" i="20" s="1"/>
  <c r="J149" i="20" s="1"/>
  <c r="R80" i="20"/>
  <c r="S80" i="20" s="1"/>
  <c r="J80" i="20" s="1"/>
  <c r="R105" i="20"/>
  <c r="S105" i="20" s="1"/>
  <c r="F281" i="1"/>
  <c r="O205" i="20"/>
  <c r="P205" i="20" s="1"/>
  <c r="F270" i="1"/>
  <c r="F271" i="1"/>
  <c r="R198" i="20"/>
  <c r="S198" i="20" s="1"/>
  <c r="J198" i="20" s="1"/>
  <c r="R104" i="20"/>
  <c r="S104" i="20" s="1"/>
  <c r="J104" i="20" s="1"/>
  <c r="F104" i="1"/>
  <c r="R77" i="20"/>
  <c r="S77" i="20" s="1"/>
  <c r="J77" i="20" s="1"/>
  <c r="O59" i="20"/>
  <c r="P59" i="20" s="1"/>
  <c r="O233" i="20"/>
  <c r="P233" i="20" s="1"/>
  <c r="R97" i="20"/>
  <c r="S97" i="20" s="1"/>
  <c r="O84" i="20"/>
  <c r="P84" i="20" s="1"/>
  <c r="F92" i="1"/>
  <c r="R186" i="20"/>
  <c r="S186" i="20" s="1"/>
  <c r="J186" i="20" s="1"/>
  <c r="F75" i="1"/>
  <c r="O244" i="20"/>
  <c r="P244" i="20" s="1"/>
  <c r="F284" i="1"/>
  <c r="F146" i="1"/>
  <c r="O230" i="20"/>
  <c r="P230" i="20" s="1"/>
  <c r="R90" i="20"/>
  <c r="S90" i="20" s="1"/>
  <c r="J90" i="20" s="1"/>
  <c r="O58" i="20"/>
  <c r="P58" i="20" s="1"/>
  <c r="R113" i="20"/>
  <c r="S113" i="20" s="1"/>
  <c r="J113" i="20" s="1"/>
  <c r="F132" i="1"/>
  <c r="F244" i="1"/>
  <c r="O242" i="20"/>
  <c r="P242" i="20" s="1"/>
  <c r="O134" i="20"/>
  <c r="P134" i="20" s="1"/>
  <c r="F274" i="1"/>
  <c r="O191" i="20"/>
  <c r="P191" i="20" s="1"/>
  <c r="F71" i="1"/>
  <c r="O172" i="20"/>
  <c r="P172" i="20" s="1"/>
  <c r="F175" i="1"/>
  <c r="F267" i="1"/>
  <c r="F170" i="1"/>
  <c r="F253" i="1"/>
  <c r="F123" i="1"/>
  <c r="O153" i="20"/>
  <c r="P153" i="20" s="1"/>
  <c r="O65" i="20"/>
  <c r="P65" i="20" s="1"/>
  <c r="O139" i="20"/>
  <c r="P139" i="20" s="1"/>
  <c r="F189" i="1"/>
  <c r="O234" i="20"/>
  <c r="P234" i="20" s="1"/>
  <c r="O18" i="20"/>
  <c r="P18" i="20" s="1"/>
  <c r="T18" i="20" s="1"/>
  <c r="O184" i="20"/>
  <c r="P184" i="20" s="1"/>
  <c r="O107" i="20"/>
  <c r="P107" i="20" s="1"/>
  <c r="F260" i="1"/>
  <c r="F221" i="1"/>
  <c r="F262" i="1"/>
  <c r="O63" i="20"/>
  <c r="P63" i="20" s="1"/>
  <c r="R122" i="20"/>
  <c r="S122" i="20" s="1"/>
  <c r="J122" i="20" s="1"/>
  <c r="O55" i="20"/>
  <c r="P55" i="20" s="1"/>
  <c r="O237" i="20"/>
  <c r="P237" i="20" s="1"/>
  <c r="O64" i="20"/>
  <c r="P64" i="20" s="1"/>
  <c r="O57" i="20"/>
  <c r="P57" i="20" s="1"/>
  <c r="O166" i="20"/>
  <c r="P166" i="20" s="1"/>
  <c r="F256" i="1"/>
  <c r="O245" i="20"/>
  <c r="P245" i="20" s="1"/>
  <c r="F156" i="1"/>
  <c r="O61" i="20"/>
  <c r="P61" i="20" s="1"/>
  <c r="O67" i="20"/>
  <c r="P67" i="20" s="1"/>
  <c r="O96" i="20"/>
  <c r="P96" i="20" s="1"/>
  <c r="F279" i="1"/>
  <c r="F233" i="1"/>
  <c r="F245" i="1"/>
  <c r="O132" i="20"/>
  <c r="P132" i="20" s="1"/>
  <c r="O224" i="20"/>
  <c r="P224" i="20" s="1"/>
  <c r="O240" i="20"/>
  <c r="P240" i="20" s="1"/>
  <c r="F278" i="1"/>
  <c r="O91" i="20"/>
  <c r="P91" i="20" s="1"/>
  <c r="O255" i="20"/>
  <c r="P255" i="20" s="1"/>
  <c r="R108" i="20"/>
  <c r="S108" i="20" s="1"/>
  <c r="J108" i="20" s="1"/>
  <c r="O66" i="20"/>
  <c r="P66" i="20" s="1"/>
  <c r="O135" i="20"/>
  <c r="P135" i="20" s="1"/>
  <c r="O118" i="20"/>
  <c r="P118" i="20" s="1"/>
  <c r="F169" i="1"/>
  <c r="O85" i="20"/>
  <c r="P85" i="20" s="1"/>
  <c r="F251" i="1"/>
  <c r="O122" i="20"/>
  <c r="P122" i="20" s="1"/>
  <c r="F159" i="1"/>
  <c r="F226" i="1"/>
  <c r="F191" i="1"/>
  <c r="F95" i="1"/>
  <c r="F239" i="1"/>
  <c r="F107" i="1"/>
  <c r="F86" i="1"/>
  <c r="F177" i="1"/>
  <c r="F97" i="1"/>
  <c r="O215" i="20"/>
  <c r="P215" i="20" s="1"/>
  <c r="O80" i="20"/>
  <c r="P80" i="20" s="1"/>
  <c r="O186" i="20"/>
  <c r="P186" i="20" s="1"/>
  <c r="O113" i="20"/>
  <c r="P113" i="20" s="1"/>
  <c r="F196" i="1"/>
  <c r="F210" i="1"/>
  <c r="F145" i="1"/>
  <c r="R99" i="20"/>
  <c r="S99" i="20" s="1"/>
  <c r="J99" i="20" s="1"/>
  <c r="O217" i="20"/>
  <c r="P217" i="20" s="1"/>
  <c r="F69" i="1"/>
  <c r="O182" i="20"/>
  <c r="P182" i="20" s="1"/>
  <c r="F259" i="1"/>
  <c r="O142" i="20"/>
  <c r="P142" i="20" s="1"/>
  <c r="O180" i="20"/>
  <c r="P180" i="20" s="1"/>
  <c r="F112" i="1"/>
  <c r="O148" i="20"/>
  <c r="P148" i="20" s="1"/>
  <c r="O74" i="20"/>
  <c r="P74" i="20" s="1"/>
  <c r="F73" i="1"/>
  <c r="F91" i="1"/>
  <c r="F90" i="1"/>
  <c r="F190" i="1"/>
  <c r="O202" i="20"/>
  <c r="P202" i="20" s="1"/>
  <c r="F179" i="1"/>
  <c r="O165" i="20"/>
  <c r="P165" i="20" s="1"/>
  <c r="F200" i="1"/>
  <c r="F81" i="1"/>
  <c r="F225" i="1"/>
  <c r="O228" i="20"/>
  <c r="P228" i="20" s="1"/>
  <c r="F154" i="1"/>
  <c r="F254" i="1"/>
  <c r="F168" i="1"/>
  <c r="F203" i="1"/>
  <c r="F161" i="1"/>
  <c r="O95" i="20"/>
  <c r="P95" i="20" s="1"/>
  <c r="F129" i="1"/>
  <c r="O175" i="20"/>
  <c r="P175" i="20" s="1"/>
  <c r="O69" i="20"/>
  <c r="P69" i="20" s="1"/>
  <c r="F222" i="1"/>
  <c r="F116" i="1"/>
  <c r="O133" i="20"/>
  <c r="P133" i="20" s="1"/>
  <c r="F164" i="1"/>
  <c r="O222" i="20"/>
  <c r="P222" i="20" s="1"/>
  <c r="F114" i="1"/>
  <c r="R114" i="20"/>
  <c r="S114" i="20" s="1"/>
  <c r="J114" i="20" s="1"/>
  <c r="F276" i="1"/>
  <c r="O176" i="20"/>
  <c r="P176" i="20" s="1"/>
  <c r="F265" i="1"/>
  <c r="O161" i="20"/>
  <c r="P161" i="20" s="1"/>
  <c r="O241" i="20"/>
  <c r="P241" i="20" s="1"/>
  <c r="O219" i="20"/>
  <c r="P219" i="20" s="1"/>
  <c r="F106" i="1"/>
  <c r="F79" i="1"/>
  <c r="O218" i="20"/>
  <c r="P218" i="20" s="1"/>
  <c r="O225" i="20"/>
  <c r="P225" i="20" s="1"/>
  <c r="O128" i="20"/>
  <c r="P128" i="20" s="1"/>
  <c r="O156" i="20"/>
  <c r="P156" i="20" s="1"/>
  <c r="F228" i="1"/>
  <c r="O164" i="20"/>
  <c r="P164" i="20" s="1"/>
  <c r="R128" i="20"/>
  <c r="S128" i="20" s="1"/>
  <c r="J128" i="20" s="1"/>
  <c r="F192" i="1"/>
  <c r="F205" i="1"/>
  <c r="R161" i="20"/>
  <c r="S161" i="20" s="1"/>
  <c r="J161" i="20" s="1"/>
  <c r="O199" i="20"/>
  <c r="P199" i="20" s="1"/>
  <c r="R137" i="20"/>
  <c r="S137" i="20" s="1"/>
  <c r="J137" i="20" s="1"/>
  <c r="R71" i="20"/>
  <c r="S71" i="20" s="1"/>
  <c r="J71" i="20" s="1"/>
  <c r="R242" i="20"/>
  <c r="S242" i="20" s="1"/>
  <c r="J242" i="20" s="1"/>
  <c r="R255" i="20"/>
  <c r="S255" i="20" s="1"/>
  <c r="O195" i="20"/>
  <c r="P195" i="20" s="1"/>
  <c r="F96" i="1"/>
  <c r="F248" i="1"/>
  <c r="O93" i="20"/>
  <c r="P93" i="20" s="1"/>
  <c r="R110" i="20"/>
  <c r="S110" i="20" s="1"/>
  <c r="J110" i="20" s="1"/>
  <c r="R181" i="20"/>
  <c r="S181" i="20" s="1"/>
  <c r="J181" i="20" s="1"/>
  <c r="R256" i="20"/>
  <c r="S256" i="20" s="1"/>
  <c r="F223" i="1"/>
  <c r="F249" i="1"/>
  <c r="O192" i="20"/>
  <c r="P192" i="20" s="1"/>
  <c r="O167" i="20"/>
  <c r="P167" i="20" s="1"/>
  <c r="O138" i="20"/>
  <c r="P138" i="20" s="1"/>
  <c r="F202" i="1"/>
  <c r="O82" i="20"/>
  <c r="P82" i="20" s="1"/>
  <c r="F109" i="1"/>
  <c r="O108" i="20"/>
  <c r="P108" i="20" s="1"/>
  <c r="F100" i="1"/>
  <c r="O198" i="20"/>
  <c r="P198" i="20" s="1"/>
  <c r="F277" i="1"/>
  <c r="R162" i="20"/>
  <c r="S162" i="20" s="1"/>
  <c r="R166" i="20"/>
  <c r="S166" i="20" s="1"/>
  <c r="O181" i="20"/>
  <c r="P181" i="20" s="1"/>
  <c r="R233" i="20"/>
  <c r="S233" i="20" s="1"/>
  <c r="R244" i="20"/>
  <c r="S244" i="20" s="1"/>
  <c r="F143" i="1"/>
  <c r="R60" i="20"/>
  <c r="S60" i="20" s="1"/>
  <c r="J60" i="20" s="1"/>
  <c r="O90" i="20"/>
  <c r="P90" i="20" s="1"/>
  <c r="F151" i="1"/>
  <c r="R202" i="20"/>
  <c r="S202" i="20" s="1"/>
  <c r="J202" i="20" s="1"/>
  <c r="T51" i="20" l="1"/>
  <c r="T50" i="20"/>
  <c r="S82" i="20"/>
  <c r="J82" i="20" s="1"/>
  <c r="S83" i="20"/>
  <c r="J83" i="20" s="1"/>
  <c r="T54" i="20"/>
  <c r="H13" i="2"/>
  <c r="D25" i="14" s="1"/>
  <c r="J55" i="20"/>
  <c r="H6" i="2"/>
  <c r="D18" i="14" s="1"/>
  <c r="T127" i="20"/>
  <c r="J245" i="20"/>
  <c r="H20" i="2"/>
  <c r="D32" i="14" s="1"/>
  <c r="H9" i="2"/>
  <c r="D21" i="14" s="1"/>
  <c r="H5" i="2"/>
  <c r="D17" i="14" s="1"/>
  <c r="G2" i="2"/>
  <c r="I2" i="2" s="1"/>
  <c r="G14" i="14" s="1"/>
  <c r="T95" i="20"/>
  <c r="T65" i="20"/>
  <c r="T88" i="20"/>
  <c r="T66" i="20"/>
  <c r="T68" i="20"/>
  <c r="T125" i="20"/>
  <c r="J216" i="20"/>
  <c r="H19" i="2"/>
  <c r="D31" i="14" s="1"/>
  <c r="G4" i="2"/>
  <c r="E16" i="14" s="1"/>
  <c r="T123" i="20"/>
  <c r="T52" i="20"/>
  <c r="T63" i="20"/>
  <c r="T119" i="20"/>
  <c r="T97" i="20"/>
  <c r="T192" i="20"/>
  <c r="T105" i="20"/>
  <c r="T53" i="20"/>
  <c r="T145" i="20"/>
  <c r="T131" i="20"/>
  <c r="T101" i="20"/>
  <c r="T129" i="20"/>
  <c r="T168" i="20"/>
  <c r="G3" i="2"/>
  <c r="E15" i="14" s="1"/>
  <c r="T133" i="20"/>
  <c r="T210" i="20"/>
  <c r="T75" i="20"/>
  <c r="T147" i="20"/>
  <c r="T213" i="20"/>
  <c r="T205" i="20"/>
  <c r="T72" i="20"/>
  <c r="T55" i="20"/>
  <c r="T124" i="20"/>
  <c r="T76" i="20"/>
  <c r="T243" i="20"/>
  <c r="T64" i="20"/>
  <c r="T178" i="20"/>
  <c r="T172" i="20"/>
  <c r="T74" i="20"/>
  <c r="T107" i="20"/>
  <c r="T189" i="20"/>
  <c r="T199" i="20"/>
  <c r="T157" i="20"/>
  <c r="T194" i="20"/>
  <c r="T100" i="20"/>
  <c r="T197" i="20"/>
  <c r="T185" i="20"/>
  <c r="T112" i="20"/>
  <c r="T81" i="20"/>
  <c r="T173" i="20"/>
  <c r="T170" i="20"/>
  <c r="T249" i="20"/>
  <c r="T57" i="20"/>
  <c r="T154" i="20"/>
  <c r="T70" i="20"/>
  <c r="T235" i="20"/>
  <c r="T151" i="20"/>
  <c r="T167" i="20"/>
  <c r="T247" i="20"/>
  <c r="T238" i="20"/>
  <c r="T190" i="20"/>
  <c r="T67" i="20"/>
  <c r="T139" i="20"/>
  <c r="T196" i="20"/>
  <c r="T58" i="20"/>
  <c r="T171" i="20"/>
  <c r="T246" i="20"/>
  <c r="T193" i="20"/>
  <c r="T211" i="20"/>
  <c r="T176" i="20"/>
  <c r="T62" i="20"/>
  <c r="T142" i="20"/>
  <c r="T96" i="20"/>
  <c r="T61" i="20"/>
  <c r="T109" i="20"/>
  <c r="T182" i="20"/>
  <c r="T136" i="20"/>
  <c r="T121" i="20"/>
  <c r="T195" i="20"/>
  <c r="J98" i="20"/>
  <c r="T98" i="20"/>
  <c r="T85" i="20"/>
  <c r="T203" i="20"/>
  <c r="T130" i="20"/>
  <c r="T208" i="20"/>
  <c r="T91" i="20"/>
  <c r="T56" i="20"/>
  <c r="T236" i="20"/>
  <c r="T200" i="20"/>
  <c r="T140" i="20"/>
  <c r="T186" i="20"/>
  <c r="T215" i="20"/>
  <c r="T134" i="20"/>
  <c r="T115" i="20"/>
  <c r="T73" i="20"/>
  <c r="T111" i="20"/>
  <c r="T209" i="20"/>
  <c r="T179" i="20"/>
  <c r="T245" i="20"/>
  <c r="T120" i="20"/>
  <c r="T92" i="20"/>
  <c r="T191" i="20"/>
  <c r="T159" i="20"/>
  <c r="T146" i="20"/>
  <c r="T78" i="20"/>
  <c r="T239" i="20"/>
  <c r="T187" i="20"/>
  <c r="T77" i="20"/>
  <c r="T206" i="20"/>
  <c r="T87" i="20"/>
  <c r="T207" i="20"/>
  <c r="T174" i="20"/>
  <c r="T241" i="20"/>
  <c r="T79" i="20"/>
  <c r="T175" i="20"/>
  <c r="T234" i="20"/>
  <c r="T59" i="20"/>
  <c r="T214" i="20"/>
  <c r="T180" i="20"/>
  <c r="T177" i="20"/>
  <c r="T226" i="20"/>
  <c r="T106" i="20"/>
  <c r="T117" i="20"/>
  <c r="J247" i="20"/>
  <c r="T251" i="20"/>
  <c r="T198" i="20"/>
  <c r="T143" i="20"/>
  <c r="T250" i="20"/>
  <c r="T228" i="20"/>
  <c r="T118" i="20"/>
  <c r="T237" i="20"/>
  <c r="T160" i="20"/>
  <c r="T188" i="20"/>
  <c r="T212" i="20"/>
  <c r="J223" i="20"/>
  <c r="T223" i="20"/>
  <c r="T153" i="20"/>
  <c r="J153" i="20"/>
  <c r="J163" i="20"/>
  <c r="T163" i="20"/>
  <c r="T150" i="20"/>
  <c r="T113" i="20"/>
  <c r="T126" i="20"/>
  <c r="T114" i="20"/>
  <c r="T201" i="20"/>
  <c r="T116" i="20"/>
  <c r="T132" i="20"/>
  <c r="T164" i="20"/>
  <c r="T69" i="20"/>
  <c r="T184" i="20"/>
  <c r="T240" i="20"/>
  <c r="T227" i="20"/>
  <c r="T156" i="20"/>
  <c r="T148" i="20"/>
  <c r="T135" i="20"/>
  <c r="H17" i="2"/>
  <c r="D29" i="14" s="1"/>
  <c r="T141" i="20"/>
  <c r="T93" i="20"/>
  <c r="T144" i="20"/>
  <c r="T225" i="20"/>
  <c r="T90" i="20"/>
  <c r="H18" i="2"/>
  <c r="D30" i="14" s="1"/>
  <c r="T94" i="20"/>
  <c r="H15" i="2"/>
  <c r="D27" i="14" s="1"/>
  <c r="T165" i="20"/>
  <c r="T222" i="20"/>
  <c r="T224" i="20"/>
  <c r="T183" i="20"/>
  <c r="T138" i="20"/>
  <c r="J162" i="20"/>
  <c r="T162" i="20"/>
  <c r="T108" i="20"/>
  <c r="T128" i="20"/>
  <c r="H11" i="2"/>
  <c r="D23" i="14" s="1"/>
  <c r="T218" i="20"/>
  <c r="J97" i="20"/>
  <c r="T248" i="20"/>
  <c r="T255" i="20"/>
  <c r="T122" i="20"/>
  <c r="T229" i="20"/>
  <c r="H10" i="2"/>
  <c r="D22" i="14" s="1"/>
  <c r="J233" i="20"/>
  <c r="T233" i="20"/>
  <c r="J256" i="20"/>
  <c r="T256" i="20"/>
  <c r="T166" i="20"/>
  <c r="J166" i="20"/>
  <c r="J244" i="20"/>
  <c r="T244" i="20"/>
  <c r="J105" i="20"/>
  <c r="T252" i="20"/>
  <c r="J238" i="20"/>
  <c r="J246" i="20"/>
  <c r="T220" i="20"/>
  <c r="T169" i="20"/>
  <c r="H7" i="2"/>
  <c r="D19" i="14" s="1"/>
  <c r="T137" i="20"/>
  <c r="H14" i="2"/>
  <c r="D26" i="14" s="1"/>
  <c r="T181" i="20"/>
  <c r="T253" i="20"/>
  <c r="T221" i="20"/>
  <c r="H12" i="2"/>
  <c r="D24" i="14" s="1"/>
  <c r="J106" i="20"/>
  <c r="T71" i="20"/>
  <c r="H16" i="2"/>
  <c r="D28" i="14" s="1"/>
  <c r="T99" i="20"/>
  <c r="T230" i="20"/>
  <c r="T202" i="20"/>
  <c r="T110" i="20"/>
  <c r="T60" i="20"/>
  <c r="T103" i="20"/>
  <c r="T102" i="20"/>
  <c r="J155" i="20"/>
  <c r="T219" i="20"/>
  <c r="T155" i="20"/>
  <c r="T254" i="20"/>
  <c r="T104" i="20"/>
  <c r="T158" i="20"/>
  <c r="T232" i="20"/>
  <c r="T231" i="20"/>
  <c r="T161" i="20"/>
  <c r="T86" i="20"/>
  <c r="J255" i="20"/>
  <c r="T89" i="20"/>
  <c r="T152" i="20"/>
  <c r="T216" i="20"/>
  <c r="T217" i="20"/>
  <c r="T149" i="20"/>
  <c r="J235" i="20"/>
  <c r="T84" i="20"/>
  <c r="T242" i="20"/>
  <c r="T80" i="20"/>
  <c r="H8" i="2" l="1"/>
  <c r="D20" i="14" s="1"/>
  <c r="T83" i="20"/>
  <c r="T82" i="20"/>
  <c r="G13" i="2"/>
  <c r="G6" i="2"/>
  <c r="G5" i="2"/>
  <c r="E17" i="14" s="1"/>
  <c r="G9" i="2"/>
  <c r="E14" i="14"/>
  <c r="I4" i="2"/>
  <c r="G16" i="14" s="1"/>
  <c r="I3" i="2"/>
  <c r="G15" i="14" s="1"/>
  <c r="G16" i="2"/>
  <c r="E28" i="14" s="1"/>
  <c r="G15" i="2"/>
  <c r="E27" i="14" s="1"/>
  <c r="G17" i="2"/>
  <c r="E29" i="14" s="1"/>
  <c r="G18" i="2"/>
  <c r="I18" i="2" s="1"/>
  <c r="G30" i="14" s="1"/>
  <c r="G20" i="2"/>
  <c r="G7" i="2"/>
  <c r="E19" i="14" s="1"/>
  <c r="G10" i="2"/>
  <c r="E22" i="14" s="1"/>
  <c r="G14" i="2"/>
  <c r="E26" i="14" s="1"/>
  <c r="G11" i="2"/>
  <c r="E23" i="14" s="1"/>
  <c r="G19" i="2"/>
  <c r="G12" i="2"/>
  <c r="I12" i="2" s="1"/>
  <c r="G24" i="14" s="1"/>
  <c r="G8" i="2" l="1"/>
  <c r="E20" i="14" s="1"/>
  <c r="H21" i="2"/>
  <c r="D34" i="14" s="1"/>
  <c r="E25" i="14"/>
  <c r="I13" i="2"/>
  <c r="G25" i="14" s="1"/>
  <c r="I5" i="2"/>
  <c r="G17" i="14" s="1"/>
  <c r="E18" i="14"/>
  <c r="I6" i="2"/>
  <c r="G18" i="14" s="1"/>
  <c r="E32" i="14"/>
  <c r="I20" i="2"/>
  <c r="G32" i="14" s="1"/>
  <c r="E21" i="14"/>
  <c r="I9" i="2"/>
  <c r="G21" i="14" s="1"/>
  <c r="E31" i="14"/>
  <c r="I19" i="2"/>
  <c r="G31" i="14" s="1"/>
  <c r="I16" i="2"/>
  <c r="G28" i="14" s="1"/>
  <c r="I15" i="2"/>
  <c r="G27" i="14" s="1"/>
  <c r="I17" i="2"/>
  <c r="G29" i="14" s="1"/>
  <c r="E30" i="14"/>
  <c r="I10" i="2"/>
  <c r="G22" i="14" s="1"/>
  <c r="I7" i="2"/>
  <c r="G19" i="14" s="1"/>
  <c r="I14" i="2"/>
  <c r="G26" i="14" s="1"/>
  <c r="I11" i="2"/>
  <c r="G23" i="14" s="1"/>
  <c r="E24" i="14"/>
  <c r="G21" i="2" l="1"/>
  <c r="I21" i="2" s="1"/>
  <c r="G34" i="14" s="1"/>
  <c r="I8" i="2"/>
  <c r="G20" i="14" s="1"/>
  <c r="E33" i="14" l="1"/>
  <c r="E34" i="14"/>
</calcChain>
</file>

<file path=xl/sharedStrings.xml><?xml version="1.0" encoding="utf-8"?>
<sst xmlns="http://schemas.openxmlformats.org/spreadsheetml/2006/main" count="7903" uniqueCount="3516">
  <si>
    <t>Proceed to the next tab, Instructions.</t>
  </si>
  <si>
    <t>HECVAT - Full | Instructions</t>
  </si>
  <si>
    <t>Target Audience</t>
  </si>
  <si>
    <t>Document Layout</t>
  </si>
  <si>
    <t>General Information</t>
  </si>
  <si>
    <t>Qualifiers</t>
  </si>
  <si>
    <r>
      <t xml:space="preserve">Populate this section </t>
    </r>
    <r>
      <rPr>
        <b/>
        <sz val="11"/>
        <color indexed="8"/>
        <rFont val="Verdana"/>
        <family val="2"/>
      </rPr>
      <t>completely</t>
    </r>
    <r>
      <rPr>
        <sz val="11"/>
        <color indexed="8"/>
        <rFont val="Verdana"/>
        <family val="2"/>
      </rPr>
      <t xml:space="preserve"> before continuing. Answers in this section can determine which sections will be required for this assessment. By answering "No" to Qualifiers, their matched sections become optional and are highlighted in orange.</t>
    </r>
  </si>
  <si>
    <t>Documentation</t>
  </si>
  <si>
    <t>Company Overview</t>
  </si>
  <si>
    <t>This section is focused on company background, size, and business area experience.</t>
  </si>
  <si>
    <t>Safeguards</t>
  </si>
  <si>
    <t>The remainder of the document consists of various safeguards, grouped generally by section.</t>
  </si>
  <si>
    <t xml:space="preserve">Figure 1: </t>
  </si>
  <si>
    <t>Optional Safeguards Based on Qualifiers</t>
  </si>
  <si>
    <t xml:space="preserve">Figure 2: </t>
  </si>
  <si>
    <t>Definitions</t>
  </si>
  <si>
    <t>Institution</t>
  </si>
  <si>
    <t>Vendor Hosting Regions</t>
  </si>
  <si>
    <t>Vendor Work Locations</t>
  </si>
  <si>
    <t>Data Reporting and Scoring</t>
  </si>
  <si>
    <t>Assessment Instructions For Risk/Security Assessors</t>
  </si>
  <si>
    <t>HECVAT - Full | Vendor Response</t>
  </si>
  <si>
    <t>Vendor Response</t>
  </si>
  <si>
    <t>DATE-01</t>
  </si>
  <si>
    <t>Date</t>
  </si>
  <si>
    <t>GNRL-01 through GNRL-08; populated by the Vendor</t>
  </si>
  <si>
    <t>GNRL-01</t>
  </si>
  <si>
    <t>Vendor Name</t>
  </si>
  <si>
    <t>GNRL-02</t>
  </si>
  <si>
    <t>GNRL-03</t>
  </si>
  <si>
    <t>GNRL-04</t>
  </si>
  <si>
    <t>GNRL-05</t>
  </si>
  <si>
    <t>GNRL-06</t>
  </si>
  <si>
    <t>Vendor Contact Name</t>
  </si>
  <si>
    <t>GNRL-07</t>
  </si>
  <si>
    <t>Vendor Contact Title</t>
  </si>
  <si>
    <t>GNRL-08</t>
  </si>
  <si>
    <t>GNRL-09</t>
  </si>
  <si>
    <t>GNRL-10</t>
  </si>
  <si>
    <t>Vendor Accessibility Contact Name</t>
  </si>
  <si>
    <t>GNRL-11</t>
  </si>
  <si>
    <t>Vendor Accessibility Contact Title</t>
  </si>
  <si>
    <t>GNRL-12</t>
  </si>
  <si>
    <t>GNRL-13</t>
  </si>
  <si>
    <t>GNRL-14</t>
  </si>
  <si>
    <t>GNRL-15</t>
  </si>
  <si>
    <t>Instructions</t>
  </si>
  <si>
    <t>Vendor Answers</t>
  </si>
  <si>
    <t>Additional Information</t>
  </si>
  <si>
    <t>Guidance</t>
  </si>
  <si>
    <t>Analyst Notes</t>
  </si>
  <si>
    <r>
      <t xml:space="preserve">The institution conducts Third Party Security Assessments on a variety of third parties. As such, not all assessment questions are relevant to each party. To alleviate complexity, a "qualifier" strategy is implemented and allows for various parties to utilize this common documentation instrument. </t>
    </r>
    <r>
      <rPr>
        <b/>
        <sz val="12"/>
        <color theme="1"/>
        <rFont val="Verdana"/>
        <family val="2"/>
      </rPr>
      <t>Responses to the following questions will determine the need to answer additional questions below</t>
    </r>
    <r>
      <rPr>
        <sz val="12"/>
        <color theme="1"/>
        <rFont val="Verdana"/>
        <family val="2"/>
      </rPr>
      <t xml:space="preserve">. </t>
    </r>
  </si>
  <si>
    <t>QUAL-01</t>
  </si>
  <si>
    <t>QUAL-02</t>
  </si>
  <si>
    <t>QUAL-03</t>
  </si>
  <si>
    <t>QUAL-04</t>
  </si>
  <si>
    <t>QUAL-05</t>
  </si>
  <si>
    <t>QUAL-06</t>
  </si>
  <si>
    <t>QUAL-07</t>
  </si>
  <si>
    <t>COMP-01</t>
  </si>
  <si>
    <t xml:space="preserve"> </t>
  </si>
  <si>
    <t>COMP-02</t>
  </si>
  <si>
    <t>COMP-03</t>
  </si>
  <si>
    <t>COMP-04</t>
  </si>
  <si>
    <t>COMP-05</t>
  </si>
  <si>
    <t>DOCU-01</t>
  </si>
  <si>
    <t>DOCU-02</t>
  </si>
  <si>
    <t>DOCU-03</t>
  </si>
  <si>
    <t>DOCU-04</t>
  </si>
  <si>
    <t>DOCU-05</t>
  </si>
  <si>
    <t>DOCU-06</t>
  </si>
  <si>
    <t>DOCU-07</t>
  </si>
  <si>
    <t>DOCU-08</t>
  </si>
  <si>
    <t>DOCU-09</t>
  </si>
  <si>
    <t>DOCU-10</t>
  </si>
  <si>
    <t>DOCU-11</t>
  </si>
  <si>
    <t xml:space="preserve">IT Accessibility </t>
  </si>
  <si>
    <t>ITAC-01</t>
  </si>
  <si>
    <t>ITAC-02</t>
  </si>
  <si>
    <t>ITAC-03</t>
  </si>
  <si>
    <t>ITAC-04</t>
  </si>
  <si>
    <t>ITAC-05</t>
  </si>
  <si>
    <t>ITAC-06</t>
  </si>
  <si>
    <t>ITAC-07</t>
  </si>
  <si>
    <t>ITAC-08</t>
  </si>
  <si>
    <t>ITAC-09</t>
  </si>
  <si>
    <t>THRD-01</t>
  </si>
  <si>
    <t>THRD-02</t>
  </si>
  <si>
    <t>THRD-03</t>
  </si>
  <si>
    <t>THRD-04</t>
  </si>
  <si>
    <t>THRD-05</t>
  </si>
  <si>
    <t>CONS-01</t>
  </si>
  <si>
    <t>CONS-02</t>
  </si>
  <si>
    <t>CONS-03</t>
  </si>
  <si>
    <t>CONS-04</t>
  </si>
  <si>
    <t>CONS-05</t>
  </si>
  <si>
    <t>CONS-06</t>
  </si>
  <si>
    <t>CONS-07</t>
  </si>
  <si>
    <t>CONS-08</t>
  </si>
  <si>
    <t>CONS-09</t>
  </si>
  <si>
    <t>Application/Service Security</t>
  </si>
  <si>
    <t>APPL-01</t>
  </si>
  <si>
    <t>APPL-02</t>
  </si>
  <si>
    <t>APPL-03</t>
  </si>
  <si>
    <t>APPL-04</t>
  </si>
  <si>
    <t>APPL-05</t>
  </si>
  <si>
    <t>APPL-06</t>
  </si>
  <si>
    <t>APPL-07</t>
  </si>
  <si>
    <t>APPL-08</t>
  </si>
  <si>
    <t>APPL-09</t>
  </si>
  <si>
    <t>APPL-10</t>
  </si>
  <si>
    <t>APPL-11</t>
  </si>
  <si>
    <t>APPL-12</t>
  </si>
  <si>
    <t>APPL-13</t>
  </si>
  <si>
    <t>APPL-14</t>
  </si>
  <si>
    <t>Authentication, Authorization, and Accounting</t>
  </si>
  <si>
    <t>AAAI-01</t>
  </si>
  <si>
    <t>AAAI-02</t>
  </si>
  <si>
    <t>AAAI-03</t>
  </si>
  <si>
    <t>AAAI-04</t>
  </si>
  <si>
    <t>AAAI-05</t>
  </si>
  <si>
    <t>AAAI-06</t>
  </si>
  <si>
    <t>AAAI-07</t>
  </si>
  <si>
    <t>AAAI-08</t>
  </si>
  <si>
    <t>AAAI-09</t>
  </si>
  <si>
    <t>AAAI-10</t>
  </si>
  <si>
    <t>AAAI-11</t>
  </si>
  <si>
    <t>AAAI-12</t>
  </si>
  <si>
    <t>AAAI-13</t>
  </si>
  <si>
    <t>AAAI-14</t>
  </si>
  <si>
    <t>AAAI-15</t>
  </si>
  <si>
    <t>AAAI-16</t>
  </si>
  <si>
    <t>AAAI-17</t>
  </si>
  <si>
    <t>AAAI-18</t>
  </si>
  <si>
    <t>AAAI-19</t>
  </si>
  <si>
    <t>BCPL-01</t>
  </si>
  <si>
    <t>BCPL-02</t>
  </si>
  <si>
    <t>BCPL-03</t>
  </si>
  <si>
    <t>BCPL-04</t>
  </si>
  <si>
    <t>BCPL-05</t>
  </si>
  <si>
    <t>BCPL-06</t>
  </si>
  <si>
    <t>BCPL-07</t>
  </si>
  <si>
    <t>BCPL-08</t>
  </si>
  <si>
    <t>BCPL-09</t>
  </si>
  <si>
    <t>BCPL-10</t>
  </si>
  <si>
    <t>Change Management</t>
  </si>
  <si>
    <t>CHNG-01</t>
  </si>
  <si>
    <t>CHNG-02</t>
  </si>
  <si>
    <t>CHNG-03</t>
  </si>
  <si>
    <t>CHNG-04</t>
  </si>
  <si>
    <t>CHNG-05</t>
  </si>
  <si>
    <t>CHNG-06</t>
  </si>
  <si>
    <t>CHNG-07</t>
  </si>
  <si>
    <t>CHNG-08</t>
  </si>
  <si>
    <t>CHNG-09</t>
  </si>
  <si>
    <t>CHNG-10</t>
  </si>
  <si>
    <t>CHNG-11</t>
  </si>
  <si>
    <t>CHNG-12</t>
  </si>
  <si>
    <t>CHNG-13</t>
  </si>
  <si>
    <t>CHNG-14</t>
  </si>
  <si>
    <t>CHNG-15</t>
  </si>
  <si>
    <t>Data</t>
  </si>
  <si>
    <t>DATA-01</t>
  </si>
  <si>
    <t>DATA-02</t>
  </si>
  <si>
    <t>DATA-03</t>
  </si>
  <si>
    <t>DATA-04</t>
  </si>
  <si>
    <t>DATA-05</t>
  </si>
  <si>
    <t>DATA-06</t>
  </si>
  <si>
    <t>DATA-07</t>
  </si>
  <si>
    <t>DATA-08</t>
  </si>
  <si>
    <t>DATA-09</t>
  </si>
  <si>
    <t>DATA-10</t>
  </si>
  <si>
    <t>DATA-11</t>
  </si>
  <si>
    <t>DATA-12</t>
  </si>
  <si>
    <t>DATA-13</t>
  </si>
  <si>
    <t>DATA-14</t>
  </si>
  <si>
    <t>DATA-15</t>
  </si>
  <si>
    <t>DATA-16</t>
  </si>
  <si>
    <t>DATA-17</t>
  </si>
  <si>
    <t>DATA-18</t>
  </si>
  <si>
    <t>DATA-19</t>
  </si>
  <si>
    <t>DATA-20</t>
  </si>
  <si>
    <t>DATA-21</t>
  </si>
  <si>
    <t>DATA-22</t>
  </si>
  <si>
    <t>DATA-23</t>
  </si>
  <si>
    <t>DATA-24</t>
  </si>
  <si>
    <t>Datacenter</t>
  </si>
  <si>
    <t>DCTR-01</t>
  </si>
  <si>
    <t>DCTR-02</t>
  </si>
  <si>
    <t>DCTR-03</t>
  </si>
  <si>
    <t>DCTR-04</t>
  </si>
  <si>
    <t>DCTR-05</t>
  </si>
  <si>
    <t>DCTR-06</t>
  </si>
  <si>
    <t>DCTR-07</t>
  </si>
  <si>
    <t>DCTR-08</t>
  </si>
  <si>
    <t>DCTR-09</t>
  </si>
  <si>
    <t>DCTR-10</t>
  </si>
  <si>
    <t>DCTR-11</t>
  </si>
  <si>
    <t>DCTR-12</t>
  </si>
  <si>
    <t>DCTR-13</t>
  </si>
  <si>
    <t>DCTR-14</t>
  </si>
  <si>
    <t>DCTR-15</t>
  </si>
  <si>
    <t>DCTR-16</t>
  </si>
  <si>
    <t>DCTR-17</t>
  </si>
  <si>
    <t>DRPL-01</t>
  </si>
  <si>
    <t>DRPL-02</t>
  </si>
  <si>
    <t>DRPL-03</t>
  </si>
  <si>
    <t>DRPL-04</t>
  </si>
  <si>
    <t>DRPL-05</t>
  </si>
  <si>
    <t>DRPL-06</t>
  </si>
  <si>
    <t>DRPL-07</t>
  </si>
  <si>
    <t>DRPL-08</t>
  </si>
  <si>
    <t>DRPL-09</t>
  </si>
  <si>
    <t>DRPL-10</t>
  </si>
  <si>
    <t>DRPL-11</t>
  </si>
  <si>
    <t>Firewalls, IDS, IPS, and Networking</t>
  </si>
  <si>
    <t>FIDP-01</t>
  </si>
  <si>
    <t>FIDP-02</t>
  </si>
  <si>
    <t>FIDP-03</t>
  </si>
  <si>
    <t>FIDP-04</t>
  </si>
  <si>
    <t>FIDP-05</t>
  </si>
  <si>
    <t>FIDP-06</t>
  </si>
  <si>
    <t>FIDP-07</t>
  </si>
  <si>
    <t>FIDP-08</t>
  </si>
  <si>
    <t>FIDP-09</t>
  </si>
  <si>
    <t>FIDP-10</t>
  </si>
  <si>
    <t>FIDP-11</t>
  </si>
  <si>
    <t>Policies, Procedures, and Processes</t>
  </si>
  <si>
    <t>PPPR-01</t>
  </si>
  <si>
    <t>PPPR-02</t>
  </si>
  <si>
    <t>PPPR-03</t>
  </si>
  <si>
    <t>PPPR-04</t>
  </si>
  <si>
    <t>PPPR-05</t>
  </si>
  <si>
    <t>PPPR-06</t>
  </si>
  <si>
    <t>PPPR-07</t>
  </si>
  <si>
    <t>PPPR-08</t>
  </si>
  <si>
    <t>PPPR-09</t>
  </si>
  <si>
    <t>PPPR-10</t>
  </si>
  <si>
    <t>PPPR-11</t>
  </si>
  <si>
    <t>PPPR-12</t>
  </si>
  <si>
    <t>PPPR-13</t>
  </si>
  <si>
    <t>PPPR-14</t>
  </si>
  <si>
    <t>PPPR-15</t>
  </si>
  <si>
    <t>PPPR-16</t>
  </si>
  <si>
    <t>Incident Handling</t>
  </si>
  <si>
    <t>HFIH-01</t>
  </si>
  <si>
    <t>HFIH-02</t>
  </si>
  <si>
    <t>HFIH-03</t>
  </si>
  <si>
    <t>HFIH-04</t>
  </si>
  <si>
    <t>Quality Assurance</t>
  </si>
  <si>
    <t>QLAS-01</t>
  </si>
  <si>
    <t>QLAS-02</t>
  </si>
  <si>
    <t>QLAS-03</t>
  </si>
  <si>
    <t>QLAS-04</t>
  </si>
  <si>
    <t>QLAS-05</t>
  </si>
  <si>
    <t>Vulnerability Scanning</t>
  </si>
  <si>
    <t>VULN-01</t>
  </si>
  <si>
    <t>VULN-02</t>
  </si>
  <si>
    <t>VULN-03</t>
  </si>
  <si>
    <t>VULN-04</t>
  </si>
  <si>
    <t>VULN-05</t>
  </si>
  <si>
    <t>VULN-06</t>
  </si>
  <si>
    <t>HIPA-01</t>
  </si>
  <si>
    <t>Refer to HIPAA regulations documentation for supplemental guidance in this section.</t>
  </si>
  <si>
    <t>HIPA-02</t>
  </si>
  <si>
    <t>HIPA-03</t>
  </si>
  <si>
    <t>HIPA-04</t>
  </si>
  <si>
    <t>HIPA-05</t>
  </si>
  <si>
    <t>HIPA-06</t>
  </si>
  <si>
    <t>HIPA-07</t>
  </si>
  <si>
    <t>HIPA-08</t>
  </si>
  <si>
    <t>HIPA-09</t>
  </si>
  <si>
    <t>HIPA-10</t>
  </si>
  <si>
    <t>HIPA-11</t>
  </si>
  <si>
    <t>HIPA-12</t>
  </si>
  <si>
    <t>HIPA-13</t>
  </si>
  <si>
    <t>HIPA-14</t>
  </si>
  <si>
    <t>HIPA-15</t>
  </si>
  <si>
    <t>HIPA-16</t>
  </si>
  <si>
    <t>HIPA-17</t>
  </si>
  <si>
    <t>HIPA-18</t>
  </si>
  <si>
    <t>HIPA-19</t>
  </si>
  <si>
    <t>HIPA-20</t>
  </si>
  <si>
    <t>HIPA-21</t>
  </si>
  <si>
    <t>HIPA-22</t>
  </si>
  <si>
    <t>HIPA-23</t>
  </si>
  <si>
    <t>HIPA-24</t>
  </si>
  <si>
    <t>HIPA-25</t>
  </si>
  <si>
    <t>HIPA-26</t>
  </si>
  <si>
    <t>HIPA-27</t>
  </si>
  <si>
    <t>HIPA-28</t>
  </si>
  <si>
    <t>HIPA-29</t>
  </si>
  <si>
    <t>PCID-01</t>
  </si>
  <si>
    <t>PCID-02</t>
  </si>
  <si>
    <t>PCID-03</t>
  </si>
  <si>
    <t>PCID-04</t>
  </si>
  <si>
    <t>PCID-05</t>
  </si>
  <si>
    <t>PCID-06</t>
  </si>
  <si>
    <t>PCID-07</t>
  </si>
  <si>
    <t>PCID-08</t>
  </si>
  <si>
    <t>PCID-09</t>
  </si>
  <si>
    <t>PCID-10</t>
  </si>
  <si>
    <t>PCID-11</t>
  </si>
  <si>
    <t>PCID-12</t>
  </si>
  <si>
    <t>HECVAT - Full | Analyst Report</t>
  </si>
  <si>
    <t>Institution Assessment</t>
  </si>
  <si>
    <t>Product Name</t>
  </si>
  <si>
    <t>Product Description</t>
  </si>
  <si>
    <t>HECVAT Version</t>
  </si>
  <si>
    <t>Full</t>
  </si>
  <si>
    <t>Vendor Email Address</t>
  </si>
  <si>
    <t>Date Prepared</t>
  </si>
  <si>
    <t>Step 1: Select your institution's security framework</t>
  </si>
  <si>
    <t>Report Sections</t>
  </si>
  <si>
    <t>Max_Score</t>
  </si>
  <si>
    <t>Score</t>
  </si>
  <si>
    <t>Score %</t>
  </si>
  <si>
    <t>Overall Score</t>
  </si>
  <si>
    <t>Step 2: Override/Correct Vendor Responses and Set Weights Per Institution's Use Case</t>
  </si>
  <si>
    <t>ID</t>
  </si>
  <si>
    <t>Question</t>
  </si>
  <si>
    <t>Vendor Answer</t>
  </si>
  <si>
    <t>Preferred Response</t>
  </si>
  <si>
    <t>Compliant Override</t>
  </si>
  <si>
    <t>Default Weight</t>
  </si>
  <si>
    <t>Weight Override</t>
  </si>
  <si>
    <t>Qualitative Question</t>
  </si>
  <si>
    <t xml:space="preserve">  </t>
  </si>
  <si>
    <t>HECVAT - Full | Analyst Reference</t>
  </si>
  <si>
    <r>
      <t>Connect</t>
    </r>
    <r>
      <rPr>
        <sz val="14"/>
        <color theme="1"/>
        <rFont val="Verdana"/>
        <family val="2"/>
      </rPr>
      <t xml:space="preserve"> with your higher education peers by joining the </t>
    </r>
    <r>
      <rPr>
        <b/>
        <sz val="14"/>
        <color theme="1"/>
        <rFont val="Verdana"/>
        <family val="2"/>
      </rPr>
      <t>EDUCAUSE HECVAT Users Community Group</t>
    </r>
    <r>
      <rPr>
        <sz val="14"/>
        <color theme="1"/>
        <rFont val="Verdana"/>
        <family val="2"/>
      </rPr>
      <t xml:space="preserve"> at https://connect.educause.edu.</t>
    </r>
  </si>
  <si>
    <t>Reason for Question</t>
  </si>
  <si>
    <t>Follow-up Inquiries/Responses</t>
  </si>
  <si>
    <t xml:space="preserve">Qualifier responses are meant to set the response requirements for a vendor and the intended use case. Since responses to these questions can make some question sections optional, vendors often answer sections partially, if they have the proper documentation. Depending on the security program maturity and risk tolerance of your institution, not all vendor responses will be relevant. </t>
  </si>
  <si>
    <t>HECVAT - Full - Summary Report</t>
  </si>
  <si>
    <t>Vendor</t>
  </si>
  <si>
    <t>Description</t>
  </si>
  <si>
    <t>Institution's Security Framework</t>
  </si>
  <si>
    <t>5.1.1</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</si>
  <si>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</si>
  <si>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</si>
  <si>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</si>
  <si>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</si>
  <si>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</si>
  <si>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</si>
  <si>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</si>
  <si>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</si>
  <si>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</si>
  <si>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</si>
  <si>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</si>
  <si>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</si>
  <si>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</si>
  <si>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</si>
  <si>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</si>
  <si>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</si>
  <si>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</si>
  <si>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</si>
  <si>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</si>
  <si>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</si>
  <si>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</si>
  <si>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</si>
  <si>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</si>
  <si>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</si>
  <si>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</si>
  <si>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</si>
  <si>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</si>
  <si>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</si>
  <si>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</si>
  <si>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</si>
  <si>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</si>
  <si>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</si>
  <si>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</si>
  <si>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</si>
  <si>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</si>
  <si>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</si>
  <si>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</si>
  <si>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8.2.1</t>
  </si>
  <si>
    <t>Classification of information</t>
  </si>
  <si>
    <t>8.2.2</t>
  </si>
  <si>
    <t>Labelling of information</t>
  </si>
  <si>
    <t>8.2.3</t>
  </si>
  <si>
    <t>Handling of assets</t>
  </si>
  <si>
    <t>8.3.1</t>
  </si>
  <si>
    <t>Management of removable media</t>
  </si>
  <si>
    <t>8.3.2</t>
  </si>
  <si>
    <t>Disposal of media</t>
  </si>
  <si>
    <t>8.3.3</t>
  </si>
  <si>
    <t>Physical media transfer</t>
  </si>
  <si>
    <t>9.1.1</t>
  </si>
  <si>
    <t>Access control policy</t>
  </si>
  <si>
    <t>9.1.2</t>
  </si>
  <si>
    <t>Access to networks and network services</t>
  </si>
  <si>
    <t>9.2.1</t>
  </si>
  <si>
    <t>User registration and de-registration</t>
  </si>
  <si>
    <t>9.2.2</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</si>
  <si>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</si>
  <si>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</si>
  <si>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</si>
  <si>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</si>
  <si>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</si>
  <si>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</si>
  <si>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</si>
  <si>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</si>
  <si>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</si>
  <si>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</si>
  <si>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</si>
  <si>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</si>
  <si>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</si>
  <si>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</si>
  <si>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</si>
  <si>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9.4.3</t>
  </si>
  <si>
    <t>Password management system</t>
  </si>
  <si>
    <t>9.4.4</t>
  </si>
  <si>
    <t>Use of privileged utility programs</t>
  </si>
  <si>
    <t>9.4.5</t>
  </si>
  <si>
    <t>Access control to program source code</t>
  </si>
  <si>
    <t>10.1.1</t>
  </si>
  <si>
    <t>Policy on the use of cryptographic controls</t>
  </si>
  <si>
    <t>10.1.2</t>
  </si>
  <si>
    <t>Key management</t>
  </si>
  <si>
    <t>11.1.1</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</si>
  <si>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</si>
  <si>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</si>
  <si>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</si>
  <si>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</si>
  <si>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</si>
  <si>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</si>
  <si>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</si>
  <si>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</si>
  <si>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</si>
  <si>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</si>
  <si>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</si>
  <si>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11.2.1</t>
  </si>
  <si>
    <t>Equipment siting and protection</t>
  </si>
  <si>
    <t>11.2.2</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</si>
  <si>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</si>
  <si>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</si>
  <si>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</si>
  <si>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</si>
  <si>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</si>
  <si>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</si>
  <si>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</si>
  <si>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</si>
  <si>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</si>
  <si>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</si>
  <si>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</si>
  <si>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</si>
  <si>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</si>
  <si>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</si>
  <si>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</si>
  <si>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12.1.1</t>
  </si>
  <si>
    <t>Documented operating procedures</t>
  </si>
  <si>
    <t>12.1.2</t>
  </si>
  <si>
    <t>Change management</t>
  </si>
  <si>
    <t>12.1.3</t>
  </si>
  <si>
    <t>Capacity management</t>
  </si>
  <si>
    <t>12.1.4</t>
  </si>
  <si>
    <t>Separation of development, testing and operational environments</t>
  </si>
  <si>
    <t>12.2.1</t>
  </si>
  <si>
    <t>Controls against malware</t>
  </si>
  <si>
    <t>12.3.1</t>
  </si>
  <si>
    <t>Information backup</t>
  </si>
  <si>
    <t>12.4.1</t>
  </si>
  <si>
    <t>Event logging</t>
  </si>
  <si>
    <t>12.4.2</t>
  </si>
  <si>
    <t>Protection of log information</t>
  </si>
  <si>
    <t>12.4.3</t>
  </si>
  <si>
    <t>Administrator and operator logs</t>
  </si>
  <si>
    <t>12.4.4</t>
  </si>
  <si>
    <t>Clock synchronisation</t>
  </si>
  <si>
    <t>12.5.1</t>
  </si>
  <si>
    <t>Installation of software on operational systems</t>
  </si>
  <si>
    <t>12.6.1</t>
  </si>
  <si>
    <t>Management of technical vulnerabilities</t>
  </si>
  <si>
    <t>12.6.2</t>
  </si>
  <si>
    <t>Restrictions on software installation</t>
  </si>
  <si>
    <t>12.7.1</t>
  </si>
  <si>
    <t>Information systems audit controls</t>
  </si>
  <si>
    <t>13.1.1</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</si>
  <si>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</si>
  <si>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</si>
  <si>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</si>
  <si>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</si>
  <si>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</si>
  <si>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</si>
  <si>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</si>
  <si>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</si>
  <si>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</si>
  <si>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</si>
  <si>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</si>
  <si>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</si>
  <si>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</si>
  <si>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</si>
  <si>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</si>
  <si>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</si>
  <si>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</si>
  <si>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</si>
  <si>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</si>
  <si>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14.2.1</t>
  </si>
  <si>
    <t>Secure development policy</t>
  </si>
  <si>
    <t>14.2.2</t>
  </si>
  <si>
    <t>System change control procedures</t>
  </si>
  <si>
    <t>14.2.3</t>
  </si>
  <si>
    <t>Technical review of applications after operating platform changes</t>
  </si>
  <si>
    <t>14.2.4</t>
  </si>
  <si>
    <t>Restrictions on changes to software packages</t>
  </si>
  <si>
    <t>14.2.5</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</si>
  <si>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</si>
  <si>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</si>
  <si>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</si>
  <si>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</si>
  <si>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</si>
  <si>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</si>
  <si>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</si>
  <si>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</si>
  <si>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</si>
  <si>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</si>
  <si>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</si>
  <si>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</si>
  <si>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</si>
  <si>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</si>
  <si>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</si>
  <si>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</si>
  <si>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</si>
  <si>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15.2.1</t>
  </si>
  <si>
    <t>Monitoring and review of supplier services</t>
  </si>
  <si>
    <t>15.2.2</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</si>
  <si>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</si>
  <si>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</si>
  <si>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</si>
  <si>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</si>
  <si>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</si>
  <si>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</si>
  <si>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</si>
  <si>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</si>
  <si>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</si>
  <si>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16.1.5</t>
  </si>
  <si>
    <t>Response to information security incidents</t>
  </si>
  <si>
    <t>16.1.6</t>
  </si>
  <si>
    <t>Learning from information security incidents</t>
  </si>
  <si>
    <t>16.1.7</t>
  </si>
  <si>
    <t>Collection of evidence</t>
  </si>
  <si>
    <t>17.1.1</t>
  </si>
  <si>
    <t>Planning information security continuity</t>
  </si>
  <si>
    <t>17.1.2</t>
  </si>
  <si>
    <t>Implementing information security continuity</t>
  </si>
  <si>
    <t>17.1.3</t>
  </si>
  <si>
    <t>Verify, review and evaluate information security continuity</t>
  </si>
  <si>
    <t>17.2.1</t>
  </si>
  <si>
    <t>Availability of information processing facilities</t>
  </si>
  <si>
    <t>18.1.1</t>
  </si>
  <si>
    <t>Identification of applicable legislation and contractual requirements</t>
  </si>
  <si>
    <t>18.1.2</t>
  </si>
  <si>
    <t>Intellectual property rights</t>
  </si>
  <si>
    <t>18.1.3</t>
  </si>
  <si>
    <t>Protection of records</t>
  </si>
  <si>
    <t>18.1.4</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</si>
  <si>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</si>
  <si>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</si>
  <si>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</si>
  <si>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</si>
  <si>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</si>
  <si>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</si>
  <si>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</si>
  <si>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</si>
  <si>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</si>
  <si>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8.2.3, 10.1.1</t>
  </si>
  <si>
    <t>Handling of assets; Policy on the use of cryptographic controls</t>
  </si>
  <si>
    <t>11.1.1,11.1.2</t>
  </si>
  <si>
    <t>Physical security perimeter; Physical entry controls</t>
  </si>
  <si>
    <t>9.2.3, 9.3.1, 9.4.3</t>
  </si>
  <si>
    <t>Management of privileged access rights; Use of secret authentication information; Password management system</t>
  </si>
  <si>
    <t>9.1.1, 9.2.3, 9.3.1, 9.4.3</t>
  </si>
  <si>
    <t>Access control policy; Management of privileged access rights; Use of secret authentication information; Password management system</t>
  </si>
  <si>
    <t>CSC 1</t>
  </si>
  <si>
    <t>Inventory of Authorized and Unauthorized Devices</t>
  </si>
  <si>
    <t>CSC 2</t>
  </si>
  <si>
    <t>Inventory of Authorized and Unauthorized Software</t>
  </si>
  <si>
    <t>CSC 3</t>
  </si>
  <si>
    <t>Secure Configurations for Hardware and Software</t>
  </si>
  <si>
    <t>CSC 4</t>
  </si>
  <si>
    <t>Continuous Vulnerability Assessment and Remediation</t>
  </si>
  <si>
    <t>CSC 5</t>
  </si>
  <si>
    <t>Malware Defenses</t>
  </si>
  <si>
    <t>CSC 6</t>
  </si>
  <si>
    <t>Application Software Security</t>
  </si>
  <si>
    <t>CSC 7</t>
  </si>
  <si>
    <t>Wireless Access Control</t>
  </si>
  <si>
    <t>CSC 8</t>
  </si>
  <si>
    <t>Data Recovery Capability</t>
  </si>
  <si>
    <t>CSC 9</t>
  </si>
  <si>
    <t>Security Skills Assessment and Appropriate Training to Fill Gaps</t>
  </si>
  <si>
    <t>CSC 10</t>
  </si>
  <si>
    <t>Secure Configurations for Network Devices</t>
  </si>
  <si>
    <t>CSC 11</t>
  </si>
  <si>
    <t>Limitation and Control of Network Ports</t>
  </si>
  <si>
    <t>CSC 12</t>
  </si>
  <si>
    <t>Controlled Use of Administrative Privileges</t>
  </si>
  <si>
    <t>CSC 13</t>
  </si>
  <si>
    <t>Boundary Defense</t>
  </si>
  <si>
    <t>CSC 14</t>
  </si>
  <si>
    <t>Maintenance, Monitoring, and Analysis of Audit Logs</t>
  </si>
  <si>
    <t>CSC 15</t>
  </si>
  <si>
    <t>Controlled Access Based on the Need to Know</t>
  </si>
  <si>
    <t>CSC 16</t>
  </si>
  <si>
    <t>Account Monitoring and Control</t>
  </si>
  <si>
    <t>CSC 17</t>
  </si>
  <si>
    <t>Data Protection</t>
  </si>
  <si>
    <t>CSC 18</t>
  </si>
  <si>
    <t>Incident Response and Management</t>
  </si>
  <si>
    <t>CSC 19</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</si>
  <si>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</si>
  <si>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</si>
  <si>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</si>
  <si>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</si>
  <si>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</si>
  <si>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</si>
  <si>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</si>
  <si>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</si>
  <si>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</si>
  <si>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</si>
  <si>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</si>
  <si>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</si>
  <si>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</si>
  <si>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</si>
  <si>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</si>
  <si>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</si>
  <si>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</si>
  <si>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</si>
  <si>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</si>
  <si>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</si>
  <si>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</si>
  <si>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</si>
  <si>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</si>
  <si>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</si>
  <si>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</si>
  <si>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</si>
  <si>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</si>
  <si>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ID.GV-2</t>
  </si>
  <si>
    <t xml:space="preserve"> Information security roles &amp; responsibilities are coordinated and aligned with internal roles and external partners</t>
  </si>
  <si>
    <t>ID.GV-3</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</si>
  <si>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</si>
  <si>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</si>
  <si>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</si>
  <si>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</si>
  <si>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</si>
  <si>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</si>
  <si>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</si>
  <si>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</si>
  <si>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</si>
  <si>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</si>
  <si>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</si>
  <si>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</si>
  <si>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</si>
  <si>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</si>
  <si>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</si>
  <si>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</si>
  <si>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</si>
  <si>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</si>
  <si>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</si>
  <si>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</si>
  <si>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</si>
  <si>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PR.AC-1</t>
  </si>
  <si>
    <t xml:space="preserve"> Identities and credentials are managed for authorized devices and users</t>
  </si>
  <si>
    <t>PR.AC-2</t>
  </si>
  <si>
    <t xml:space="preserve"> Physical access to assets is managed and protected</t>
  </si>
  <si>
    <t>PR.AC-3</t>
  </si>
  <si>
    <t xml:space="preserve"> Remote access is managed</t>
  </si>
  <si>
    <t>PR.AC-4</t>
  </si>
  <si>
    <t xml:space="preserve"> Access permissions are managed, incorporating the principles of least privilege and separation of duties</t>
  </si>
  <si>
    <t>PR.AC-5</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</si>
  <si>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</si>
  <si>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</si>
  <si>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</si>
  <si>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</si>
  <si>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</si>
  <si>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</si>
  <si>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</si>
  <si>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</si>
  <si>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</si>
  <si>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</si>
  <si>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</si>
  <si>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PR.DS-1</t>
  </si>
  <si>
    <t xml:space="preserve"> Data-at-rest is protected</t>
  </si>
  <si>
    <t>PR.DS-2</t>
  </si>
  <si>
    <t xml:space="preserve"> Data-in-transit is protected</t>
  </si>
  <si>
    <t>PR.DS-3</t>
  </si>
  <si>
    <t xml:space="preserve"> Assets are formally managed throughout removal, transfers, and disposition</t>
  </si>
  <si>
    <t>PR.DS-4</t>
  </si>
  <si>
    <t xml:space="preserve"> Adequate capacity to ensure availability is maintained</t>
  </si>
  <si>
    <t>PR.DS-5</t>
  </si>
  <si>
    <t xml:space="preserve"> Protections against data leaks are implemented</t>
  </si>
  <si>
    <t>PR.DS-6</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</si>
  <si>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</si>
  <si>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</si>
  <si>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</si>
  <si>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</si>
  <si>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</si>
  <si>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PR.IP-2</t>
  </si>
  <si>
    <t xml:space="preserve"> A System Development Life Cycle to manage systems is implemented</t>
  </si>
  <si>
    <t>PR.IP-3</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</si>
  <si>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</si>
  <si>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</si>
  <si>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</si>
  <si>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</si>
  <si>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</si>
  <si>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</si>
  <si>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</si>
  <si>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</si>
  <si>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</si>
  <si>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</si>
  <si>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</si>
  <si>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PR.IP-9</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</si>
  <si>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</si>
  <si>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</si>
  <si>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</si>
  <si>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</si>
  <si>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</si>
  <si>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</si>
  <si>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</si>
  <si>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</si>
  <si>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</si>
  <si>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</si>
  <si>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</si>
  <si>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PR.PT-1</t>
  </si>
  <si>
    <t xml:space="preserve"> Audit/log records are determined, documented, implemented, and reviewed in accordance with policy</t>
  </si>
  <si>
    <t>PR.PT-2</t>
  </si>
  <si>
    <t xml:space="preserve"> Removable media is protected and its use restricted according to policy</t>
  </si>
  <si>
    <t>PR.PT-3</t>
  </si>
  <si>
    <t xml:space="preserve"> Access to systems and assets is controlled, incorporating the principle of least functionality</t>
  </si>
  <si>
    <t>PR.PT-4</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</si>
  <si>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</si>
  <si>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</si>
  <si>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</si>
  <si>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</si>
  <si>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</si>
  <si>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</si>
  <si>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</si>
  <si>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</si>
  <si>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</si>
  <si>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</si>
  <si>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</si>
  <si>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</si>
  <si>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</si>
  <si>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</si>
  <si>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</si>
  <si>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</si>
  <si>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</si>
  <si>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</si>
  <si>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</si>
  <si>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</si>
  <si>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</si>
  <si>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</si>
  <si>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</si>
  <si>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</si>
  <si>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</si>
  <si>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DE.CM-8</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</si>
  <si>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</si>
  <si>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</si>
  <si>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</si>
  <si>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</si>
  <si>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</si>
  <si>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</si>
  <si>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</si>
  <si>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</si>
  <si>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</si>
  <si>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</si>
  <si>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</si>
  <si>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</si>
  <si>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</si>
  <si>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</si>
  <si>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</si>
  <si>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</si>
  <si>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</si>
  <si>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</si>
  <si>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</si>
  <si>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</si>
  <si>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</si>
  <si>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</si>
  <si>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</si>
  <si>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</si>
  <si>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</si>
  <si>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</si>
  <si>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</si>
  <si>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</si>
  <si>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</si>
  <si>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</si>
  <si>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</si>
  <si>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</si>
  <si>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</si>
  <si>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</si>
  <si>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</si>
  <si>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</si>
  <si>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</si>
  <si>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</si>
  <si>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</si>
  <si>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</si>
  <si>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</si>
  <si>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</si>
  <si>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</si>
  <si>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</si>
  <si>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</si>
  <si>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</si>
  <si>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</si>
  <si>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</si>
  <si>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</si>
  <si>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</si>
  <si>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</si>
  <si>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</si>
  <si>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</si>
  <si>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PR.AC-4, PR.PT-3</t>
  </si>
  <si>
    <t xml:space="preserve"> Access permissions are managed, incorporating the principles of least privilege and separation of duties;  Access to systems and assets is controlled, incorporating the principle of least functionality</t>
  </si>
  <si>
    <t>ID.AM-1, ID.AM-2, ID.AM-4</t>
  </si>
  <si>
    <t xml:space="preserve"> Physical devices and systems within the organization are inventoried;  Software platforms and applications within the organization are inventoried;  Organizational communication and data flows are mapped</t>
  </si>
  <si>
    <t>PR.AC-1, PR.AC-4</t>
  </si>
  <si>
    <t xml:space="preserve"> Identities and credentials are managed for authorized devices and users;  Access permissions are managed, incorporating the principles of least privilege and separation of duties</t>
  </si>
  <si>
    <t>PR.AC-2, PR.IP-5</t>
  </si>
  <si>
    <t xml:space="preserve"> Physical access to assets is managed and protected;  Policy and regulations regarding the physical operating environment for organizational assets are met</t>
  </si>
  <si>
    <t>PR.DS-1, PR.DS-2</t>
  </si>
  <si>
    <t xml:space="preserve"> Data-at-rest is protected;  Data-in-transit is protected</t>
  </si>
  <si>
    <t>DE.CM-1, DE.CM-2, DE.CM-7</t>
  </si>
  <si>
    <t xml:space="preserve"> The network is monitored to detect potential cybersecurity events;  The physical environment is monitored to detect potential cybersecurity events;  Monitoring for unauthorized personnel, connections, devices, and software is performed</t>
  </si>
  <si>
    <t>PR.AC-2, PR.AT-5, PR.IP-5, DE.CM-2</t>
  </si>
  <si>
    <t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t>
  </si>
  <si>
    <t>PR.AC-2, PR.AC-4, PR.DS-1, PR.DS-3, PR.DS-5</t>
  </si>
  <si>
    <t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t>
  </si>
  <si>
    <t>PR.IP-1, PR.IP-2</t>
  </si>
  <si>
    <t xml:space="preserve"> A baseline configuration of information technology/industrial control systems is created and maintained;  A System Development Life Cycle to manage systems is implemented</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</si>
  <si>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</si>
  <si>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</si>
  <si>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</si>
  <si>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</si>
  <si>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3.1.3</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</si>
  <si>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</si>
  <si>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</si>
  <si>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</si>
  <si>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</si>
  <si>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</si>
  <si>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</si>
  <si>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</si>
  <si>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</si>
  <si>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</si>
  <si>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</si>
  <si>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</si>
  <si>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</si>
  <si>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</si>
  <si>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</si>
  <si>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</si>
  <si>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</si>
  <si>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</si>
  <si>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</si>
  <si>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</si>
  <si>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</si>
  <si>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</si>
  <si>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</si>
  <si>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</si>
  <si>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</si>
  <si>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</si>
  <si>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</si>
  <si>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</si>
  <si>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</si>
  <si>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</si>
  <si>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</si>
  <si>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</si>
  <si>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</si>
  <si>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</si>
  <si>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</si>
  <si>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</si>
  <si>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</si>
  <si>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</si>
  <si>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</si>
  <si>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</si>
  <si>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</si>
  <si>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</si>
  <si>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</si>
  <si>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</si>
  <si>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</si>
  <si>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</si>
  <si>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</si>
  <si>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</si>
  <si>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</si>
  <si>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</si>
  <si>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</si>
  <si>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</si>
  <si>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</si>
  <si>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</si>
  <si>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</si>
  <si>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</si>
  <si>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</si>
  <si>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</si>
  <si>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</si>
  <si>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</si>
  <si>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</si>
  <si>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</si>
  <si>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</si>
  <si>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</si>
  <si>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</si>
  <si>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</si>
  <si>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</si>
  <si>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</si>
  <si>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</si>
  <si>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</si>
  <si>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</si>
  <si>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</si>
  <si>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</si>
  <si>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</si>
  <si>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</si>
  <si>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</si>
  <si>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</si>
  <si>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</si>
  <si>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</si>
  <si>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</si>
  <si>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3.4.9</t>
  </si>
  <si>
    <t>Control and monitor user-installed software.</t>
  </si>
  <si>
    <t>3.5.1</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</si>
  <si>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</si>
  <si>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</si>
  <si>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</si>
  <si>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</si>
  <si>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</si>
  <si>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</si>
  <si>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</si>
  <si>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</si>
  <si>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</si>
  <si>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</si>
  <si>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</si>
  <si>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</si>
  <si>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</si>
  <si>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</si>
  <si>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</si>
  <si>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</si>
  <si>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</si>
  <si>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</si>
  <si>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</si>
  <si>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</si>
  <si>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</si>
  <si>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</si>
  <si>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</si>
  <si>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</si>
  <si>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</si>
  <si>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</si>
  <si>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</si>
  <si>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</si>
  <si>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</si>
  <si>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</si>
  <si>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</si>
  <si>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</si>
  <si>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</si>
  <si>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</si>
  <si>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</si>
  <si>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</si>
  <si>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</si>
  <si>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</si>
  <si>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</si>
  <si>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</si>
  <si>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</si>
  <si>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</si>
  <si>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</si>
  <si>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</si>
  <si>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</si>
  <si>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</si>
  <si>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</si>
  <si>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</si>
  <si>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</si>
  <si>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</si>
  <si>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</si>
  <si>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</si>
  <si>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</si>
  <si>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</si>
  <si>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</si>
  <si>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</si>
  <si>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</si>
  <si>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</si>
  <si>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</si>
  <si>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</si>
  <si>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</si>
  <si>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</si>
  <si>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</si>
  <si>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3.10.2</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</si>
  <si>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</si>
  <si>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</si>
  <si>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</si>
  <si>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</si>
  <si>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</si>
  <si>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</si>
  <si>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</si>
  <si>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</si>
  <si>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</si>
  <si>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</si>
  <si>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</si>
  <si>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</si>
  <si>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</si>
  <si>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</si>
  <si>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</si>
  <si>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</si>
  <si>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</si>
  <si>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</si>
  <si>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</si>
  <si>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</si>
  <si>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</si>
  <si>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</si>
  <si>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</si>
  <si>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</si>
  <si>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</si>
  <si>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3.13.2</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</si>
  <si>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</si>
  <si>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</si>
  <si>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</si>
  <si>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</si>
  <si>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</si>
  <si>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</si>
  <si>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</si>
  <si>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</si>
  <si>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</si>
  <si>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</si>
  <si>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</si>
  <si>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</si>
  <si>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</si>
  <si>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</si>
  <si>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</si>
  <si>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</si>
  <si>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</si>
  <si>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</si>
  <si>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</si>
  <si>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</si>
  <si>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</si>
  <si>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</si>
  <si>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</si>
  <si>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</si>
  <si>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</si>
  <si>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</si>
  <si>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</si>
  <si>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</si>
  <si>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</si>
  <si>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</si>
  <si>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</si>
  <si>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</si>
  <si>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</si>
  <si>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</si>
  <si>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</si>
  <si>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</si>
  <si>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</si>
  <si>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</si>
  <si>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</si>
  <si>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</si>
  <si>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</si>
  <si>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</si>
  <si>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</si>
  <si>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3.1.1, 3.1.2, 3.1.7</t>
  </si>
  <si>
    <t>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t>
  </si>
  <si>
    <t>3.1.12, 3.1.13, 3.1.14, 3.1.14, 3.1.15, 3.1.8, 3.1.20, 3.7.5, 3.8.2, 3.13.7</t>
  </si>
  <si>
    <t>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t>
  </si>
  <si>
    <t>3.1.7, 3.3.2, 3.3.3, 3.3.4, 3.3.5, 3.4.3, 3.7.1, 3.7.6, 3.10.4, 3.10.5</t>
  </si>
  <si>
    <t>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t>
  </si>
  <si>
    <t>3.4.3, 3.4.4</t>
  </si>
  <si>
    <t>Track, review, approve or disapprove, and log changes to organizational systems.; Analyze the security impact of changes prior to implementation.</t>
  </si>
  <si>
    <t>3.1.3, 3.8.1</t>
  </si>
  <si>
    <t>Control the flow of CUI in accordance with approved authorizations.;Protect (i.e., physically control and securely store) system media containing CUI, both paper and digital.</t>
  </si>
  <si>
    <t>3.1.19, 3.8.1</t>
  </si>
  <si>
    <t>Encrypt CUI on mobile devices and mobile computing platforms.21;Protect (i.e., physically control and securely store) system media containing CUI, both paper and digital.</t>
  </si>
  <si>
    <t>3.7.1, 3.7.2, 3.8.3</t>
  </si>
  <si>
    <t>Perform maintenance on organizational systems.;Provide controls on the tools, techniques, mechanisms, and personnel used to conduct system maintenance.;Sanitize or destroy system media containing CUI before disposal or release for reuse.</t>
  </si>
  <si>
    <t>3.8.1, 3.8.2</t>
  </si>
  <si>
    <t>Protect (i.e., physically control and securely store) system media containing CUI, both paper and digital.;Limit access to CUI on system media to authorized users.</t>
  </si>
  <si>
    <t>3.6.1, 3.14.6, 3.14.7</t>
  </si>
  <si>
    <t>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t>
  </si>
  <si>
    <t>3.8.2, 3.10.1, 3.10.2, 3.10.5, 3.10.6, 3.12.1</t>
  </si>
  <si>
    <t>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t>
  </si>
  <si>
    <t>3.8.1, 3.8.5, 3.8.7</t>
  </si>
  <si>
    <t>Protect (i.e., physically control and securely store) system media containing CUI, both paper and digital.;Control access to media containing CUI and maintain accountability for media during transport outside of controlled areas.;Control the use of removable media on system components.</t>
  </si>
  <si>
    <t>3.9.1, 3.9.2</t>
  </si>
  <si>
    <t>Screen individuals prior to authorizing access to organizational systems containing CUI.;Ensure that organizational systems containing CUI are protected during and after personnel actions such as terminations and transfers.</t>
  </si>
  <si>
    <t>3.6.1, 3.12.2</t>
  </si>
  <si>
    <t>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t>
  </si>
  <si>
    <t>3.1.18, 3.7.1, 3.13.13</t>
  </si>
  <si>
    <t>Control connection of mobile devices.;Perform maintenance on organizational systems.;Separate user functionality from system management functionality.</t>
  </si>
  <si>
    <t>3.11.1, 3.11.2, 3.11.3</t>
  </si>
  <si>
    <t>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t>
  </si>
  <si>
    <r>
      <rPr>
        <sz val="10"/>
        <color rgb="FF231F20"/>
        <rFont val="Helvetica"/>
        <family val="2"/>
        <scheme val="minor"/>
      </rPr>
      <t>AC-1</t>
    </r>
  </si>
  <si>
    <r>
      <rPr>
        <sz val="10"/>
        <color rgb="FF231F20"/>
        <rFont val="Helvetica"/>
        <family val="2"/>
        <scheme val="minor"/>
      </rPr>
      <t>Access Control Policy and Procedures</t>
    </r>
  </si>
  <si>
    <r>
      <rPr>
        <sz val="10"/>
        <color rgb="FF231F20"/>
        <rFont val="Helvetica"/>
        <family val="2"/>
        <scheme val="minor"/>
      </rPr>
      <t>AC-2</t>
    </r>
  </si>
  <si>
    <r>
      <rPr>
        <sz val="10"/>
        <color rgb="FF231F20"/>
        <rFont val="Helvetica"/>
        <family val="2"/>
        <scheme val="minor"/>
      </rPr>
      <t>Account Management</t>
    </r>
  </si>
  <si>
    <r>
      <rPr>
        <sz val="10"/>
        <color rgb="FF231F20"/>
        <rFont val="Helvetica"/>
        <family val="2"/>
        <scheme val="minor"/>
      </rPr>
      <t>AC-3</t>
    </r>
  </si>
  <si>
    <r>
      <rPr>
        <sz val="10"/>
        <color rgb="FF231F20"/>
        <rFont val="Helvetica"/>
        <family val="2"/>
        <scheme val="minor"/>
      </rPr>
      <t>Access Enforcement</t>
    </r>
  </si>
  <si>
    <r>
      <rPr>
        <sz val="10"/>
        <color rgb="FF231F20"/>
        <rFont val="Helvetica"/>
        <family val="2"/>
        <scheme val="minor"/>
      </rPr>
      <t>AC-4</t>
    </r>
  </si>
  <si>
    <r>
      <rPr>
        <sz val="10"/>
        <color rgb="FF231F20"/>
        <rFont val="Helvetica"/>
        <family val="2"/>
        <scheme val="minor"/>
      </rPr>
      <t>Information Flow Enforcement</t>
    </r>
  </si>
  <si>
    <r>
      <rPr>
        <sz val="10"/>
        <color rgb="FF231F20"/>
        <rFont val="Helvetica"/>
        <family val="2"/>
        <scheme val="minor"/>
      </rPr>
      <t>AC-5</t>
    </r>
  </si>
  <si>
    <r>
      <rPr>
        <sz val="10"/>
        <color rgb="FF231F20"/>
        <rFont val="Helvetica"/>
        <family val="2"/>
        <scheme val="minor"/>
      </rPr>
      <t>Separation of Duties</t>
    </r>
  </si>
  <si>
    <r>
      <rPr>
        <sz val="10"/>
        <color rgb="FF231F20"/>
        <rFont val="Helvetica"/>
        <family val="2"/>
        <scheme val="minor"/>
      </rPr>
      <t>AC-6</t>
    </r>
  </si>
  <si>
    <r>
      <rPr>
        <sz val="10"/>
        <color rgb="FF231F20"/>
        <rFont val="Helvetica"/>
        <family val="2"/>
        <scheme val="minor"/>
      </rPr>
      <t>Least Privilege</t>
    </r>
  </si>
  <si>
    <t>AC-6(9)</t>
  </si>
  <si>
    <t>Access Control: Auditing use of privileged functions</t>
  </si>
  <si>
    <r>
      <rPr>
        <sz val="10"/>
        <color rgb="FF231F20"/>
        <rFont val="Helvetica"/>
        <family val="2"/>
        <scheme val="minor"/>
      </rPr>
      <t>AC-7</t>
    </r>
  </si>
  <si>
    <r>
      <rPr>
        <sz val="10"/>
        <color rgb="FF231F20"/>
        <rFont val="Helvetica"/>
        <family val="2"/>
        <scheme val="minor"/>
      </rPr>
      <t>Unsuccessful Logon Attempts</t>
    </r>
  </si>
  <si>
    <r>
      <rPr>
        <sz val="10"/>
        <color rgb="FF231F20"/>
        <rFont val="Helvetica"/>
        <family val="2"/>
        <scheme val="minor"/>
      </rPr>
      <t>AC-8</t>
    </r>
  </si>
  <si>
    <r>
      <rPr>
        <sz val="10"/>
        <color rgb="FF231F20"/>
        <rFont val="Helvetica"/>
        <family val="2"/>
        <scheme val="minor"/>
      </rPr>
      <t>System Use Notification</t>
    </r>
  </si>
  <si>
    <r>
      <rPr>
        <sz val="10"/>
        <color rgb="FF231F20"/>
        <rFont val="Helvetica"/>
        <family val="2"/>
        <scheme val="minor"/>
      </rPr>
      <t>AC-9</t>
    </r>
  </si>
  <si>
    <r>
      <rPr>
        <sz val="10"/>
        <color rgb="FF231F20"/>
        <rFont val="Helvetica"/>
        <family val="2"/>
        <scheme val="minor"/>
      </rPr>
      <t>Previous Logon (Access) Notification</t>
    </r>
  </si>
  <si>
    <r>
      <rPr>
        <sz val="10"/>
        <color rgb="FF231F20"/>
        <rFont val="Helvetica"/>
        <family val="2"/>
        <scheme val="minor"/>
      </rPr>
      <t>AC-10</t>
    </r>
  </si>
  <si>
    <r>
      <rPr>
        <sz val="10"/>
        <color rgb="FF231F20"/>
        <rFont val="Helvetica"/>
        <family val="2"/>
        <scheme val="minor"/>
      </rPr>
      <t>Concurrent Session Control</t>
    </r>
  </si>
  <si>
    <r>
      <rPr>
        <sz val="10"/>
        <color rgb="FF231F20"/>
        <rFont val="Helvetica"/>
        <family val="2"/>
        <scheme val="minor"/>
      </rPr>
      <t>AC-11</t>
    </r>
  </si>
  <si>
    <r>
      <rPr>
        <sz val="10"/>
        <color rgb="FF231F20"/>
        <rFont val="Helvetica"/>
        <family val="2"/>
        <scheme val="minor"/>
      </rPr>
      <t>Session Lock</t>
    </r>
  </si>
  <si>
    <r>
      <rPr>
        <sz val="10"/>
        <color rgb="FF231F20"/>
        <rFont val="Helvetica"/>
        <family val="2"/>
        <scheme val="minor"/>
      </rPr>
      <t>AC-12</t>
    </r>
  </si>
  <si>
    <r>
      <rPr>
        <sz val="10"/>
        <color rgb="FF231F20"/>
        <rFont val="Helvetica"/>
        <family val="2"/>
        <scheme val="minor"/>
      </rPr>
      <t>Session Termination</t>
    </r>
  </si>
  <si>
    <r>
      <rPr>
        <sz val="10"/>
        <color rgb="FF231F20"/>
        <rFont val="Helvetica"/>
        <family val="2"/>
        <scheme val="minor"/>
      </rPr>
      <t>AC-13</t>
    </r>
  </si>
  <si>
    <r>
      <rPr>
        <b/>
        <sz val="10"/>
        <color rgb="FF231F20"/>
        <rFont val="Helvetica"/>
        <family val="2"/>
        <scheme val="minor"/>
      </rPr>
      <t>Withdrawn</t>
    </r>
  </si>
  <si>
    <r>
      <rPr>
        <sz val="10"/>
        <color rgb="FF231F20"/>
        <rFont val="Helvetica"/>
        <family val="2"/>
        <scheme val="minor"/>
      </rPr>
      <t>AC-14</t>
    </r>
  </si>
  <si>
    <t>Permitted Actions without Identification or Authentication</t>
  </si>
  <si>
    <r>
      <rPr>
        <sz val="10"/>
        <color rgb="FF231F20"/>
        <rFont val="Helvetica"/>
        <family val="2"/>
        <scheme val="minor"/>
      </rPr>
      <t>AC-15</t>
    </r>
  </si>
  <si>
    <r>
      <rPr>
        <sz val="10"/>
        <color rgb="FF231F20"/>
        <rFont val="Helvetica"/>
        <family val="2"/>
        <scheme val="minor"/>
      </rPr>
      <t>AC-16</t>
    </r>
  </si>
  <si>
    <r>
      <rPr>
        <sz val="10"/>
        <color rgb="FF231F20"/>
        <rFont val="Helvetica"/>
        <family val="2"/>
        <scheme val="minor"/>
      </rPr>
      <t>Security Attributes</t>
    </r>
  </si>
  <si>
    <r>
      <rPr>
        <sz val="10"/>
        <color rgb="FF231F20"/>
        <rFont val="Helvetica"/>
        <family val="2"/>
        <scheme val="minor"/>
      </rPr>
      <t>AC-17</t>
    </r>
  </si>
  <si>
    <r>
      <rPr>
        <sz val="10"/>
        <color rgb="FF231F20"/>
        <rFont val="Helvetica"/>
        <family val="2"/>
        <scheme val="minor"/>
      </rPr>
      <t>Remote Access</t>
    </r>
  </si>
  <si>
    <r>
      <rPr>
        <sz val="10"/>
        <color rgb="FF231F20"/>
        <rFont val="Helvetica"/>
        <family val="2"/>
        <scheme val="minor"/>
      </rPr>
      <t>AC-18</t>
    </r>
  </si>
  <si>
    <r>
      <rPr>
        <sz val="10"/>
        <color rgb="FF231F20"/>
        <rFont val="Helvetica"/>
        <family val="2"/>
        <scheme val="minor"/>
      </rPr>
      <t>Wireless Access</t>
    </r>
  </si>
  <si>
    <r>
      <rPr>
        <sz val="10"/>
        <color rgb="FF231F20"/>
        <rFont val="Helvetica"/>
        <family val="2"/>
        <scheme val="minor"/>
      </rPr>
      <t>AC-19</t>
    </r>
  </si>
  <si>
    <r>
      <rPr>
        <sz val="10"/>
        <color rgb="FF231F20"/>
        <rFont val="Helvetica"/>
        <family val="2"/>
        <scheme val="minor"/>
      </rPr>
      <t>Access Control for Mobile Devices</t>
    </r>
  </si>
  <si>
    <t>AC-19(5)</t>
  </si>
  <si>
    <t>Access Control: Full device / container based encryption</t>
  </si>
  <si>
    <r>
      <rPr>
        <sz val="10"/>
        <color rgb="FF231F20"/>
        <rFont val="Helvetica"/>
        <family val="2"/>
        <scheme val="minor"/>
      </rPr>
      <t>AC-20</t>
    </r>
  </si>
  <si>
    <r>
      <rPr>
        <sz val="10"/>
        <color rgb="FF231F20"/>
        <rFont val="Helvetica"/>
        <family val="2"/>
        <scheme val="minor"/>
      </rPr>
      <t>Use of External Information Systems</t>
    </r>
  </si>
  <si>
    <r>
      <rPr>
        <sz val="10"/>
        <color rgb="FF231F20"/>
        <rFont val="Helvetica"/>
        <family val="2"/>
        <scheme val="minor"/>
      </rPr>
      <t>AC-21</t>
    </r>
  </si>
  <si>
    <r>
      <rPr>
        <sz val="10"/>
        <color rgb="FF231F20"/>
        <rFont val="Helvetica"/>
        <family val="2"/>
        <scheme val="minor"/>
      </rPr>
      <t>Information Sharing</t>
    </r>
  </si>
  <si>
    <r>
      <rPr>
        <sz val="10"/>
        <color rgb="FF231F20"/>
        <rFont val="Helvetica"/>
        <family val="2"/>
        <scheme val="minor"/>
      </rPr>
      <t>AC-22</t>
    </r>
  </si>
  <si>
    <r>
      <rPr>
        <sz val="10"/>
        <color rgb="FF231F20"/>
        <rFont val="Helvetica"/>
        <family val="2"/>
        <scheme val="minor"/>
      </rPr>
      <t>Publicly Accessible Content</t>
    </r>
  </si>
  <si>
    <r>
      <rPr>
        <sz val="10"/>
        <color rgb="FF231F20"/>
        <rFont val="Helvetica"/>
        <family val="2"/>
        <scheme val="minor"/>
      </rPr>
      <t>AC-23</t>
    </r>
  </si>
  <si>
    <r>
      <rPr>
        <sz val="10"/>
        <color rgb="FF231F20"/>
        <rFont val="Helvetica"/>
        <family val="2"/>
        <scheme val="minor"/>
      </rPr>
      <t>Data Mining Protection</t>
    </r>
  </si>
  <si>
    <r>
      <rPr>
        <sz val="10"/>
        <color rgb="FF231F20"/>
        <rFont val="Helvetica"/>
        <family val="2"/>
        <scheme val="minor"/>
      </rPr>
      <t>AC-24</t>
    </r>
  </si>
  <si>
    <r>
      <rPr>
        <sz val="10"/>
        <color rgb="FF231F20"/>
        <rFont val="Helvetica"/>
        <family val="2"/>
        <scheme val="minor"/>
      </rPr>
      <t>Access Control Decisions</t>
    </r>
  </si>
  <si>
    <r>
      <rPr>
        <sz val="10"/>
        <color rgb="FF231F20"/>
        <rFont val="Helvetica"/>
        <family val="2"/>
        <scheme val="minor"/>
      </rPr>
      <t>AC-25</t>
    </r>
  </si>
  <si>
    <r>
      <rPr>
        <sz val="10"/>
        <color rgb="FF231F20"/>
        <rFont val="Helvetica"/>
        <family val="2"/>
        <scheme val="minor"/>
      </rPr>
      <t>Reference Monitor</t>
    </r>
  </si>
  <si>
    <r>
      <rPr>
        <sz val="10"/>
        <color rgb="FF231F20"/>
        <rFont val="Helvetica"/>
        <family val="2"/>
        <scheme val="minor"/>
      </rPr>
      <t>AT-1</t>
    </r>
  </si>
  <si>
    <t>Security Awareness and Training Policy and Procedures</t>
  </si>
  <si>
    <r>
      <rPr>
        <sz val="10"/>
        <color rgb="FF231F20"/>
        <rFont val="Helvetica"/>
        <family val="2"/>
        <scheme val="minor"/>
      </rPr>
      <t>AT-2</t>
    </r>
  </si>
  <si>
    <r>
      <rPr>
        <sz val="10"/>
        <color rgb="FF231F20"/>
        <rFont val="Helvetica"/>
        <family val="2"/>
        <scheme val="minor"/>
      </rPr>
      <t>Security Awareness Training</t>
    </r>
  </si>
  <si>
    <r>
      <rPr>
        <sz val="10"/>
        <color rgb="FF231F20"/>
        <rFont val="Helvetica"/>
        <family val="2"/>
        <scheme val="minor"/>
      </rPr>
      <t>AT-3</t>
    </r>
  </si>
  <si>
    <r>
      <rPr>
        <sz val="10"/>
        <color rgb="FF231F20"/>
        <rFont val="Helvetica"/>
        <family val="2"/>
        <scheme val="minor"/>
      </rPr>
      <t>Role-Based Security Training</t>
    </r>
  </si>
  <si>
    <r>
      <rPr>
        <sz val="10"/>
        <color rgb="FF231F20"/>
        <rFont val="Helvetica"/>
        <family val="2"/>
        <scheme val="minor"/>
      </rPr>
      <t>AT-4</t>
    </r>
  </si>
  <si>
    <r>
      <rPr>
        <sz val="10"/>
        <color rgb="FF231F20"/>
        <rFont val="Helvetica"/>
        <family val="2"/>
        <scheme val="minor"/>
      </rPr>
      <t>Security Training Records</t>
    </r>
  </si>
  <si>
    <r>
      <rPr>
        <sz val="10"/>
        <color rgb="FF231F20"/>
        <rFont val="Helvetica"/>
        <family val="2"/>
        <scheme val="minor"/>
      </rPr>
      <t>AT-5</t>
    </r>
  </si>
  <si>
    <r>
      <rPr>
        <sz val="10"/>
        <color rgb="FF231F20"/>
        <rFont val="Helvetica"/>
        <family val="2"/>
        <scheme val="minor"/>
      </rPr>
      <t>AU-1</t>
    </r>
  </si>
  <si>
    <t>Audit and Accountability Policy and Procedures</t>
  </si>
  <si>
    <r>
      <rPr>
        <sz val="10"/>
        <color rgb="FF231F20"/>
        <rFont val="Helvetica"/>
        <family val="2"/>
        <scheme val="minor"/>
      </rPr>
      <t>AU-2</t>
    </r>
  </si>
  <si>
    <r>
      <rPr>
        <sz val="10"/>
        <color rgb="FF231F20"/>
        <rFont val="Helvetica"/>
        <family val="2"/>
        <scheme val="minor"/>
      </rPr>
      <t>Audit Events</t>
    </r>
  </si>
  <si>
    <t>AU-2(3)</t>
  </si>
  <si>
    <t>Audit and Accountability: reviews and updates</t>
  </si>
  <si>
    <r>
      <rPr>
        <sz val="10"/>
        <color rgb="FF231F20"/>
        <rFont val="Helvetica"/>
        <family val="2"/>
        <scheme val="minor"/>
      </rPr>
      <t>AU-3</t>
    </r>
  </si>
  <si>
    <r>
      <rPr>
        <sz val="10"/>
        <color rgb="FF231F20"/>
        <rFont val="Helvetica"/>
        <family val="2"/>
        <scheme val="minor"/>
      </rPr>
      <t>Content of Audit Records</t>
    </r>
  </si>
  <si>
    <r>
      <rPr>
        <sz val="10"/>
        <color rgb="FF231F20"/>
        <rFont val="Helvetica"/>
        <family val="2"/>
        <scheme val="minor"/>
      </rPr>
      <t>AU-4</t>
    </r>
  </si>
  <si>
    <r>
      <rPr>
        <sz val="10"/>
        <color rgb="FF231F20"/>
        <rFont val="Helvetica"/>
        <family val="2"/>
        <scheme val="minor"/>
      </rPr>
      <t>Audit Storage Capacity</t>
    </r>
  </si>
  <si>
    <r>
      <rPr>
        <sz val="10"/>
        <color rgb="FF231F20"/>
        <rFont val="Helvetica"/>
        <family val="2"/>
        <scheme val="minor"/>
      </rPr>
      <t>AU-5</t>
    </r>
  </si>
  <si>
    <r>
      <rPr>
        <sz val="10"/>
        <color rgb="FF231F20"/>
        <rFont val="Helvetica"/>
        <family val="2"/>
        <scheme val="minor"/>
      </rPr>
      <t>Response to Audit Processing Failures</t>
    </r>
  </si>
  <si>
    <r>
      <rPr>
        <sz val="10"/>
        <color rgb="FF231F20"/>
        <rFont val="Helvetica"/>
        <family val="2"/>
        <scheme val="minor"/>
      </rPr>
      <t>AU-6</t>
    </r>
  </si>
  <si>
    <r>
      <rPr>
        <sz val="10"/>
        <color rgb="FF231F20"/>
        <rFont val="Helvetica"/>
        <family val="2"/>
        <scheme val="minor"/>
      </rPr>
      <t>Audit Review, Analysis, and Reporting</t>
    </r>
  </si>
  <si>
    <r>
      <rPr>
        <sz val="10"/>
        <color rgb="FF231F20"/>
        <rFont val="Helvetica"/>
        <family val="2"/>
        <scheme val="minor"/>
      </rPr>
      <t>AU-7</t>
    </r>
  </si>
  <si>
    <r>
      <rPr>
        <sz val="10"/>
        <color rgb="FF231F20"/>
        <rFont val="Helvetica"/>
        <family val="2"/>
        <scheme val="minor"/>
      </rPr>
      <t>Audit Reduction and Report Generation</t>
    </r>
  </si>
  <si>
    <r>
      <rPr>
        <sz val="10"/>
        <color rgb="FF231F20"/>
        <rFont val="Helvetica"/>
        <family val="2"/>
        <scheme val="minor"/>
      </rPr>
      <t>AU-8</t>
    </r>
  </si>
  <si>
    <r>
      <rPr>
        <sz val="10"/>
        <color rgb="FF231F20"/>
        <rFont val="Helvetica"/>
        <family val="2"/>
        <scheme val="minor"/>
      </rPr>
      <t>Time Stamps</t>
    </r>
  </si>
  <si>
    <r>
      <rPr>
        <sz val="10"/>
        <color rgb="FF231F20"/>
        <rFont val="Helvetica"/>
        <family val="2"/>
        <scheme val="minor"/>
      </rPr>
      <t>AU-9</t>
    </r>
  </si>
  <si>
    <r>
      <rPr>
        <sz val="10"/>
        <color rgb="FF231F20"/>
        <rFont val="Helvetica"/>
        <family val="2"/>
        <scheme val="minor"/>
      </rPr>
      <t>Protection of Audit Information</t>
    </r>
  </si>
  <si>
    <r>
      <rPr>
        <sz val="10"/>
        <color rgb="FF231F20"/>
        <rFont val="Helvetica"/>
        <family val="2"/>
        <scheme val="minor"/>
      </rPr>
      <t>AU-10</t>
    </r>
  </si>
  <si>
    <r>
      <rPr>
        <sz val="10"/>
        <color rgb="FF231F20"/>
        <rFont val="Helvetica"/>
        <family val="2"/>
        <scheme val="minor"/>
      </rPr>
      <t>Non-repudiation</t>
    </r>
  </si>
  <si>
    <r>
      <rPr>
        <sz val="10"/>
        <color rgb="FF231F20"/>
        <rFont val="Helvetica"/>
        <family val="2"/>
        <scheme val="minor"/>
      </rPr>
      <t>AU-11</t>
    </r>
  </si>
  <si>
    <r>
      <rPr>
        <sz val="10"/>
        <color rgb="FF231F20"/>
        <rFont val="Helvetica"/>
        <family val="2"/>
        <scheme val="minor"/>
      </rPr>
      <t>Audit Record Retention</t>
    </r>
  </si>
  <si>
    <r>
      <rPr>
        <sz val="10"/>
        <color rgb="FF231F20"/>
        <rFont val="Helvetica"/>
        <family val="2"/>
        <scheme val="minor"/>
      </rPr>
      <t>AU-12</t>
    </r>
  </si>
  <si>
    <r>
      <rPr>
        <sz val="10"/>
        <color rgb="FF231F20"/>
        <rFont val="Helvetica"/>
        <family val="2"/>
        <scheme val="minor"/>
      </rPr>
      <t>Audit Generation</t>
    </r>
  </si>
  <si>
    <r>
      <rPr>
        <sz val="10"/>
        <color rgb="FF231F20"/>
        <rFont val="Helvetica"/>
        <family val="2"/>
        <scheme val="minor"/>
      </rPr>
      <t>AU-13</t>
    </r>
  </si>
  <si>
    <r>
      <rPr>
        <sz val="10"/>
        <color rgb="FF231F20"/>
        <rFont val="Helvetica"/>
        <family val="2"/>
        <scheme val="minor"/>
      </rPr>
      <t>Monitoring for Information Disclosure</t>
    </r>
  </si>
  <si>
    <r>
      <rPr>
        <sz val="10"/>
        <color rgb="FF231F20"/>
        <rFont val="Helvetica"/>
        <family val="2"/>
        <scheme val="minor"/>
      </rPr>
      <t>AU-14</t>
    </r>
  </si>
  <si>
    <r>
      <rPr>
        <sz val="10"/>
        <color rgb="FF231F20"/>
        <rFont val="Helvetica"/>
        <family val="2"/>
        <scheme val="minor"/>
      </rPr>
      <t>Session Audit</t>
    </r>
  </si>
  <si>
    <r>
      <rPr>
        <sz val="10"/>
        <color rgb="FF231F20"/>
        <rFont val="Helvetica"/>
        <family val="2"/>
        <scheme val="minor"/>
      </rPr>
      <t>AU-15</t>
    </r>
  </si>
  <si>
    <r>
      <rPr>
        <sz val="10"/>
        <color rgb="FF231F20"/>
        <rFont val="Helvetica"/>
        <family val="2"/>
        <scheme val="minor"/>
      </rPr>
      <t>Alternate Audit Capability</t>
    </r>
  </si>
  <si>
    <r>
      <rPr>
        <sz val="10"/>
        <color rgb="FF231F20"/>
        <rFont val="Helvetica"/>
        <family val="2"/>
        <scheme val="minor"/>
      </rPr>
      <t>AU-16</t>
    </r>
  </si>
  <si>
    <r>
      <rPr>
        <sz val="10"/>
        <color rgb="FF231F20"/>
        <rFont val="Helvetica"/>
        <family val="2"/>
        <scheme val="minor"/>
      </rPr>
      <t>Cross-Organizational Auditing</t>
    </r>
  </si>
  <si>
    <r>
      <rPr>
        <sz val="10"/>
        <color rgb="FF231F20"/>
        <rFont val="Helvetica"/>
        <family val="2"/>
        <scheme val="minor"/>
      </rPr>
      <t>CA-1</t>
    </r>
  </si>
  <si>
    <t>Security Assessment and Authorization Policies and Procedures</t>
  </si>
  <si>
    <r>
      <rPr>
        <sz val="10"/>
        <color rgb="FF231F20"/>
        <rFont val="Helvetica"/>
        <family val="2"/>
        <scheme val="minor"/>
      </rPr>
      <t>CA-2</t>
    </r>
  </si>
  <si>
    <r>
      <rPr>
        <sz val="10"/>
        <color rgb="FF231F20"/>
        <rFont val="Helvetica"/>
        <family val="2"/>
        <scheme val="minor"/>
      </rPr>
      <t>Security Assessments</t>
    </r>
  </si>
  <si>
    <r>
      <rPr>
        <sz val="10"/>
        <color rgb="FF231F20"/>
        <rFont val="Helvetica"/>
        <family val="2"/>
        <scheme val="minor"/>
      </rPr>
      <t>CA-3</t>
    </r>
  </si>
  <si>
    <r>
      <rPr>
        <sz val="10"/>
        <color rgb="FF231F20"/>
        <rFont val="Helvetica"/>
        <family val="2"/>
        <scheme val="minor"/>
      </rPr>
      <t>System Interconnections</t>
    </r>
  </si>
  <si>
    <r>
      <rPr>
        <sz val="10"/>
        <color rgb="FF231F20"/>
        <rFont val="Helvetica"/>
        <family val="2"/>
        <scheme val="minor"/>
      </rPr>
      <t>CA-4</t>
    </r>
  </si>
  <si>
    <r>
      <rPr>
        <sz val="10"/>
        <color rgb="FF231F20"/>
        <rFont val="Helvetica"/>
        <family val="2"/>
        <scheme val="minor"/>
      </rPr>
      <t>CA-5</t>
    </r>
  </si>
  <si>
    <r>
      <rPr>
        <sz val="10"/>
        <color rgb="FF231F20"/>
        <rFont val="Helvetica"/>
        <family val="2"/>
        <scheme val="minor"/>
      </rPr>
      <t>Plan of Action and Milestones</t>
    </r>
  </si>
  <si>
    <r>
      <rPr>
        <sz val="10"/>
        <color rgb="FF231F20"/>
        <rFont val="Helvetica"/>
        <family val="2"/>
        <scheme val="minor"/>
      </rPr>
      <t>CA-6</t>
    </r>
  </si>
  <si>
    <r>
      <rPr>
        <sz val="10"/>
        <color rgb="FF231F20"/>
        <rFont val="Helvetica"/>
        <family val="2"/>
        <scheme val="minor"/>
      </rPr>
      <t>Security Authorization</t>
    </r>
  </si>
  <si>
    <r>
      <rPr>
        <sz val="10"/>
        <color rgb="FF231F20"/>
        <rFont val="Helvetica"/>
        <family val="2"/>
        <scheme val="minor"/>
      </rPr>
      <t>CA-7</t>
    </r>
  </si>
  <si>
    <r>
      <rPr>
        <sz val="10"/>
        <color rgb="FF231F20"/>
        <rFont val="Helvetica"/>
        <family val="2"/>
        <scheme val="minor"/>
      </rPr>
      <t>Continuous Monitoring</t>
    </r>
  </si>
  <si>
    <r>
      <rPr>
        <sz val="10"/>
        <color rgb="FF231F20"/>
        <rFont val="Helvetica"/>
        <family val="2"/>
        <scheme val="minor"/>
      </rPr>
      <t>CA-8</t>
    </r>
  </si>
  <si>
    <r>
      <rPr>
        <sz val="10"/>
        <color rgb="FF231F20"/>
        <rFont val="Helvetica"/>
        <family val="2"/>
        <scheme val="minor"/>
      </rPr>
      <t>Penetration Testing</t>
    </r>
  </si>
  <si>
    <r>
      <rPr>
        <sz val="10"/>
        <color rgb="FF231F20"/>
        <rFont val="Helvetica"/>
        <family val="2"/>
        <scheme val="minor"/>
      </rPr>
      <t>CA-9</t>
    </r>
  </si>
  <si>
    <r>
      <rPr>
        <sz val="10"/>
        <color rgb="FF231F20"/>
        <rFont val="Helvetica"/>
        <family val="2"/>
        <scheme val="minor"/>
      </rPr>
      <t>Internal System Connections</t>
    </r>
  </si>
  <si>
    <r>
      <rPr>
        <sz val="10"/>
        <color rgb="FF231F20"/>
        <rFont val="Helvetica"/>
        <family val="2"/>
        <scheme val="minor"/>
      </rPr>
      <t>CM-1</t>
    </r>
  </si>
  <si>
    <t>Configuration Management Policy and Procedures</t>
  </si>
  <si>
    <r>
      <rPr>
        <sz val="10"/>
        <color rgb="FF231F20"/>
        <rFont val="Helvetica"/>
        <family val="2"/>
        <scheme val="minor"/>
      </rPr>
      <t>CM-2</t>
    </r>
  </si>
  <si>
    <r>
      <rPr>
        <sz val="10"/>
        <color rgb="FF231F20"/>
        <rFont val="Helvetica"/>
        <family val="2"/>
        <scheme val="minor"/>
      </rPr>
      <t>Baseline Configuration</t>
    </r>
  </si>
  <si>
    <r>
      <rPr>
        <sz val="10"/>
        <color rgb="FF231F20"/>
        <rFont val="Helvetica"/>
        <family val="2"/>
        <scheme val="minor"/>
      </rPr>
      <t>CM-3</t>
    </r>
  </si>
  <si>
    <r>
      <rPr>
        <sz val="10"/>
        <color rgb="FF231F20"/>
        <rFont val="Helvetica"/>
        <family val="2"/>
        <scheme val="minor"/>
      </rPr>
      <t>Configuration Change Control</t>
    </r>
  </si>
  <si>
    <r>
      <rPr>
        <sz val="10"/>
        <color rgb="FF231F20"/>
        <rFont val="Helvetica"/>
        <family val="2"/>
        <scheme val="minor"/>
      </rPr>
      <t>CM-4</t>
    </r>
  </si>
  <si>
    <r>
      <rPr>
        <sz val="10"/>
        <color rgb="FF231F20"/>
        <rFont val="Helvetica"/>
        <family val="2"/>
        <scheme val="minor"/>
      </rPr>
      <t>Security Impact Analysis</t>
    </r>
  </si>
  <si>
    <r>
      <rPr>
        <sz val="10"/>
        <color rgb="FF231F20"/>
        <rFont val="Helvetica"/>
        <family val="2"/>
        <scheme val="minor"/>
      </rPr>
      <t>CM-5</t>
    </r>
  </si>
  <si>
    <r>
      <rPr>
        <sz val="10"/>
        <color rgb="FF231F20"/>
        <rFont val="Helvetica"/>
        <family val="2"/>
        <scheme val="minor"/>
      </rPr>
      <t>Access Restrictions for Change</t>
    </r>
  </si>
  <si>
    <r>
      <rPr>
        <sz val="10"/>
        <color rgb="FF231F20"/>
        <rFont val="Helvetica"/>
        <family val="2"/>
        <scheme val="minor"/>
      </rPr>
      <t>CM-6</t>
    </r>
  </si>
  <si>
    <r>
      <rPr>
        <sz val="10"/>
        <color rgb="FF231F20"/>
        <rFont val="Helvetica"/>
        <family val="2"/>
        <scheme val="minor"/>
      </rPr>
      <t>Configuration Settings</t>
    </r>
  </si>
  <si>
    <r>
      <rPr>
        <sz val="10"/>
        <color rgb="FF231F20"/>
        <rFont val="Helvetica"/>
        <family val="2"/>
        <scheme val="minor"/>
      </rPr>
      <t>CM-7</t>
    </r>
  </si>
  <si>
    <r>
      <rPr>
        <sz val="10"/>
        <color rgb="FF231F20"/>
        <rFont val="Helvetica"/>
        <family val="2"/>
        <scheme val="minor"/>
      </rPr>
      <t>Least Functionality</t>
    </r>
  </si>
  <si>
    <r>
      <rPr>
        <sz val="10"/>
        <color rgb="FF231F20"/>
        <rFont val="Helvetica"/>
        <family val="2"/>
        <scheme val="minor"/>
      </rPr>
      <t>CM-8</t>
    </r>
  </si>
  <si>
    <r>
      <rPr>
        <sz val="10"/>
        <color rgb="FF231F20"/>
        <rFont val="Helvetica"/>
        <family val="2"/>
        <scheme val="minor"/>
      </rPr>
      <t>Information System Component Inventory</t>
    </r>
  </si>
  <si>
    <r>
      <rPr>
        <sz val="10"/>
        <color rgb="FF231F20"/>
        <rFont val="Helvetica"/>
        <family val="2"/>
        <scheme val="minor"/>
      </rPr>
      <t>CM-9</t>
    </r>
  </si>
  <si>
    <r>
      <rPr>
        <sz val="10"/>
        <color rgb="FF231F20"/>
        <rFont val="Helvetica"/>
        <family val="2"/>
        <scheme val="minor"/>
      </rPr>
      <t>Configuration Management Plan</t>
    </r>
  </si>
  <si>
    <r>
      <rPr>
        <sz val="10"/>
        <color rgb="FF231F20"/>
        <rFont val="Helvetica"/>
        <family val="2"/>
        <scheme val="minor"/>
      </rPr>
      <t>CM-10</t>
    </r>
  </si>
  <si>
    <r>
      <rPr>
        <sz val="10"/>
        <color rgb="FF231F20"/>
        <rFont val="Helvetica"/>
        <family val="2"/>
        <scheme val="minor"/>
      </rPr>
      <t>Software Usage Restrictions</t>
    </r>
  </si>
  <si>
    <r>
      <rPr>
        <sz val="10"/>
        <color rgb="FF231F20"/>
        <rFont val="Helvetica"/>
        <family val="2"/>
        <scheme val="minor"/>
      </rPr>
      <t>CM-11</t>
    </r>
  </si>
  <si>
    <r>
      <rPr>
        <sz val="10"/>
        <color rgb="FF231F20"/>
        <rFont val="Helvetica"/>
        <family val="2"/>
        <scheme val="minor"/>
      </rPr>
      <t>User-Installed Software</t>
    </r>
  </si>
  <si>
    <r>
      <rPr>
        <sz val="10"/>
        <color rgb="FF231F20"/>
        <rFont val="Helvetica"/>
        <family val="2"/>
        <scheme val="minor"/>
      </rPr>
      <t>CP-1</t>
    </r>
  </si>
  <si>
    <t>Contingency Planning Policy and Procedures</t>
  </si>
  <si>
    <r>
      <rPr>
        <sz val="10"/>
        <color rgb="FF231F20"/>
        <rFont val="Helvetica"/>
        <family val="2"/>
        <scheme val="minor"/>
      </rPr>
      <t>CP-2</t>
    </r>
  </si>
  <si>
    <r>
      <rPr>
        <sz val="10"/>
        <color rgb="FF231F20"/>
        <rFont val="Helvetica"/>
        <family val="2"/>
        <scheme val="minor"/>
      </rPr>
      <t>Contingency Plan</t>
    </r>
  </si>
  <si>
    <r>
      <rPr>
        <sz val="10"/>
        <color rgb="FF231F20"/>
        <rFont val="Helvetica"/>
        <family val="2"/>
        <scheme val="minor"/>
      </rPr>
      <t>CP-3</t>
    </r>
  </si>
  <si>
    <r>
      <rPr>
        <sz val="10"/>
        <color rgb="FF231F20"/>
        <rFont val="Helvetica"/>
        <family val="2"/>
        <scheme val="minor"/>
      </rPr>
      <t>Contingency Training</t>
    </r>
  </si>
  <si>
    <r>
      <rPr>
        <sz val="10"/>
        <color rgb="FF231F20"/>
        <rFont val="Helvetica"/>
        <family val="2"/>
        <scheme val="minor"/>
      </rPr>
      <t>CP-4</t>
    </r>
  </si>
  <si>
    <r>
      <rPr>
        <sz val="10"/>
        <color rgb="FF231F20"/>
        <rFont val="Helvetica"/>
        <family val="2"/>
        <scheme val="minor"/>
      </rPr>
      <t>Contingency Plan Testing</t>
    </r>
  </si>
  <si>
    <r>
      <rPr>
        <sz val="10"/>
        <color rgb="FF231F20"/>
        <rFont val="Helvetica"/>
        <family val="2"/>
        <scheme val="minor"/>
      </rPr>
      <t>CP-5</t>
    </r>
  </si>
  <si>
    <r>
      <rPr>
        <sz val="10"/>
        <color rgb="FF231F20"/>
        <rFont val="Helvetica"/>
        <family val="2"/>
        <scheme val="minor"/>
      </rPr>
      <t>CP-6</t>
    </r>
  </si>
  <si>
    <r>
      <rPr>
        <sz val="10"/>
        <color rgb="FF231F20"/>
        <rFont val="Helvetica"/>
        <family val="2"/>
        <scheme val="minor"/>
      </rPr>
      <t>Alternate Storage Site</t>
    </r>
  </si>
  <si>
    <r>
      <rPr>
        <sz val="10"/>
        <color rgb="FF231F20"/>
        <rFont val="Helvetica"/>
        <family val="2"/>
        <scheme val="minor"/>
      </rPr>
      <t>CP-7</t>
    </r>
  </si>
  <si>
    <r>
      <rPr>
        <sz val="10"/>
        <color rgb="FF231F20"/>
        <rFont val="Helvetica"/>
        <family val="2"/>
        <scheme val="minor"/>
      </rPr>
      <t>Alternate Processing Site</t>
    </r>
  </si>
  <si>
    <r>
      <rPr>
        <sz val="10"/>
        <color rgb="FF231F20"/>
        <rFont val="Helvetica"/>
        <family val="2"/>
        <scheme val="minor"/>
      </rPr>
      <t>CP-8</t>
    </r>
  </si>
  <si>
    <r>
      <rPr>
        <sz val="10"/>
        <color rgb="FF231F20"/>
        <rFont val="Helvetica"/>
        <family val="2"/>
        <scheme val="minor"/>
      </rPr>
      <t>Telecommunications Services</t>
    </r>
  </si>
  <si>
    <r>
      <rPr>
        <sz val="10"/>
        <color rgb="FF231F20"/>
        <rFont val="Helvetica"/>
        <family val="2"/>
        <scheme val="minor"/>
      </rPr>
      <t>CP-9</t>
    </r>
  </si>
  <si>
    <r>
      <rPr>
        <sz val="10"/>
        <color rgb="FF231F20"/>
        <rFont val="Helvetica"/>
        <family val="2"/>
        <scheme val="minor"/>
      </rPr>
      <t>Information System Backup</t>
    </r>
  </si>
  <si>
    <r>
      <rPr>
        <sz val="10"/>
        <color rgb="FF231F20"/>
        <rFont val="Helvetica"/>
        <family val="2"/>
        <scheme val="minor"/>
      </rPr>
      <t>CP-10</t>
    </r>
  </si>
  <si>
    <t>Information System Recovery and Reconstitution</t>
  </si>
  <si>
    <r>
      <rPr>
        <sz val="10"/>
        <color rgb="FF231F20"/>
        <rFont val="Helvetica"/>
        <family val="2"/>
        <scheme val="minor"/>
      </rPr>
      <t>CP-11</t>
    </r>
  </si>
  <si>
    <r>
      <rPr>
        <sz val="10"/>
        <color rgb="FF231F20"/>
        <rFont val="Helvetica"/>
        <family val="2"/>
        <scheme val="minor"/>
      </rPr>
      <t>Alternate Communications Protocols</t>
    </r>
  </si>
  <si>
    <r>
      <rPr>
        <sz val="10"/>
        <color rgb="FF231F20"/>
        <rFont val="Helvetica"/>
        <family val="2"/>
        <scheme val="minor"/>
      </rPr>
      <t>CP-12</t>
    </r>
  </si>
  <si>
    <r>
      <rPr>
        <sz val="10"/>
        <color rgb="FF231F20"/>
        <rFont val="Helvetica"/>
        <family val="2"/>
        <scheme val="minor"/>
      </rPr>
      <t>Safe Mode</t>
    </r>
  </si>
  <si>
    <r>
      <rPr>
        <sz val="10"/>
        <color rgb="FF231F20"/>
        <rFont val="Helvetica"/>
        <family val="2"/>
        <scheme val="minor"/>
      </rPr>
      <t>CP-13</t>
    </r>
  </si>
  <si>
    <r>
      <rPr>
        <sz val="10"/>
        <color rgb="FF231F20"/>
        <rFont val="Helvetica"/>
        <family val="2"/>
        <scheme val="minor"/>
      </rPr>
      <t>Alternative Security Mechanisms</t>
    </r>
  </si>
  <si>
    <r>
      <rPr>
        <sz val="10"/>
        <color rgb="FF231F20"/>
        <rFont val="Helvetica"/>
        <family val="2"/>
        <scheme val="minor"/>
      </rPr>
      <t>IA-1</t>
    </r>
  </si>
  <si>
    <t>Identification and Authentication Policy and Procedures</t>
  </si>
  <si>
    <r>
      <rPr>
        <sz val="10"/>
        <color rgb="FF231F20"/>
        <rFont val="Helvetica"/>
        <family val="2"/>
        <scheme val="minor"/>
      </rPr>
      <t>IA-2</t>
    </r>
  </si>
  <si>
    <t>Identification and Authentication (Organizational Users)</t>
  </si>
  <si>
    <r>
      <rPr>
        <sz val="10"/>
        <color rgb="FF231F20"/>
        <rFont val="Helvetica"/>
        <family val="2"/>
        <scheme val="minor"/>
      </rPr>
      <t>IA-3</t>
    </r>
  </si>
  <si>
    <r>
      <rPr>
        <sz val="10"/>
        <color rgb="FF231F20"/>
        <rFont val="Helvetica"/>
        <family val="2"/>
        <scheme val="minor"/>
      </rPr>
      <t>Device Identification and Authentication</t>
    </r>
  </si>
  <si>
    <r>
      <rPr>
        <sz val="10"/>
        <color rgb="FF231F20"/>
        <rFont val="Helvetica"/>
        <family val="2"/>
        <scheme val="minor"/>
      </rPr>
      <t>IA-4</t>
    </r>
  </si>
  <si>
    <r>
      <rPr>
        <sz val="10"/>
        <color rgb="FF231F20"/>
        <rFont val="Helvetica"/>
        <family val="2"/>
        <scheme val="minor"/>
      </rPr>
      <t>Identifier Management</t>
    </r>
  </si>
  <si>
    <r>
      <rPr>
        <sz val="10"/>
        <color rgb="FF231F20"/>
        <rFont val="Helvetica"/>
        <family val="2"/>
        <scheme val="minor"/>
      </rPr>
      <t>IA-5</t>
    </r>
  </si>
  <si>
    <r>
      <rPr>
        <sz val="10"/>
        <color rgb="FF231F20"/>
        <rFont val="Helvetica"/>
        <family val="2"/>
        <scheme val="minor"/>
      </rPr>
      <t>Authenticator Management</t>
    </r>
  </si>
  <si>
    <t>IA-5(1)</t>
  </si>
  <si>
    <t>Password -Based Authentication: Enforces minimum complexity</t>
  </si>
  <si>
    <r>
      <rPr>
        <sz val="10"/>
        <color rgb="FF231F20"/>
        <rFont val="Helvetica"/>
        <family val="2"/>
        <scheme val="minor"/>
      </rPr>
      <t>IA-6</t>
    </r>
  </si>
  <si>
    <r>
      <rPr>
        <sz val="10"/>
        <color rgb="FF231F20"/>
        <rFont val="Helvetica"/>
        <family val="2"/>
        <scheme val="minor"/>
      </rPr>
      <t>Authenticator Feedback</t>
    </r>
  </si>
  <si>
    <r>
      <rPr>
        <sz val="10"/>
        <color rgb="FF231F20"/>
        <rFont val="Helvetica"/>
        <family val="2"/>
        <scheme val="minor"/>
      </rPr>
      <t>IA-7</t>
    </r>
  </si>
  <si>
    <r>
      <rPr>
        <sz val="10"/>
        <color rgb="FF231F20"/>
        <rFont val="Helvetica"/>
        <family val="2"/>
        <scheme val="minor"/>
      </rPr>
      <t>Cryptographic Module Authentication</t>
    </r>
  </si>
  <si>
    <r>
      <rPr>
        <sz val="10"/>
        <color rgb="FF231F20"/>
        <rFont val="Helvetica"/>
        <family val="2"/>
        <scheme val="minor"/>
      </rPr>
      <t>IA-8</t>
    </r>
  </si>
  <si>
    <r>
      <rPr>
        <sz val="10"/>
        <color rgb="FF231F20"/>
        <rFont val="Helvetica"/>
        <family val="2"/>
        <scheme val="minor"/>
      </rPr>
      <t>Identification and Authentication (Non- Organizational Users)</t>
    </r>
  </si>
  <si>
    <r>
      <rPr>
        <sz val="10"/>
        <color rgb="FF231F20"/>
        <rFont val="Helvetica"/>
        <family val="2"/>
        <scheme val="minor"/>
      </rPr>
      <t>IA-9</t>
    </r>
  </si>
  <si>
    <r>
      <rPr>
        <sz val="10"/>
        <color rgb="FF231F20"/>
        <rFont val="Helvetica"/>
        <family val="2"/>
        <scheme val="minor"/>
      </rPr>
      <t>Service Identification and Authentication</t>
    </r>
  </si>
  <si>
    <r>
      <rPr>
        <sz val="10"/>
        <color rgb="FF231F20"/>
        <rFont val="Helvetica"/>
        <family val="2"/>
        <scheme val="minor"/>
      </rPr>
      <t>IA-10</t>
    </r>
  </si>
  <si>
    <r>
      <rPr>
        <sz val="10"/>
        <color rgb="FF231F20"/>
        <rFont val="Helvetica"/>
        <family val="2"/>
        <scheme val="minor"/>
      </rPr>
      <t>Adaptive Identification and Authentication</t>
    </r>
  </si>
  <si>
    <r>
      <rPr>
        <sz val="10"/>
        <color rgb="FF231F20"/>
        <rFont val="Helvetica"/>
        <family val="2"/>
        <scheme val="minor"/>
      </rPr>
      <t>IA-11</t>
    </r>
  </si>
  <si>
    <r>
      <rPr>
        <sz val="10"/>
        <color rgb="FF231F20"/>
        <rFont val="Helvetica"/>
        <family val="2"/>
        <scheme val="minor"/>
      </rPr>
      <t>Re-authentication</t>
    </r>
  </si>
  <si>
    <r>
      <rPr>
        <sz val="10"/>
        <color rgb="FF231F20"/>
        <rFont val="Helvetica"/>
        <family val="2"/>
        <scheme val="minor"/>
      </rPr>
      <t>IR-1</t>
    </r>
  </si>
  <si>
    <r>
      <rPr>
        <sz val="10"/>
        <color rgb="FF231F20"/>
        <rFont val="Helvetica"/>
        <family val="2"/>
        <scheme val="minor"/>
      </rPr>
      <t>Incident Response Policy and Procedures</t>
    </r>
  </si>
  <si>
    <r>
      <rPr>
        <sz val="10"/>
        <color rgb="FF231F20"/>
        <rFont val="Helvetica"/>
        <family val="2"/>
        <scheme val="minor"/>
      </rPr>
      <t>IR-2</t>
    </r>
  </si>
  <si>
    <r>
      <rPr>
        <sz val="10"/>
        <color rgb="FF231F20"/>
        <rFont val="Helvetica"/>
        <family val="2"/>
        <scheme val="minor"/>
      </rPr>
      <t>Incident Response Training</t>
    </r>
  </si>
  <si>
    <r>
      <rPr>
        <sz val="10"/>
        <color rgb="FF231F20"/>
        <rFont val="Helvetica"/>
        <family val="2"/>
        <scheme val="minor"/>
      </rPr>
      <t>IR-3</t>
    </r>
  </si>
  <si>
    <r>
      <rPr>
        <sz val="10"/>
        <color rgb="FF231F20"/>
        <rFont val="Helvetica"/>
        <family val="2"/>
        <scheme val="minor"/>
      </rPr>
      <t>Incident Response Testing</t>
    </r>
  </si>
  <si>
    <r>
      <rPr>
        <sz val="10"/>
        <color rgb="FF231F20"/>
        <rFont val="Helvetica"/>
        <family val="2"/>
        <scheme val="minor"/>
      </rPr>
      <t>IR-4</t>
    </r>
  </si>
  <si>
    <r>
      <rPr>
        <sz val="10"/>
        <color rgb="FF231F20"/>
        <rFont val="Helvetica"/>
        <family val="2"/>
        <scheme val="minor"/>
      </rPr>
      <t>Incident Handling</t>
    </r>
  </si>
  <si>
    <r>
      <rPr>
        <sz val="10"/>
        <color rgb="FF231F20"/>
        <rFont val="Helvetica"/>
        <family val="2"/>
        <scheme val="minor"/>
      </rPr>
      <t>IR-5</t>
    </r>
  </si>
  <si>
    <r>
      <rPr>
        <sz val="10"/>
        <color rgb="FF231F20"/>
        <rFont val="Helvetica"/>
        <family val="2"/>
        <scheme val="minor"/>
      </rPr>
      <t>Incident Monitoring</t>
    </r>
  </si>
  <si>
    <r>
      <rPr>
        <sz val="10"/>
        <color rgb="FF231F20"/>
        <rFont val="Helvetica"/>
        <family val="2"/>
        <scheme val="minor"/>
      </rPr>
      <t>IR-6</t>
    </r>
  </si>
  <si>
    <r>
      <rPr>
        <sz val="10"/>
        <color rgb="FF231F20"/>
        <rFont val="Helvetica"/>
        <family val="2"/>
        <scheme val="minor"/>
      </rPr>
      <t>Incident Reporting</t>
    </r>
  </si>
  <si>
    <r>
      <rPr>
        <sz val="10"/>
        <color rgb="FF231F20"/>
        <rFont val="Helvetica"/>
        <family val="2"/>
        <scheme val="minor"/>
      </rPr>
      <t>IR-7</t>
    </r>
  </si>
  <si>
    <r>
      <rPr>
        <sz val="10"/>
        <color rgb="FF231F20"/>
        <rFont val="Helvetica"/>
        <family val="2"/>
        <scheme val="minor"/>
      </rPr>
      <t>Incident Response Assistance</t>
    </r>
  </si>
  <si>
    <r>
      <rPr>
        <sz val="10"/>
        <color rgb="FF231F20"/>
        <rFont val="Helvetica"/>
        <family val="2"/>
        <scheme val="minor"/>
      </rPr>
      <t>IR-8</t>
    </r>
  </si>
  <si>
    <r>
      <rPr>
        <sz val="10"/>
        <color rgb="FF231F20"/>
        <rFont val="Helvetica"/>
        <family val="2"/>
        <scheme val="minor"/>
      </rPr>
      <t>Incident Response Plan</t>
    </r>
  </si>
  <si>
    <r>
      <rPr>
        <sz val="10"/>
        <color rgb="FF231F20"/>
        <rFont val="Helvetica"/>
        <family val="2"/>
        <scheme val="minor"/>
      </rPr>
      <t>IR-9</t>
    </r>
  </si>
  <si>
    <r>
      <rPr>
        <sz val="10"/>
        <color rgb="FF231F20"/>
        <rFont val="Helvetica"/>
        <family val="2"/>
        <scheme val="minor"/>
      </rPr>
      <t>Information Spillage Response</t>
    </r>
  </si>
  <si>
    <r>
      <rPr>
        <sz val="10"/>
        <color rgb="FF231F20"/>
        <rFont val="Helvetica"/>
        <family val="2"/>
        <scheme val="minor"/>
      </rPr>
      <t>IR-10</t>
    </r>
  </si>
  <si>
    <t>Integrated Information Security Analysis Team</t>
  </si>
  <si>
    <r>
      <rPr>
        <sz val="10"/>
        <color rgb="FF231F20"/>
        <rFont val="Helvetica"/>
        <family val="2"/>
        <scheme val="minor"/>
      </rPr>
      <t>MA-1</t>
    </r>
  </si>
  <si>
    <r>
      <rPr>
        <sz val="10"/>
        <color rgb="FF231F20"/>
        <rFont val="Helvetica"/>
        <family val="2"/>
        <scheme val="minor"/>
      </rPr>
      <t>System Maintenance Policy and Procedures</t>
    </r>
  </si>
  <si>
    <r>
      <rPr>
        <sz val="10"/>
        <color rgb="FF231F20"/>
        <rFont val="Helvetica"/>
        <family val="2"/>
        <scheme val="minor"/>
      </rPr>
      <t>MA-2</t>
    </r>
  </si>
  <si>
    <r>
      <rPr>
        <sz val="10"/>
        <color rgb="FF231F20"/>
        <rFont val="Helvetica"/>
        <family val="2"/>
        <scheme val="minor"/>
      </rPr>
      <t>Controlled Maintenance</t>
    </r>
  </si>
  <si>
    <r>
      <rPr>
        <sz val="10"/>
        <color rgb="FF231F20"/>
        <rFont val="Helvetica"/>
        <family val="2"/>
        <scheme val="minor"/>
      </rPr>
      <t>MA-3</t>
    </r>
  </si>
  <si>
    <r>
      <rPr>
        <sz val="10"/>
        <color rgb="FF231F20"/>
        <rFont val="Helvetica"/>
        <family val="2"/>
        <scheme val="minor"/>
      </rPr>
      <t>Maintenance Tools</t>
    </r>
  </si>
  <si>
    <r>
      <rPr>
        <sz val="10"/>
        <color rgb="FF231F20"/>
        <rFont val="Helvetica"/>
        <family val="2"/>
        <scheme val="minor"/>
      </rPr>
      <t>MA-4</t>
    </r>
  </si>
  <si>
    <r>
      <rPr>
        <sz val="10"/>
        <color rgb="FF231F20"/>
        <rFont val="Helvetica"/>
        <family val="2"/>
        <scheme val="minor"/>
      </rPr>
      <t>Nonlocal Maintenance</t>
    </r>
  </si>
  <si>
    <r>
      <rPr>
        <sz val="10"/>
        <color rgb="FF231F20"/>
        <rFont val="Helvetica"/>
        <family val="2"/>
        <scheme val="minor"/>
      </rPr>
      <t>MA-5</t>
    </r>
  </si>
  <si>
    <r>
      <rPr>
        <sz val="10"/>
        <color rgb="FF231F20"/>
        <rFont val="Helvetica"/>
        <family val="2"/>
        <scheme val="minor"/>
      </rPr>
      <t>Maintenance Personnel</t>
    </r>
  </si>
  <si>
    <r>
      <rPr>
        <sz val="10"/>
        <color rgb="FF231F20"/>
        <rFont val="Helvetica"/>
        <family val="2"/>
        <scheme val="minor"/>
      </rPr>
      <t>MA-6</t>
    </r>
  </si>
  <si>
    <r>
      <rPr>
        <sz val="10"/>
        <color rgb="FF231F20"/>
        <rFont val="Helvetica"/>
        <family val="2"/>
        <scheme val="minor"/>
      </rPr>
      <t>Timely Maintenance</t>
    </r>
  </si>
  <si>
    <r>
      <rPr>
        <sz val="10"/>
        <color rgb="FF231F20"/>
        <rFont val="Helvetica"/>
        <family val="2"/>
        <scheme val="minor"/>
      </rPr>
      <t>MP-1</t>
    </r>
  </si>
  <si>
    <r>
      <rPr>
        <sz val="10"/>
        <color rgb="FF231F20"/>
        <rFont val="Helvetica"/>
        <family val="2"/>
        <scheme val="minor"/>
      </rPr>
      <t>Media Protection Policy and Procedures</t>
    </r>
  </si>
  <si>
    <r>
      <rPr>
        <sz val="10"/>
        <color rgb="FF231F20"/>
        <rFont val="Helvetica"/>
        <family val="2"/>
        <scheme val="minor"/>
      </rPr>
      <t>MP-2</t>
    </r>
  </si>
  <si>
    <r>
      <rPr>
        <sz val="10"/>
        <color rgb="FF231F20"/>
        <rFont val="Helvetica"/>
        <family val="2"/>
        <scheme val="minor"/>
      </rPr>
      <t>Media Access</t>
    </r>
  </si>
  <si>
    <r>
      <rPr>
        <sz val="10"/>
        <color rgb="FF231F20"/>
        <rFont val="Helvetica"/>
        <family val="2"/>
        <scheme val="minor"/>
      </rPr>
      <t>MP-3</t>
    </r>
  </si>
  <si>
    <r>
      <rPr>
        <sz val="10"/>
        <color rgb="FF231F20"/>
        <rFont val="Helvetica"/>
        <family val="2"/>
        <scheme val="minor"/>
      </rPr>
      <t>Media Marking</t>
    </r>
  </si>
  <si>
    <r>
      <rPr>
        <sz val="10"/>
        <color rgb="FF231F20"/>
        <rFont val="Helvetica"/>
        <family val="2"/>
        <scheme val="minor"/>
      </rPr>
      <t>MP-4</t>
    </r>
  </si>
  <si>
    <r>
      <rPr>
        <sz val="10"/>
        <color rgb="FF231F20"/>
        <rFont val="Helvetica"/>
        <family val="2"/>
        <scheme val="minor"/>
      </rPr>
      <t>Media Storage</t>
    </r>
  </si>
  <si>
    <r>
      <rPr>
        <sz val="10"/>
        <color rgb="FF231F20"/>
        <rFont val="Helvetica"/>
        <family val="2"/>
        <scheme val="minor"/>
      </rPr>
      <t>MP-5</t>
    </r>
  </si>
  <si>
    <r>
      <rPr>
        <sz val="10"/>
        <color rgb="FF231F20"/>
        <rFont val="Helvetica"/>
        <family val="2"/>
        <scheme val="minor"/>
      </rPr>
      <t>Media Transport</t>
    </r>
  </si>
  <si>
    <r>
      <rPr>
        <sz val="10"/>
        <color rgb="FF231F20"/>
        <rFont val="Helvetica"/>
        <family val="2"/>
        <scheme val="minor"/>
      </rPr>
      <t>MP-6</t>
    </r>
  </si>
  <si>
    <r>
      <rPr>
        <sz val="10"/>
        <color rgb="FF231F20"/>
        <rFont val="Helvetica"/>
        <family val="2"/>
        <scheme val="minor"/>
      </rPr>
      <t>Media Sanitization</t>
    </r>
  </si>
  <si>
    <r>
      <rPr>
        <sz val="10"/>
        <color rgb="FF231F20"/>
        <rFont val="Helvetica"/>
        <family val="2"/>
        <scheme val="minor"/>
      </rPr>
      <t>MP-7</t>
    </r>
  </si>
  <si>
    <r>
      <rPr>
        <sz val="10"/>
        <color rgb="FF231F20"/>
        <rFont val="Helvetica"/>
        <family val="2"/>
        <scheme val="minor"/>
      </rPr>
      <t>Media Use</t>
    </r>
  </si>
  <si>
    <r>
      <rPr>
        <sz val="10"/>
        <color rgb="FF231F20"/>
        <rFont val="Helvetica"/>
        <family val="2"/>
        <scheme val="minor"/>
      </rPr>
      <t>MP-8</t>
    </r>
  </si>
  <si>
    <r>
      <rPr>
        <sz val="10"/>
        <color rgb="FF231F20"/>
        <rFont val="Helvetica"/>
        <family val="2"/>
        <scheme val="minor"/>
      </rPr>
      <t>Media Downgrading</t>
    </r>
  </si>
  <si>
    <r>
      <rPr>
        <sz val="10"/>
        <color rgb="FF231F20"/>
        <rFont val="Helvetica"/>
        <family val="2"/>
        <scheme val="minor"/>
      </rPr>
      <t>PE-1</t>
    </r>
  </si>
  <si>
    <t>Physical and Environmental Protection Policy and Procedures</t>
  </si>
  <si>
    <r>
      <rPr>
        <sz val="10"/>
        <color rgb="FF231F20"/>
        <rFont val="Helvetica"/>
        <family val="2"/>
        <scheme val="minor"/>
      </rPr>
      <t>PE-2</t>
    </r>
  </si>
  <si>
    <r>
      <rPr>
        <sz val="10"/>
        <color rgb="FF231F20"/>
        <rFont val="Helvetica"/>
        <family val="2"/>
        <scheme val="minor"/>
      </rPr>
      <t>Physical Access Authorizations</t>
    </r>
  </si>
  <si>
    <r>
      <rPr>
        <sz val="10"/>
        <color rgb="FF231F20"/>
        <rFont val="Helvetica"/>
        <family val="2"/>
        <scheme val="minor"/>
      </rPr>
      <t>PE-3</t>
    </r>
  </si>
  <si>
    <r>
      <rPr>
        <sz val="10"/>
        <color rgb="FF231F20"/>
        <rFont val="Helvetica"/>
        <family val="2"/>
        <scheme val="minor"/>
      </rPr>
      <t>Physical Access Control</t>
    </r>
  </si>
  <si>
    <r>
      <rPr>
        <sz val="10"/>
        <color rgb="FF231F20"/>
        <rFont val="Helvetica"/>
        <family val="2"/>
        <scheme val="minor"/>
      </rPr>
      <t>PE-4</t>
    </r>
  </si>
  <si>
    <r>
      <rPr>
        <sz val="10"/>
        <color rgb="FF231F20"/>
        <rFont val="Helvetica"/>
        <family val="2"/>
        <scheme val="minor"/>
      </rPr>
      <t>Access Control for Transmission Medium</t>
    </r>
  </si>
  <si>
    <r>
      <rPr>
        <sz val="10"/>
        <color rgb="FF231F20"/>
        <rFont val="Helvetica"/>
        <family val="2"/>
        <scheme val="minor"/>
      </rPr>
      <t>PE-5</t>
    </r>
  </si>
  <si>
    <r>
      <rPr>
        <sz val="10"/>
        <color rgb="FF231F20"/>
        <rFont val="Helvetica"/>
        <family val="2"/>
        <scheme val="minor"/>
      </rPr>
      <t>Access Control for Output Devices</t>
    </r>
  </si>
  <si>
    <r>
      <rPr>
        <sz val="10"/>
        <color rgb="FF231F20"/>
        <rFont val="Helvetica"/>
        <family val="2"/>
        <scheme val="minor"/>
      </rPr>
      <t>PE-6</t>
    </r>
  </si>
  <si>
    <r>
      <rPr>
        <sz val="10"/>
        <color rgb="FF231F20"/>
        <rFont val="Helvetica"/>
        <family val="2"/>
        <scheme val="minor"/>
      </rPr>
      <t>Monitoring Physical Access</t>
    </r>
  </si>
  <si>
    <r>
      <rPr>
        <sz val="10"/>
        <color rgb="FF231F20"/>
        <rFont val="Helvetica"/>
        <family val="2"/>
        <scheme val="minor"/>
      </rPr>
      <t>PE-7</t>
    </r>
  </si>
  <si>
    <r>
      <rPr>
        <sz val="10"/>
        <color rgb="FF231F20"/>
        <rFont val="Helvetica"/>
        <family val="2"/>
        <scheme val="minor"/>
      </rPr>
      <t>PE-8</t>
    </r>
  </si>
  <si>
    <r>
      <rPr>
        <sz val="10"/>
        <color rgb="FF231F20"/>
        <rFont val="Helvetica"/>
        <family val="2"/>
        <scheme val="minor"/>
      </rPr>
      <t>Visitor Access Records</t>
    </r>
  </si>
  <si>
    <r>
      <rPr>
        <sz val="10"/>
        <color rgb="FF231F20"/>
        <rFont val="Helvetica"/>
        <family val="2"/>
        <scheme val="minor"/>
      </rPr>
      <t>PE-9</t>
    </r>
  </si>
  <si>
    <r>
      <rPr>
        <sz val="10"/>
        <color rgb="FF231F20"/>
        <rFont val="Helvetica"/>
        <family val="2"/>
        <scheme val="minor"/>
      </rPr>
      <t>Power Equipment and Cabling</t>
    </r>
  </si>
  <si>
    <r>
      <rPr>
        <sz val="10"/>
        <color rgb="FF231F20"/>
        <rFont val="Helvetica"/>
        <family val="2"/>
        <scheme val="minor"/>
      </rPr>
      <t>PE-10</t>
    </r>
  </si>
  <si>
    <r>
      <rPr>
        <sz val="10"/>
        <color rgb="FF231F20"/>
        <rFont val="Helvetica"/>
        <family val="2"/>
        <scheme val="minor"/>
      </rPr>
      <t>Emergency Shutoff</t>
    </r>
  </si>
  <si>
    <r>
      <rPr>
        <sz val="10"/>
        <color rgb="FF231F20"/>
        <rFont val="Helvetica"/>
        <family val="2"/>
        <scheme val="minor"/>
      </rPr>
      <t>PE-11</t>
    </r>
  </si>
  <si>
    <r>
      <rPr>
        <sz val="10"/>
        <color rgb="FF231F20"/>
        <rFont val="Helvetica"/>
        <family val="2"/>
        <scheme val="minor"/>
      </rPr>
      <t>Emergency Power</t>
    </r>
  </si>
  <si>
    <r>
      <rPr>
        <sz val="10"/>
        <color rgb="FF231F20"/>
        <rFont val="Helvetica"/>
        <family val="2"/>
        <scheme val="minor"/>
      </rPr>
      <t>PE-12</t>
    </r>
  </si>
  <si>
    <r>
      <rPr>
        <sz val="10"/>
        <color rgb="FF231F20"/>
        <rFont val="Helvetica"/>
        <family val="2"/>
        <scheme val="minor"/>
      </rPr>
      <t>Emergency Lighting</t>
    </r>
  </si>
  <si>
    <r>
      <rPr>
        <sz val="10"/>
        <color rgb="FF231F20"/>
        <rFont val="Helvetica"/>
        <family val="2"/>
        <scheme val="minor"/>
      </rPr>
      <t>PE-13</t>
    </r>
  </si>
  <si>
    <r>
      <rPr>
        <sz val="10"/>
        <color rgb="FF231F20"/>
        <rFont val="Helvetica"/>
        <family val="2"/>
        <scheme val="minor"/>
      </rPr>
      <t>Fire Protection</t>
    </r>
  </si>
  <si>
    <r>
      <rPr>
        <sz val="10"/>
        <color rgb="FF231F20"/>
        <rFont val="Helvetica"/>
        <family val="2"/>
        <scheme val="minor"/>
      </rPr>
      <t>PE-14</t>
    </r>
  </si>
  <si>
    <r>
      <rPr>
        <sz val="10"/>
        <color rgb="FF231F20"/>
        <rFont val="Helvetica"/>
        <family val="2"/>
        <scheme val="minor"/>
      </rPr>
      <t>Temperature and Humidity Controls</t>
    </r>
  </si>
  <si>
    <r>
      <rPr>
        <sz val="10"/>
        <color rgb="FF231F20"/>
        <rFont val="Helvetica"/>
        <family val="2"/>
        <scheme val="minor"/>
      </rPr>
      <t>PE-15</t>
    </r>
  </si>
  <si>
    <r>
      <rPr>
        <sz val="10"/>
        <color rgb="FF231F20"/>
        <rFont val="Helvetica"/>
        <family val="2"/>
        <scheme val="minor"/>
      </rPr>
      <t>Water Damage Protection</t>
    </r>
  </si>
  <si>
    <r>
      <rPr>
        <sz val="10"/>
        <color rgb="FF231F20"/>
        <rFont val="Helvetica"/>
        <family val="2"/>
        <scheme val="minor"/>
      </rPr>
      <t>PE-16</t>
    </r>
  </si>
  <si>
    <r>
      <rPr>
        <sz val="10"/>
        <color rgb="FF231F20"/>
        <rFont val="Helvetica"/>
        <family val="2"/>
        <scheme val="minor"/>
      </rPr>
      <t>Delivery and Removal</t>
    </r>
  </si>
  <si>
    <r>
      <rPr>
        <sz val="10"/>
        <color rgb="FF231F20"/>
        <rFont val="Helvetica"/>
        <family val="2"/>
        <scheme val="minor"/>
      </rPr>
      <t>PE-17</t>
    </r>
  </si>
  <si>
    <r>
      <rPr>
        <sz val="10"/>
        <color rgb="FF231F20"/>
        <rFont val="Helvetica"/>
        <family val="2"/>
        <scheme val="minor"/>
      </rPr>
      <t>Alternate Work Site</t>
    </r>
  </si>
  <si>
    <r>
      <rPr>
        <sz val="10"/>
        <color rgb="FF231F20"/>
        <rFont val="Helvetica"/>
        <family val="2"/>
        <scheme val="minor"/>
      </rPr>
      <t>PE-18</t>
    </r>
  </si>
  <si>
    <r>
      <rPr>
        <sz val="10"/>
        <color rgb="FF231F20"/>
        <rFont val="Helvetica"/>
        <family val="2"/>
        <scheme val="minor"/>
      </rPr>
      <t>Location of Information System Components</t>
    </r>
  </si>
  <si>
    <r>
      <rPr>
        <sz val="10"/>
        <color rgb="FF231F20"/>
        <rFont val="Helvetica"/>
        <family val="2"/>
        <scheme val="minor"/>
      </rPr>
      <t>PE-19</t>
    </r>
  </si>
  <si>
    <r>
      <rPr>
        <sz val="10"/>
        <color rgb="FF231F20"/>
        <rFont val="Helvetica"/>
        <family val="2"/>
        <scheme val="minor"/>
      </rPr>
      <t>Information Leakage</t>
    </r>
  </si>
  <si>
    <r>
      <rPr>
        <sz val="10"/>
        <color rgb="FF231F20"/>
        <rFont val="Helvetica"/>
        <family val="2"/>
        <scheme val="minor"/>
      </rPr>
      <t>PE-20</t>
    </r>
  </si>
  <si>
    <r>
      <rPr>
        <sz val="10"/>
        <color rgb="FF231F20"/>
        <rFont val="Helvetica"/>
        <family val="2"/>
        <scheme val="minor"/>
      </rPr>
      <t>Asset Monitoring and Tracking</t>
    </r>
  </si>
  <si>
    <r>
      <rPr>
        <sz val="10"/>
        <color rgb="FF231F20"/>
        <rFont val="Helvetica"/>
        <family val="2"/>
        <scheme val="minor"/>
      </rPr>
      <t>PL-1</t>
    </r>
  </si>
  <si>
    <r>
      <rPr>
        <sz val="10"/>
        <color rgb="FF231F20"/>
        <rFont val="Helvetica"/>
        <family val="2"/>
        <scheme val="minor"/>
      </rPr>
      <t>Security Planning Policy and Procedures</t>
    </r>
  </si>
  <si>
    <r>
      <rPr>
        <sz val="10"/>
        <color rgb="FF231F20"/>
        <rFont val="Helvetica"/>
        <family val="2"/>
        <scheme val="minor"/>
      </rPr>
      <t>PL-2</t>
    </r>
  </si>
  <si>
    <r>
      <rPr>
        <sz val="10"/>
        <color rgb="FF231F20"/>
        <rFont val="Helvetica"/>
        <family val="2"/>
        <scheme val="minor"/>
      </rPr>
      <t>System Security Plan</t>
    </r>
  </si>
  <si>
    <r>
      <rPr>
        <sz val="10"/>
        <color rgb="FF231F20"/>
        <rFont val="Helvetica"/>
        <family val="2"/>
        <scheme val="minor"/>
      </rPr>
      <t>PL-3</t>
    </r>
  </si>
  <si>
    <r>
      <rPr>
        <sz val="10"/>
        <color rgb="FF231F20"/>
        <rFont val="Helvetica"/>
        <family val="2"/>
        <scheme val="minor"/>
      </rPr>
      <t>PL-4</t>
    </r>
  </si>
  <si>
    <r>
      <rPr>
        <sz val="10"/>
        <color rgb="FF231F20"/>
        <rFont val="Helvetica"/>
        <family val="2"/>
        <scheme val="minor"/>
      </rPr>
      <t>Rules of Behavior</t>
    </r>
  </si>
  <si>
    <r>
      <rPr>
        <sz val="10"/>
        <color rgb="FF231F20"/>
        <rFont val="Helvetica"/>
        <family val="2"/>
        <scheme val="minor"/>
      </rPr>
      <t>PL-5</t>
    </r>
  </si>
  <si>
    <r>
      <rPr>
        <sz val="10"/>
        <color rgb="FF231F20"/>
        <rFont val="Helvetica"/>
        <family val="2"/>
        <scheme val="minor"/>
      </rPr>
      <t>PL-6</t>
    </r>
  </si>
  <si>
    <r>
      <rPr>
        <sz val="10"/>
        <color rgb="FF231F20"/>
        <rFont val="Helvetica"/>
        <family val="2"/>
        <scheme val="minor"/>
      </rPr>
      <t>PL-7</t>
    </r>
  </si>
  <si>
    <r>
      <rPr>
        <sz val="10"/>
        <color rgb="FF231F20"/>
        <rFont val="Helvetica"/>
        <family val="2"/>
        <scheme val="minor"/>
      </rPr>
      <t>Security Concept of Operations</t>
    </r>
  </si>
  <si>
    <r>
      <rPr>
        <sz val="10"/>
        <color rgb="FF231F20"/>
        <rFont val="Helvetica"/>
        <family val="2"/>
        <scheme val="minor"/>
      </rPr>
      <t>PL-8</t>
    </r>
  </si>
  <si>
    <r>
      <rPr>
        <sz val="10"/>
        <color rgb="FF231F20"/>
        <rFont val="Helvetica"/>
        <family val="2"/>
        <scheme val="minor"/>
      </rPr>
      <t>Information Security Architecture</t>
    </r>
  </si>
  <si>
    <r>
      <rPr>
        <sz val="10"/>
        <color rgb="FF231F20"/>
        <rFont val="Helvetica"/>
        <family val="2"/>
        <scheme val="minor"/>
      </rPr>
      <t>PL-9</t>
    </r>
  </si>
  <si>
    <r>
      <rPr>
        <sz val="10"/>
        <color rgb="FF231F20"/>
        <rFont val="Helvetica"/>
        <family val="2"/>
        <scheme val="minor"/>
      </rPr>
      <t>Central Management</t>
    </r>
  </si>
  <si>
    <r>
      <rPr>
        <sz val="10"/>
        <color rgb="FF231F20"/>
        <rFont val="Helvetica"/>
        <family val="2"/>
        <scheme val="minor"/>
      </rPr>
      <t>PS-1</t>
    </r>
  </si>
  <si>
    <r>
      <rPr>
        <sz val="10"/>
        <color rgb="FF231F20"/>
        <rFont val="Helvetica"/>
        <family val="2"/>
        <scheme val="minor"/>
      </rPr>
      <t>Personnel Security Policy and Procedures</t>
    </r>
  </si>
  <si>
    <r>
      <rPr>
        <sz val="10"/>
        <color rgb="FF231F20"/>
        <rFont val="Helvetica"/>
        <family val="2"/>
        <scheme val="minor"/>
      </rPr>
      <t>PS-2</t>
    </r>
  </si>
  <si>
    <r>
      <rPr>
        <sz val="10"/>
        <color rgb="FF231F20"/>
        <rFont val="Helvetica"/>
        <family val="2"/>
        <scheme val="minor"/>
      </rPr>
      <t>Position Risk Designation</t>
    </r>
  </si>
  <si>
    <r>
      <rPr>
        <sz val="10"/>
        <color rgb="FF231F20"/>
        <rFont val="Helvetica"/>
        <family val="2"/>
        <scheme val="minor"/>
      </rPr>
      <t>PS-3</t>
    </r>
  </si>
  <si>
    <r>
      <rPr>
        <sz val="10"/>
        <color rgb="FF231F20"/>
        <rFont val="Helvetica"/>
        <family val="2"/>
        <scheme val="minor"/>
      </rPr>
      <t>Personnel Screening</t>
    </r>
  </si>
  <si>
    <r>
      <rPr>
        <sz val="10"/>
        <color rgb="FF231F20"/>
        <rFont val="Helvetica"/>
        <family val="2"/>
        <scheme val="minor"/>
      </rPr>
      <t>PS-4</t>
    </r>
  </si>
  <si>
    <r>
      <rPr>
        <sz val="10"/>
        <color rgb="FF231F20"/>
        <rFont val="Helvetica"/>
        <family val="2"/>
        <scheme val="minor"/>
      </rPr>
      <t>Personnel Termination</t>
    </r>
  </si>
  <si>
    <r>
      <rPr>
        <sz val="10"/>
        <color rgb="FF231F20"/>
        <rFont val="Helvetica"/>
        <family val="2"/>
        <scheme val="minor"/>
      </rPr>
      <t>PS-5</t>
    </r>
  </si>
  <si>
    <r>
      <rPr>
        <sz val="10"/>
        <color rgb="FF231F20"/>
        <rFont val="Helvetica"/>
        <family val="2"/>
        <scheme val="minor"/>
      </rPr>
      <t>Personnel Transfer</t>
    </r>
  </si>
  <si>
    <r>
      <rPr>
        <sz val="10"/>
        <color rgb="FF231F20"/>
        <rFont val="Helvetica"/>
        <family val="2"/>
        <scheme val="minor"/>
      </rPr>
      <t>PS-6</t>
    </r>
  </si>
  <si>
    <r>
      <rPr>
        <sz val="10"/>
        <color rgb="FF231F20"/>
        <rFont val="Helvetica"/>
        <family val="2"/>
        <scheme val="minor"/>
      </rPr>
      <t>Access Agreements</t>
    </r>
  </si>
  <si>
    <r>
      <rPr>
        <sz val="10"/>
        <color rgb="FF231F20"/>
        <rFont val="Helvetica"/>
        <family val="2"/>
        <scheme val="minor"/>
      </rPr>
      <t>PS-7</t>
    </r>
  </si>
  <si>
    <r>
      <rPr>
        <sz val="10"/>
        <color rgb="FF231F20"/>
        <rFont val="Helvetica"/>
        <family val="2"/>
        <scheme val="minor"/>
      </rPr>
      <t>Third-Party Personnel Security</t>
    </r>
  </si>
  <si>
    <r>
      <rPr>
        <sz val="10"/>
        <color rgb="FF231F20"/>
        <rFont val="Helvetica"/>
        <family val="2"/>
        <scheme val="minor"/>
      </rPr>
      <t>PS-8</t>
    </r>
  </si>
  <si>
    <r>
      <rPr>
        <sz val="10"/>
        <color rgb="FF231F20"/>
        <rFont val="Helvetica"/>
        <family val="2"/>
        <scheme val="minor"/>
      </rPr>
      <t>Personnel Sanctions</t>
    </r>
  </si>
  <si>
    <r>
      <rPr>
        <sz val="10"/>
        <color rgb="FF231F20"/>
        <rFont val="Helvetica"/>
        <family val="2"/>
        <scheme val="minor"/>
      </rPr>
      <t>RA-1</t>
    </r>
  </si>
  <si>
    <r>
      <rPr>
        <sz val="10"/>
        <color rgb="FF231F20"/>
        <rFont val="Helvetica"/>
        <family val="2"/>
        <scheme val="minor"/>
      </rPr>
      <t>Risk Assessment Policy and Procedures</t>
    </r>
  </si>
  <si>
    <r>
      <rPr>
        <sz val="10"/>
        <color rgb="FF231F20"/>
        <rFont val="Helvetica"/>
        <family val="2"/>
        <scheme val="minor"/>
      </rPr>
      <t>RA-2</t>
    </r>
  </si>
  <si>
    <r>
      <rPr>
        <sz val="10"/>
        <color rgb="FF231F20"/>
        <rFont val="Helvetica"/>
        <family val="2"/>
        <scheme val="minor"/>
      </rPr>
      <t>Security Categorization</t>
    </r>
  </si>
  <si>
    <r>
      <rPr>
        <sz val="10"/>
        <color rgb="FF231F20"/>
        <rFont val="Helvetica"/>
        <family val="2"/>
        <scheme val="minor"/>
      </rPr>
      <t>RA-3</t>
    </r>
  </si>
  <si>
    <r>
      <rPr>
        <sz val="10"/>
        <color rgb="FF231F20"/>
        <rFont val="Helvetica"/>
        <family val="2"/>
        <scheme val="minor"/>
      </rPr>
      <t>Risk Assessment</t>
    </r>
  </si>
  <si>
    <r>
      <rPr>
        <sz val="10"/>
        <color rgb="FF231F20"/>
        <rFont val="Helvetica"/>
        <family val="2"/>
        <scheme val="minor"/>
      </rPr>
      <t>RA-4</t>
    </r>
  </si>
  <si>
    <r>
      <rPr>
        <sz val="10"/>
        <color rgb="FF231F20"/>
        <rFont val="Helvetica"/>
        <family val="2"/>
        <scheme val="minor"/>
      </rPr>
      <t>RA-5</t>
    </r>
  </si>
  <si>
    <r>
      <rPr>
        <sz val="10"/>
        <color rgb="FF231F20"/>
        <rFont val="Helvetica"/>
        <family val="2"/>
        <scheme val="minor"/>
      </rPr>
      <t>Vulnerability Scanning</t>
    </r>
  </si>
  <si>
    <r>
      <rPr>
        <sz val="10"/>
        <color rgb="FF231F20"/>
        <rFont val="Helvetica"/>
        <family val="2"/>
        <scheme val="minor"/>
      </rPr>
      <t>RA-6</t>
    </r>
  </si>
  <si>
    <t>Technical Surveillance Countermeasures Survey</t>
  </si>
  <si>
    <r>
      <rPr>
        <sz val="10"/>
        <color rgb="FF231F20"/>
        <rFont val="Helvetica"/>
        <family val="2"/>
        <scheme val="minor"/>
      </rPr>
      <t>SA-1</t>
    </r>
  </si>
  <si>
    <t>System and Services Acquisition Policy and Procedures</t>
  </si>
  <si>
    <r>
      <rPr>
        <sz val="10"/>
        <color rgb="FF231F20"/>
        <rFont val="Helvetica"/>
        <family val="2"/>
        <scheme val="minor"/>
      </rPr>
      <t>SA-2</t>
    </r>
  </si>
  <si>
    <r>
      <rPr>
        <sz val="10"/>
        <color rgb="FF231F20"/>
        <rFont val="Helvetica"/>
        <family val="2"/>
        <scheme val="minor"/>
      </rPr>
      <t>Allocation of Resources</t>
    </r>
  </si>
  <si>
    <r>
      <rPr>
        <sz val="10"/>
        <color rgb="FF231F20"/>
        <rFont val="Helvetica"/>
        <family val="2"/>
        <scheme val="minor"/>
      </rPr>
      <t>SA-3</t>
    </r>
  </si>
  <si>
    <r>
      <rPr>
        <sz val="10"/>
        <color rgb="FF231F20"/>
        <rFont val="Helvetica"/>
        <family val="2"/>
        <scheme val="minor"/>
      </rPr>
      <t>System Development Life Cycle</t>
    </r>
  </si>
  <si>
    <r>
      <rPr>
        <sz val="10"/>
        <color rgb="FF231F20"/>
        <rFont val="Helvetica"/>
        <family val="2"/>
        <scheme val="minor"/>
      </rPr>
      <t>SA-4</t>
    </r>
  </si>
  <si>
    <r>
      <rPr>
        <sz val="10"/>
        <color rgb="FF231F20"/>
        <rFont val="Helvetica"/>
        <family val="2"/>
        <scheme val="minor"/>
      </rPr>
      <t>Acquisition Process</t>
    </r>
  </si>
  <si>
    <r>
      <rPr>
        <sz val="10"/>
        <color rgb="FF231F20"/>
        <rFont val="Helvetica"/>
        <family val="2"/>
        <scheme val="minor"/>
      </rPr>
      <t>SA-5</t>
    </r>
  </si>
  <si>
    <r>
      <rPr>
        <sz val="10"/>
        <color rgb="FF231F20"/>
        <rFont val="Helvetica"/>
        <family val="2"/>
        <scheme val="minor"/>
      </rPr>
      <t>Information System Documentation</t>
    </r>
  </si>
  <si>
    <r>
      <rPr>
        <sz val="10"/>
        <color rgb="FF231F20"/>
        <rFont val="Helvetica"/>
        <family val="2"/>
        <scheme val="minor"/>
      </rPr>
      <t>SA-6</t>
    </r>
  </si>
  <si>
    <r>
      <rPr>
        <sz val="10"/>
        <color rgb="FF231F20"/>
        <rFont val="Helvetica"/>
        <family val="2"/>
        <scheme val="minor"/>
      </rPr>
      <t>SA-7</t>
    </r>
  </si>
  <si>
    <r>
      <rPr>
        <sz val="10"/>
        <color rgb="FF231F20"/>
        <rFont val="Helvetica"/>
        <family val="2"/>
        <scheme val="minor"/>
      </rPr>
      <t>SA-8</t>
    </r>
  </si>
  <si>
    <r>
      <rPr>
        <sz val="10"/>
        <color rgb="FF231F20"/>
        <rFont val="Helvetica"/>
        <family val="2"/>
        <scheme val="minor"/>
      </rPr>
      <t>Security Engineering Principles</t>
    </r>
  </si>
  <si>
    <r>
      <rPr>
        <sz val="10"/>
        <color rgb="FF231F20"/>
        <rFont val="Helvetica"/>
        <family val="2"/>
        <scheme val="minor"/>
      </rPr>
      <t>SA-9</t>
    </r>
  </si>
  <si>
    <r>
      <rPr>
        <sz val="10"/>
        <color rgb="FF231F20"/>
        <rFont val="Helvetica"/>
        <family val="2"/>
        <scheme val="minor"/>
      </rPr>
      <t>External Information System Services</t>
    </r>
  </si>
  <si>
    <r>
      <rPr>
        <sz val="10"/>
        <color rgb="FF231F20"/>
        <rFont val="Helvetica"/>
        <family val="2"/>
        <scheme val="minor"/>
      </rPr>
      <t>SA-10</t>
    </r>
  </si>
  <si>
    <r>
      <rPr>
        <sz val="10"/>
        <color rgb="FF231F20"/>
        <rFont val="Helvetica"/>
        <family val="2"/>
        <scheme val="minor"/>
      </rPr>
      <t>Developer Configuration Management</t>
    </r>
  </si>
  <si>
    <r>
      <rPr>
        <sz val="10"/>
        <color rgb="FF231F20"/>
        <rFont val="Helvetica"/>
        <family val="2"/>
        <scheme val="minor"/>
      </rPr>
      <t>SA-11</t>
    </r>
  </si>
  <si>
    <r>
      <rPr>
        <sz val="10"/>
        <color rgb="FF231F20"/>
        <rFont val="Helvetica"/>
        <family val="2"/>
        <scheme val="minor"/>
      </rPr>
      <t>Developer Security Testing and Evaluation</t>
    </r>
  </si>
  <si>
    <r>
      <rPr>
        <sz val="10"/>
        <color rgb="FF231F20"/>
        <rFont val="Helvetica"/>
        <family val="2"/>
        <scheme val="minor"/>
      </rPr>
      <t>SA-12</t>
    </r>
  </si>
  <si>
    <r>
      <rPr>
        <sz val="10"/>
        <color rgb="FF231F20"/>
        <rFont val="Helvetica"/>
        <family val="2"/>
        <scheme val="minor"/>
      </rPr>
      <t>Supply Chain Protection</t>
    </r>
  </si>
  <si>
    <r>
      <rPr>
        <sz val="10"/>
        <color rgb="FF231F20"/>
        <rFont val="Helvetica"/>
        <family val="2"/>
        <scheme val="minor"/>
      </rPr>
      <t>SA-13</t>
    </r>
  </si>
  <si>
    <r>
      <rPr>
        <sz val="10"/>
        <color rgb="FF231F20"/>
        <rFont val="Helvetica"/>
        <family val="2"/>
        <scheme val="minor"/>
      </rPr>
      <t>Trustworthiness</t>
    </r>
  </si>
  <si>
    <r>
      <rPr>
        <sz val="10"/>
        <color rgb="FF231F20"/>
        <rFont val="Helvetica"/>
        <family val="2"/>
        <scheme val="minor"/>
      </rPr>
      <t>SA-14</t>
    </r>
  </si>
  <si>
    <r>
      <rPr>
        <sz val="10"/>
        <color rgb="FF231F20"/>
        <rFont val="Helvetica"/>
        <family val="2"/>
        <scheme val="minor"/>
      </rPr>
      <t>Criticality Analysis</t>
    </r>
  </si>
  <si>
    <r>
      <rPr>
        <sz val="10"/>
        <color rgb="FF231F20"/>
        <rFont val="Helvetica"/>
        <family val="2"/>
        <scheme val="minor"/>
      </rPr>
      <t>SA-15</t>
    </r>
  </si>
  <si>
    <t>Development Process, Standards, and Tools</t>
  </si>
  <si>
    <r>
      <rPr>
        <sz val="10"/>
        <color rgb="FF231F20"/>
        <rFont val="Helvetica"/>
        <family val="2"/>
        <scheme val="minor"/>
      </rPr>
      <t>SA-16</t>
    </r>
  </si>
  <si>
    <r>
      <rPr>
        <sz val="10"/>
        <color rgb="FF231F20"/>
        <rFont val="Helvetica"/>
        <family val="2"/>
        <scheme val="minor"/>
      </rPr>
      <t>Developer-Provided Training</t>
    </r>
  </si>
  <si>
    <r>
      <rPr>
        <sz val="10"/>
        <color rgb="FF231F20"/>
        <rFont val="Helvetica"/>
        <family val="2"/>
        <scheme val="minor"/>
      </rPr>
      <t>SA-17</t>
    </r>
  </si>
  <si>
    <r>
      <rPr>
        <sz val="10"/>
        <color rgb="FF231F20"/>
        <rFont val="Helvetica"/>
        <family val="2"/>
        <scheme val="minor"/>
      </rPr>
      <t>Developer Security Architecture and Design</t>
    </r>
  </si>
  <si>
    <r>
      <rPr>
        <sz val="10"/>
        <color rgb="FF231F20"/>
        <rFont val="Helvetica"/>
        <family val="2"/>
        <scheme val="minor"/>
      </rPr>
      <t>SA-18</t>
    </r>
  </si>
  <si>
    <r>
      <rPr>
        <sz val="10"/>
        <color rgb="FF231F20"/>
        <rFont val="Helvetica"/>
        <family val="2"/>
        <scheme val="minor"/>
      </rPr>
      <t>Tamper Resistance and Detection</t>
    </r>
  </si>
  <si>
    <r>
      <rPr>
        <sz val="10"/>
        <color rgb="FF231F20"/>
        <rFont val="Helvetica"/>
        <family val="2"/>
        <scheme val="minor"/>
      </rPr>
      <t>SA-19</t>
    </r>
  </si>
  <si>
    <r>
      <rPr>
        <sz val="10"/>
        <color rgb="FF231F20"/>
        <rFont val="Helvetica"/>
        <family val="2"/>
        <scheme val="minor"/>
      </rPr>
      <t>Component Authenticity</t>
    </r>
  </si>
  <si>
    <r>
      <rPr>
        <sz val="10"/>
        <color rgb="FF231F20"/>
        <rFont val="Helvetica"/>
        <family val="2"/>
        <scheme val="minor"/>
      </rPr>
      <t>SA-20</t>
    </r>
  </si>
  <si>
    <t>Customized Development of Critical Components</t>
  </si>
  <si>
    <r>
      <rPr>
        <sz val="10"/>
        <color rgb="FF231F20"/>
        <rFont val="Helvetica"/>
        <family val="2"/>
        <scheme val="minor"/>
      </rPr>
      <t>SA-21</t>
    </r>
  </si>
  <si>
    <r>
      <rPr>
        <sz val="10"/>
        <color rgb="FF231F20"/>
        <rFont val="Helvetica"/>
        <family val="2"/>
        <scheme val="minor"/>
      </rPr>
      <t>Developer Screening</t>
    </r>
  </si>
  <si>
    <r>
      <rPr>
        <sz val="10"/>
        <color rgb="FF231F20"/>
        <rFont val="Helvetica"/>
        <family val="2"/>
        <scheme val="minor"/>
      </rPr>
      <t>SA-22</t>
    </r>
  </si>
  <si>
    <r>
      <rPr>
        <sz val="10"/>
        <color rgb="FF231F20"/>
        <rFont val="Helvetica"/>
        <family val="2"/>
        <scheme val="minor"/>
      </rPr>
      <t>Unsupported System Components</t>
    </r>
  </si>
  <si>
    <r>
      <rPr>
        <sz val="10"/>
        <color rgb="FF231F20"/>
        <rFont val="Helvetica"/>
        <family val="2"/>
        <scheme val="minor"/>
      </rPr>
      <t>SC-1</t>
    </r>
  </si>
  <si>
    <t>System and Communications Protection Policy and Procedures</t>
  </si>
  <si>
    <r>
      <rPr>
        <sz val="10"/>
        <color rgb="FF231F20"/>
        <rFont val="Helvetica"/>
        <family val="2"/>
        <scheme val="minor"/>
      </rPr>
      <t>SC-2</t>
    </r>
  </si>
  <si>
    <r>
      <rPr>
        <sz val="10"/>
        <color rgb="FF231F20"/>
        <rFont val="Helvetica"/>
        <family val="2"/>
        <scheme val="minor"/>
      </rPr>
      <t>Application Partitioning</t>
    </r>
  </si>
  <si>
    <r>
      <rPr>
        <sz val="10"/>
        <color rgb="FF231F20"/>
        <rFont val="Helvetica"/>
        <family val="2"/>
        <scheme val="minor"/>
      </rPr>
      <t>SC-3</t>
    </r>
  </si>
  <si>
    <r>
      <rPr>
        <sz val="10"/>
        <color rgb="FF231F20"/>
        <rFont val="Helvetica"/>
        <family val="2"/>
        <scheme val="minor"/>
      </rPr>
      <t>Security Function Isolation</t>
    </r>
  </si>
  <si>
    <r>
      <rPr>
        <sz val="10"/>
        <color rgb="FF231F20"/>
        <rFont val="Helvetica"/>
        <family val="2"/>
        <scheme val="minor"/>
      </rPr>
      <t>SC-4</t>
    </r>
  </si>
  <si>
    <r>
      <rPr>
        <sz val="10"/>
        <color rgb="FF231F20"/>
        <rFont val="Helvetica"/>
        <family val="2"/>
        <scheme val="minor"/>
      </rPr>
      <t>Information in Shared Resources</t>
    </r>
  </si>
  <si>
    <r>
      <rPr>
        <sz val="10"/>
        <color rgb="FF231F20"/>
        <rFont val="Helvetica"/>
        <family val="2"/>
        <scheme val="minor"/>
      </rPr>
      <t>SC-5</t>
    </r>
  </si>
  <si>
    <r>
      <rPr>
        <sz val="10"/>
        <color rgb="FF231F20"/>
        <rFont val="Helvetica"/>
        <family val="2"/>
        <scheme val="minor"/>
      </rPr>
      <t>Denial of Service Protection</t>
    </r>
  </si>
  <si>
    <r>
      <rPr>
        <sz val="10"/>
        <color rgb="FF231F20"/>
        <rFont val="Helvetica"/>
        <family val="2"/>
        <scheme val="minor"/>
      </rPr>
      <t>SC-6</t>
    </r>
  </si>
  <si>
    <r>
      <rPr>
        <sz val="10"/>
        <color rgb="FF231F20"/>
        <rFont val="Helvetica"/>
        <family val="2"/>
        <scheme val="minor"/>
      </rPr>
      <t>Resource Availability</t>
    </r>
  </si>
  <si>
    <r>
      <rPr>
        <sz val="10"/>
        <color rgb="FF231F20"/>
        <rFont val="Helvetica"/>
        <family val="2"/>
        <scheme val="minor"/>
      </rPr>
      <t>SC-7</t>
    </r>
  </si>
  <si>
    <r>
      <rPr>
        <sz val="10"/>
        <color rgb="FF231F20"/>
        <rFont val="Helvetica"/>
        <family val="2"/>
        <scheme val="minor"/>
      </rPr>
      <t>Boundary Protection</t>
    </r>
  </si>
  <si>
    <r>
      <rPr>
        <sz val="10"/>
        <color rgb="FF231F20"/>
        <rFont val="Helvetica"/>
        <family val="2"/>
        <scheme val="minor"/>
      </rPr>
      <t>SC-8</t>
    </r>
  </si>
  <si>
    <r>
      <rPr>
        <sz val="10"/>
        <color rgb="FF231F20"/>
        <rFont val="Helvetica"/>
        <family val="2"/>
        <scheme val="minor"/>
      </rPr>
      <t>Transmission Confidentiality and Integrity</t>
    </r>
  </si>
  <si>
    <r>
      <rPr>
        <sz val="10"/>
        <color rgb="FF231F20"/>
        <rFont val="Helvetica"/>
        <family val="2"/>
        <scheme val="minor"/>
      </rPr>
      <t>SC-9</t>
    </r>
  </si>
  <si>
    <r>
      <rPr>
        <sz val="10"/>
        <color rgb="FF231F20"/>
        <rFont val="Helvetica"/>
        <family val="2"/>
        <scheme val="minor"/>
      </rPr>
      <t>SC-10</t>
    </r>
  </si>
  <si>
    <r>
      <rPr>
        <sz val="10"/>
        <color rgb="FF231F20"/>
        <rFont val="Helvetica"/>
        <family val="2"/>
        <scheme val="minor"/>
      </rPr>
      <t>Network Disconnect</t>
    </r>
  </si>
  <si>
    <r>
      <rPr>
        <sz val="10"/>
        <color rgb="FF231F20"/>
        <rFont val="Helvetica"/>
        <family val="2"/>
        <scheme val="minor"/>
      </rPr>
      <t>SC-11</t>
    </r>
  </si>
  <si>
    <r>
      <rPr>
        <sz val="10"/>
        <color rgb="FF231F20"/>
        <rFont val="Helvetica"/>
        <family val="2"/>
        <scheme val="minor"/>
      </rPr>
      <t>Trusted Path</t>
    </r>
  </si>
  <si>
    <r>
      <rPr>
        <sz val="10"/>
        <color rgb="FF231F20"/>
        <rFont val="Helvetica"/>
        <family val="2"/>
        <scheme val="minor"/>
      </rPr>
      <t>SC-12</t>
    </r>
  </si>
  <si>
    <t>Cryptographic Key Establishment and Management</t>
  </si>
  <si>
    <r>
      <rPr>
        <sz val="10"/>
        <color rgb="FF231F20"/>
        <rFont val="Helvetica"/>
        <family val="2"/>
        <scheme val="minor"/>
      </rPr>
      <t>SC-13</t>
    </r>
  </si>
  <si>
    <r>
      <rPr>
        <sz val="10"/>
        <color rgb="FF231F20"/>
        <rFont val="Helvetica"/>
        <family val="2"/>
        <scheme val="minor"/>
      </rPr>
      <t>Cryptographic Protection</t>
    </r>
  </si>
  <si>
    <r>
      <rPr>
        <sz val="10"/>
        <color rgb="FF231F20"/>
        <rFont val="Helvetica"/>
        <family val="2"/>
        <scheme val="minor"/>
      </rPr>
      <t>SC-14</t>
    </r>
  </si>
  <si>
    <r>
      <rPr>
        <sz val="10"/>
        <color rgb="FF231F20"/>
        <rFont val="Helvetica"/>
        <family val="2"/>
        <scheme val="minor"/>
      </rPr>
      <t>SC-15</t>
    </r>
  </si>
  <si>
    <r>
      <rPr>
        <sz val="10"/>
        <color rgb="FF231F20"/>
        <rFont val="Helvetica"/>
        <family val="2"/>
        <scheme val="minor"/>
      </rPr>
      <t>Collaborative Computing Devices</t>
    </r>
  </si>
  <si>
    <r>
      <rPr>
        <sz val="10"/>
        <color rgb="FF231F20"/>
        <rFont val="Helvetica"/>
        <family val="2"/>
        <scheme val="minor"/>
      </rPr>
      <t>SC-16</t>
    </r>
  </si>
  <si>
    <r>
      <rPr>
        <sz val="10"/>
        <color rgb="FF231F20"/>
        <rFont val="Helvetica"/>
        <family val="2"/>
        <scheme val="minor"/>
      </rPr>
      <t>Transmission of Security Attributes</t>
    </r>
  </si>
  <si>
    <r>
      <rPr>
        <sz val="10"/>
        <color rgb="FF231F20"/>
        <rFont val="Helvetica"/>
        <family val="2"/>
        <scheme val="minor"/>
      </rPr>
      <t>SC-17</t>
    </r>
  </si>
  <si>
    <r>
      <rPr>
        <sz val="10"/>
        <color rgb="FF231F20"/>
        <rFont val="Helvetica"/>
        <family val="2"/>
        <scheme val="minor"/>
      </rPr>
      <t>Public Key Infrastructure Certificates</t>
    </r>
  </si>
  <si>
    <r>
      <rPr>
        <sz val="10"/>
        <color rgb="FF231F20"/>
        <rFont val="Helvetica"/>
        <family val="2"/>
        <scheme val="minor"/>
      </rPr>
      <t>SC-18</t>
    </r>
  </si>
  <si>
    <r>
      <rPr>
        <sz val="10"/>
        <color rgb="FF231F20"/>
        <rFont val="Helvetica"/>
        <family val="2"/>
        <scheme val="minor"/>
      </rPr>
      <t>Mobile Code</t>
    </r>
  </si>
  <si>
    <r>
      <rPr>
        <sz val="10"/>
        <color rgb="FF231F20"/>
        <rFont val="Helvetica"/>
        <family val="2"/>
        <scheme val="minor"/>
      </rPr>
      <t>SC-19</t>
    </r>
  </si>
  <si>
    <r>
      <rPr>
        <sz val="10"/>
        <color rgb="FF231F20"/>
        <rFont val="Helvetica"/>
        <family val="2"/>
        <scheme val="minor"/>
      </rPr>
      <t>Voice Over Internet Protocol</t>
    </r>
  </si>
  <si>
    <r>
      <rPr>
        <sz val="10"/>
        <color rgb="FF231F20"/>
        <rFont val="Helvetica"/>
        <family val="2"/>
        <scheme val="minor"/>
      </rPr>
      <t>SC-20</t>
    </r>
  </si>
  <si>
    <t>Secure Name /Address Resolution Service (Authoritative Source)</t>
  </si>
  <si>
    <r>
      <rPr>
        <sz val="10"/>
        <color rgb="FF231F20"/>
        <rFont val="Helvetica"/>
        <family val="2"/>
        <scheme val="minor"/>
      </rPr>
      <t>SC-21</t>
    </r>
  </si>
  <si>
    <t>Secure Name /Address Resolution Service (Recursive or Caching Resolver)</t>
  </si>
  <si>
    <r>
      <rPr>
        <sz val="10"/>
        <color rgb="FF231F20"/>
        <rFont val="Helvetica"/>
        <family val="2"/>
        <scheme val="minor"/>
      </rPr>
      <t>SC-22</t>
    </r>
  </si>
  <si>
    <t>Architecture and Provisioning for Name/Address Resolution Service</t>
  </si>
  <si>
    <r>
      <rPr>
        <sz val="10"/>
        <color rgb="FF231F20"/>
        <rFont val="Helvetica"/>
        <family val="2"/>
        <scheme val="minor"/>
      </rPr>
      <t>SC-23</t>
    </r>
  </si>
  <si>
    <r>
      <rPr>
        <sz val="10"/>
        <color rgb="FF231F20"/>
        <rFont val="Helvetica"/>
        <family val="2"/>
        <scheme val="minor"/>
      </rPr>
      <t>Session Authenticity</t>
    </r>
  </si>
  <si>
    <r>
      <rPr>
        <sz val="10"/>
        <color rgb="FF231F20"/>
        <rFont val="Helvetica"/>
        <family val="2"/>
        <scheme val="minor"/>
      </rPr>
      <t>SC-24</t>
    </r>
  </si>
  <si>
    <r>
      <rPr>
        <sz val="10"/>
        <color rgb="FF231F20"/>
        <rFont val="Helvetica"/>
        <family val="2"/>
        <scheme val="minor"/>
      </rPr>
      <t>Fail in Known State</t>
    </r>
  </si>
  <si>
    <r>
      <rPr>
        <sz val="10"/>
        <color rgb="FF231F20"/>
        <rFont val="Helvetica"/>
        <family val="2"/>
        <scheme val="minor"/>
      </rPr>
      <t>SC-25</t>
    </r>
  </si>
  <si>
    <r>
      <rPr>
        <sz val="10"/>
        <color rgb="FF231F20"/>
        <rFont val="Helvetica"/>
        <family val="2"/>
        <scheme val="minor"/>
      </rPr>
      <t>Thin Nodes</t>
    </r>
  </si>
  <si>
    <r>
      <rPr>
        <sz val="10"/>
        <color rgb="FF231F20"/>
        <rFont val="Helvetica"/>
        <family val="2"/>
        <scheme val="minor"/>
      </rPr>
      <t>SC-26</t>
    </r>
  </si>
  <si>
    <r>
      <rPr>
        <sz val="10"/>
        <color rgb="FF231F20"/>
        <rFont val="Helvetica"/>
        <family val="2"/>
        <scheme val="minor"/>
      </rPr>
      <t>Honeypots</t>
    </r>
  </si>
  <si>
    <r>
      <rPr>
        <sz val="10"/>
        <color rgb="FF231F20"/>
        <rFont val="Helvetica"/>
        <family val="2"/>
        <scheme val="minor"/>
      </rPr>
      <t>SC-27</t>
    </r>
  </si>
  <si>
    <r>
      <rPr>
        <sz val="10"/>
        <color rgb="FF231F20"/>
        <rFont val="Helvetica"/>
        <family val="2"/>
        <scheme val="minor"/>
      </rPr>
      <t>Platform-Independent Applications</t>
    </r>
  </si>
  <si>
    <r>
      <rPr>
        <sz val="10"/>
        <color rgb="FF231F20"/>
        <rFont val="Helvetica"/>
        <family val="2"/>
        <scheme val="minor"/>
      </rPr>
      <t>SC-28</t>
    </r>
  </si>
  <si>
    <r>
      <rPr>
        <sz val="10"/>
        <color rgb="FF231F20"/>
        <rFont val="Helvetica"/>
        <family val="2"/>
        <scheme val="minor"/>
      </rPr>
      <t>Protection of Information at Rest</t>
    </r>
  </si>
  <si>
    <r>
      <rPr>
        <sz val="10"/>
        <color rgb="FF231F20"/>
        <rFont val="Helvetica"/>
        <family val="2"/>
        <scheme val="minor"/>
      </rPr>
      <t>SC-29</t>
    </r>
  </si>
  <si>
    <r>
      <rPr>
        <sz val="10"/>
        <color rgb="FF231F20"/>
        <rFont val="Helvetica"/>
        <family val="2"/>
        <scheme val="minor"/>
      </rPr>
      <t>Heterogeneity</t>
    </r>
  </si>
  <si>
    <r>
      <rPr>
        <sz val="10"/>
        <color rgb="FF231F20"/>
        <rFont val="Helvetica"/>
        <family val="2"/>
        <scheme val="minor"/>
      </rPr>
      <t>SC-30</t>
    </r>
  </si>
  <si>
    <r>
      <rPr>
        <sz val="10"/>
        <color rgb="FF231F20"/>
        <rFont val="Helvetica"/>
        <family val="2"/>
        <scheme val="minor"/>
      </rPr>
      <t>Concealment and Misdirection</t>
    </r>
  </si>
  <si>
    <r>
      <rPr>
        <sz val="10"/>
        <color rgb="FF231F20"/>
        <rFont val="Helvetica"/>
        <family val="2"/>
        <scheme val="minor"/>
      </rPr>
      <t>SC-31</t>
    </r>
  </si>
  <si>
    <r>
      <rPr>
        <sz val="10"/>
        <color rgb="FF231F20"/>
        <rFont val="Helvetica"/>
        <family val="2"/>
        <scheme val="minor"/>
      </rPr>
      <t>Covert Channel Analysis</t>
    </r>
  </si>
  <si>
    <r>
      <rPr>
        <sz val="10"/>
        <color rgb="FF231F20"/>
        <rFont val="Helvetica"/>
        <family val="2"/>
        <scheme val="minor"/>
      </rPr>
      <t>SC-32</t>
    </r>
  </si>
  <si>
    <r>
      <rPr>
        <sz val="10"/>
        <color rgb="FF231F20"/>
        <rFont val="Helvetica"/>
        <family val="2"/>
        <scheme val="minor"/>
      </rPr>
      <t>Information System Partitioning</t>
    </r>
  </si>
  <si>
    <r>
      <rPr>
        <sz val="10"/>
        <color rgb="FF231F20"/>
        <rFont val="Helvetica"/>
        <family val="2"/>
        <scheme val="minor"/>
      </rPr>
      <t>SC-33</t>
    </r>
  </si>
  <si>
    <r>
      <rPr>
        <sz val="10"/>
        <color rgb="FF231F20"/>
        <rFont val="Helvetica"/>
        <family val="2"/>
        <scheme val="minor"/>
      </rPr>
      <t>SC-34</t>
    </r>
  </si>
  <si>
    <r>
      <rPr>
        <sz val="10"/>
        <color rgb="FF231F20"/>
        <rFont val="Helvetica"/>
        <family val="2"/>
        <scheme val="minor"/>
      </rPr>
      <t>Non-Modifiable Executable Programs</t>
    </r>
  </si>
  <si>
    <r>
      <rPr>
        <sz val="10"/>
        <color rgb="FF231F20"/>
        <rFont val="Helvetica"/>
        <family val="2"/>
        <scheme val="minor"/>
      </rPr>
      <t>SC-35</t>
    </r>
  </si>
  <si>
    <r>
      <rPr>
        <sz val="10"/>
        <color rgb="FF231F20"/>
        <rFont val="Helvetica"/>
        <family val="2"/>
        <scheme val="minor"/>
      </rPr>
      <t>Honeyclients</t>
    </r>
  </si>
  <si>
    <r>
      <rPr>
        <sz val="10"/>
        <color rgb="FF231F20"/>
        <rFont val="Helvetica"/>
        <family val="2"/>
        <scheme val="minor"/>
      </rPr>
      <t>SC-36</t>
    </r>
  </si>
  <si>
    <r>
      <rPr>
        <sz val="10"/>
        <color rgb="FF231F20"/>
        <rFont val="Helvetica"/>
        <family val="2"/>
        <scheme val="minor"/>
      </rPr>
      <t>Distributed Processing and Storage</t>
    </r>
  </si>
  <si>
    <r>
      <rPr>
        <sz val="10"/>
        <color rgb="FF231F20"/>
        <rFont val="Helvetica"/>
        <family val="2"/>
        <scheme val="minor"/>
      </rPr>
      <t>SC-37</t>
    </r>
  </si>
  <si>
    <r>
      <rPr>
        <sz val="10"/>
        <color rgb="FF231F20"/>
        <rFont val="Helvetica"/>
        <family val="2"/>
        <scheme val="minor"/>
      </rPr>
      <t>Out-of-Band Channels</t>
    </r>
  </si>
  <si>
    <r>
      <rPr>
        <sz val="10"/>
        <color rgb="FF231F20"/>
        <rFont val="Helvetica"/>
        <family val="2"/>
        <scheme val="minor"/>
      </rPr>
      <t>SC-38</t>
    </r>
  </si>
  <si>
    <r>
      <rPr>
        <sz val="10"/>
        <color rgb="FF231F20"/>
        <rFont val="Helvetica"/>
        <family val="2"/>
        <scheme val="minor"/>
      </rPr>
      <t>Operations Security</t>
    </r>
  </si>
  <si>
    <r>
      <rPr>
        <sz val="10"/>
        <color rgb="FF231F20"/>
        <rFont val="Helvetica"/>
        <family val="2"/>
        <scheme val="minor"/>
      </rPr>
      <t>SC-39</t>
    </r>
  </si>
  <si>
    <r>
      <rPr>
        <sz val="10"/>
        <color rgb="FF231F20"/>
        <rFont val="Helvetica"/>
        <family val="2"/>
        <scheme val="minor"/>
      </rPr>
      <t>Process Isolation</t>
    </r>
  </si>
  <si>
    <r>
      <rPr>
        <sz val="10"/>
        <color rgb="FF231F20"/>
        <rFont val="Helvetica"/>
        <family val="2"/>
        <scheme val="minor"/>
      </rPr>
      <t>SC-40</t>
    </r>
  </si>
  <si>
    <r>
      <rPr>
        <sz val="10"/>
        <color rgb="FF231F20"/>
        <rFont val="Helvetica"/>
        <family val="2"/>
        <scheme val="minor"/>
      </rPr>
      <t>Wireless Link Protection</t>
    </r>
  </si>
  <si>
    <r>
      <rPr>
        <sz val="10"/>
        <color rgb="FF231F20"/>
        <rFont val="Helvetica"/>
        <family val="2"/>
        <scheme val="minor"/>
      </rPr>
      <t>SC-41</t>
    </r>
  </si>
  <si>
    <r>
      <rPr>
        <sz val="10"/>
        <color rgb="FF231F20"/>
        <rFont val="Helvetica"/>
        <family val="2"/>
        <scheme val="minor"/>
      </rPr>
      <t>Port and I/O Device Access</t>
    </r>
  </si>
  <si>
    <r>
      <rPr>
        <sz val="10"/>
        <color rgb="FF231F20"/>
        <rFont val="Helvetica"/>
        <family val="2"/>
        <scheme val="minor"/>
      </rPr>
      <t>SC-42</t>
    </r>
  </si>
  <si>
    <r>
      <rPr>
        <sz val="10"/>
        <color rgb="FF231F20"/>
        <rFont val="Helvetica"/>
        <family val="2"/>
        <scheme val="minor"/>
      </rPr>
      <t>Sensor Capability and Data</t>
    </r>
  </si>
  <si>
    <r>
      <rPr>
        <sz val="10"/>
        <color rgb="FF231F20"/>
        <rFont val="Helvetica"/>
        <family val="2"/>
        <scheme val="minor"/>
      </rPr>
      <t>SC-43</t>
    </r>
  </si>
  <si>
    <r>
      <rPr>
        <sz val="10"/>
        <color rgb="FF231F20"/>
        <rFont val="Helvetica"/>
        <family val="2"/>
        <scheme val="minor"/>
      </rPr>
      <t>Usage Restrictions</t>
    </r>
  </si>
  <si>
    <r>
      <rPr>
        <sz val="10"/>
        <color rgb="FF231F20"/>
        <rFont val="Helvetica"/>
        <family val="2"/>
        <scheme val="minor"/>
      </rPr>
      <t>SC-44</t>
    </r>
  </si>
  <si>
    <r>
      <rPr>
        <sz val="10"/>
        <color rgb="FF231F20"/>
        <rFont val="Helvetica"/>
        <family val="2"/>
        <scheme val="minor"/>
      </rPr>
      <t>Detonation Chambers</t>
    </r>
  </si>
  <si>
    <r>
      <rPr>
        <sz val="10"/>
        <color rgb="FF231F20"/>
        <rFont val="Helvetica"/>
        <family val="2"/>
        <scheme val="minor"/>
      </rPr>
      <t>SI-1</t>
    </r>
  </si>
  <si>
    <t>System and Information Integrity Policy and Procedures</t>
  </si>
  <si>
    <r>
      <rPr>
        <sz val="10"/>
        <color rgb="FF231F20"/>
        <rFont val="Helvetica"/>
        <family val="2"/>
        <scheme val="minor"/>
      </rPr>
      <t>SI-2</t>
    </r>
  </si>
  <si>
    <r>
      <rPr>
        <sz val="10"/>
        <color rgb="FF231F20"/>
        <rFont val="Helvetica"/>
        <family val="2"/>
        <scheme val="minor"/>
      </rPr>
      <t>Flaw Remediation</t>
    </r>
  </si>
  <si>
    <r>
      <rPr>
        <sz val="10"/>
        <color rgb="FF231F20"/>
        <rFont val="Helvetica"/>
        <family val="2"/>
        <scheme val="minor"/>
      </rPr>
      <t>SI-3</t>
    </r>
  </si>
  <si>
    <r>
      <rPr>
        <sz val="10"/>
        <color rgb="FF231F20"/>
        <rFont val="Helvetica"/>
        <family val="2"/>
        <scheme val="minor"/>
      </rPr>
      <t>Malicious Code Protection</t>
    </r>
  </si>
  <si>
    <r>
      <rPr>
        <sz val="10"/>
        <color rgb="FF231F20"/>
        <rFont val="Helvetica"/>
        <family val="2"/>
        <scheme val="minor"/>
      </rPr>
      <t>SI-4</t>
    </r>
  </si>
  <si>
    <r>
      <rPr>
        <sz val="10"/>
        <color rgb="FF231F20"/>
        <rFont val="Helvetica"/>
        <family val="2"/>
        <scheme val="minor"/>
      </rPr>
      <t>Information System Monitoring</t>
    </r>
  </si>
  <si>
    <r>
      <rPr>
        <sz val="10"/>
        <color rgb="FF231F20"/>
        <rFont val="Helvetica"/>
        <family val="2"/>
        <scheme val="minor"/>
      </rPr>
      <t>SI-5</t>
    </r>
  </si>
  <si>
    <r>
      <rPr>
        <sz val="10"/>
        <color rgb="FF231F20"/>
        <rFont val="Helvetica"/>
        <family val="2"/>
        <scheme val="minor"/>
      </rPr>
      <t>Security Alerts, Advisories, and Directives</t>
    </r>
  </si>
  <si>
    <r>
      <rPr>
        <sz val="10"/>
        <color rgb="FF231F20"/>
        <rFont val="Helvetica"/>
        <family val="2"/>
        <scheme val="minor"/>
      </rPr>
      <t>SI-6</t>
    </r>
  </si>
  <si>
    <r>
      <rPr>
        <sz val="10"/>
        <color rgb="FF231F20"/>
        <rFont val="Helvetica"/>
        <family val="2"/>
        <scheme val="minor"/>
      </rPr>
      <t>Security Function Verification</t>
    </r>
  </si>
  <si>
    <r>
      <rPr>
        <sz val="10"/>
        <color rgb="FF231F20"/>
        <rFont val="Helvetica"/>
        <family val="2"/>
        <scheme val="minor"/>
      </rPr>
      <t>SI-7</t>
    </r>
  </si>
  <si>
    <t>Software, Firmware, and Information Integrity</t>
  </si>
  <si>
    <r>
      <rPr>
        <sz val="10"/>
        <color rgb="FF231F20"/>
        <rFont val="Helvetica"/>
        <family val="2"/>
        <scheme val="minor"/>
      </rPr>
      <t>SI-8</t>
    </r>
  </si>
  <si>
    <r>
      <rPr>
        <sz val="10"/>
        <color rgb="FF231F20"/>
        <rFont val="Helvetica"/>
        <family val="2"/>
        <scheme val="minor"/>
      </rPr>
      <t>Spam Protection</t>
    </r>
  </si>
  <si>
    <r>
      <rPr>
        <sz val="10"/>
        <color rgb="FF231F20"/>
        <rFont val="Helvetica"/>
        <family val="2"/>
        <scheme val="minor"/>
      </rPr>
      <t>SI-9</t>
    </r>
  </si>
  <si>
    <r>
      <rPr>
        <sz val="10"/>
        <color rgb="FF231F20"/>
        <rFont val="Helvetica"/>
        <family val="2"/>
        <scheme val="minor"/>
      </rPr>
      <t>SI-10</t>
    </r>
  </si>
  <si>
    <r>
      <rPr>
        <sz val="10"/>
        <color rgb="FF231F20"/>
        <rFont val="Helvetica"/>
        <family val="2"/>
        <scheme val="minor"/>
      </rPr>
      <t>Information Input Validation</t>
    </r>
  </si>
  <si>
    <r>
      <rPr>
        <sz val="10"/>
        <color rgb="FF231F20"/>
        <rFont val="Helvetica"/>
        <family val="2"/>
        <scheme val="minor"/>
      </rPr>
      <t>SI-11</t>
    </r>
  </si>
  <si>
    <r>
      <rPr>
        <sz val="10"/>
        <color rgb="FF231F20"/>
        <rFont val="Helvetica"/>
        <family val="2"/>
        <scheme val="minor"/>
      </rPr>
      <t>Error Handling</t>
    </r>
  </si>
  <si>
    <r>
      <rPr>
        <sz val="10"/>
        <color rgb="FF231F20"/>
        <rFont val="Helvetica"/>
        <family val="2"/>
        <scheme val="minor"/>
      </rPr>
      <t>SI-12</t>
    </r>
  </si>
  <si>
    <r>
      <rPr>
        <sz val="10"/>
        <color rgb="FF231F20"/>
        <rFont val="Helvetica"/>
        <family val="2"/>
        <scheme val="minor"/>
      </rPr>
      <t>Information Handling and Retention</t>
    </r>
  </si>
  <si>
    <r>
      <rPr>
        <sz val="10"/>
        <color rgb="FF231F20"/>
        <rFont val="Helvetica"/>
        <family val="2"/>
        <scheme val="minor"/>
      </rPr>
      <t>SI-13</t>
    </r>
  </si>
  <si>
    <r>
      <rPr>
        <sz val="10"/>
        <color rgb="FF231F20"/>
        <rFont val="Helvetica"/>
        <family val="2"/>
        <scheme val="minor"/>
      </rPr>
      <t>Predictable Failure Prevention</t>
    </r>
  </si>
  <si>
    <r>
      <rPr>
        <sz val="10"/>
        <color rgb="FF231F20"/>
        <rFont val="Helvetica"/>
        <family val="2"/>
        <scheme val="minor"/>
      </rPr>
      <t>SI-14</t>
    </r>
  </si>
  <si>
    <r>
      <rPr>
        <sz val="10"/>
        <color rgb="FF231F20"/>
        <rFont val="Helvetica"/>
        <family val="2"/>
        <scheme val="minor"/>
      </rPr>
      <t>Non-Persistence</t>
    </r>
  </si>
  <si>
    <r>
      <rPr>
        <sz val="10"/>
        <color rgb="FF231F20"/>
        <rFont val="Helvetica"/>
        <family val="2"/>
        <scheme val="minor"/>
      </rPr>
      <t>SI-15</t>
    </r>
  </si>
  <si>
    <r>
      <rPr>
        <sz val="10"/>
        <color rgb="FF231F20"/>
        <rFont val="Helvetica"/>
        <family val="2"/>
        <scheme val="minor"/>
      </rPr>
      <t>Information Output Filtering</t>
    </r>
  </si>
  <si>
    <r>
      <rPr>
        <sz val="10"/>
        <color rgb="FF231F20"/>
        <rFont val="Helvetica"/>
        <family val="2"/>
        <scheme val="minor"/>
      </rPr>
      <t>SI-16</t>
    </r>
  </si>
  <si>
    <r>
      <rPr>
        <sz val="10"/>
        <color rgb="FF231F20"/>
        <rFont val="Helvetica"/>
        <family val="2"/>
        <scheme val="minor"/>
      </rPr>
      <t>Memory Protection</t>
    </r>
  </si>
  <si>
    <r>
      <rPr>
        <sz val="10"/>
        <color rgb="FF231F20"/>
        <rFont val="Helvetica"/>
        <family val="2"/>
        <scheme val="minor"/>
      </rPr>
      <t>SI-17</t>
    </r>
  </si>
  <si>
    <r>
      <rPr>
        <sz val="10"/>
        <color rgb="FF231F20"/>
        <rFont val="Helvetica"/>
        <family val="2"/>
        <scheme val="minor"/>
      </rPr>
      <t>Fail-Safe Procedures</t>
    </r>
  </si>
  <si>
    <r>
      <rPr>
        <sz val="10"/>
        <color rgb="FF231F20"/>
        <rFont val="Helvetica"/>
        <family val="2"/>
        <scheme val="minor"/>
      </rPr>
      <t>PM-1</t>
    </r>
  </si>
  <si>
    <r>
      <rPr>
        <sz val="10"/>
        <color rgb="FF231F20"/>
        <rFont val="Helvetica"/>
        <family val="2"/>
        <scheme val="minor"/>
      </rPr>
      <t>Information Security Program Plan</t>
    </r>
  </si>
  <si>
    <r>
      <rPr>
        <sz val="10"/>
        <color rgb="FF231F20"/>
        <rFont val="Helvetica"/>
        <family val="2"/>
        <scheme val="minor"/>
      </rPr>
      <t>PM-2</t>
    </r>
  </si>
  <si>
    <r>
      <rPr>
        <sz val="10"/>
        <color rgb="FF231F20"/>
        <rFont val="Helvetica"/>
        <family val="2"/>
        <scheme val="minor"/>
      </rPr>
      <t>Senior Information Security Officer</t>
    </r>
  </si>
  <si>
    <r>
      <rPr>
        <sz val="10"/>
        <color rgb="FF231F20"/>
        <rFont val="Helvetica"/>
        <family val="2"/>
        <scheme val="minor"/>
      </rPr>
      <t>PM-3</t>
    </r>
  </si>
  <si>
    <r>
      <rPr>
        <sz val="10"/>
        <color rgb="FF231F20"/>
        <rFont val="Helvetica"/>
        <family val="2"/>
        <scheme val="minor"/>
      </rPr>
      <t>Information Security Resources</t>
    </r>
  </si>
  <si>
    <r>
      <rPr>
        <sz val="10"/>
        <color rgb="FF231F20"/>
        <rFont val="Helvetica"/>
        <family val="2"/>
        <scheme val="minor"/>
      </rPr>
      <t>PM-4</t>
    </r>
  </si>
  <si>
    <r>
      <rPr>
        <sz val="10"/>
        <color rgb="FF231F20"/>
        <rFont val="Helvetica"/>
        <family val="2"/>
        <scheme val="minor"/>
      </rPr>
      <t>Plan of Action and Milestones Process</t>
    </r>
  </si>
  <si>
    <r>
      <rPr>
        <sz val="10"/>
        <color rgb="FF231F20"/>
        <rFont val="Helvetica"/>
        <family val="2"/>
        <scheme val="minor"/>
      </rPr>
      <t>PM-5</t>
    </r>
  </si>
  <si>
    <r>
      <rPr>
        <sz val="10"/>
        <color rgb="FF231F20"/>
        <rFont val="Helvetica"/>
        <family val="2"/>
        <scheme val="minor"/>
      </rPr>
      <t>Information System Inventory</t>
    </r>
  </si>
  <si>
    <r>
      <rPr>
        <sz val="10"/>
        <color rgb="FF231F20"/>
        <rFont val="Helvetica"/>
        <family val="2"/>
        <scheme val="minor"/>
      </rPr>
      <t>PM-6</t>
    </r>
    <r>
      <rPr>
        <sz val="12"/>
        <color rgb="FF000000"/>
        <rFont val="Verdana"/>
        <family val="2"/>
      </rPr>
      <t/>
    </r>
  </si>
  <si>
    <t>Information Security Measures of Performance</t>
  </si>
  <si>
    <r>
      <rPr>
        <sz val="10"/>
        <color rgb="FF231F20"/>
        <rFont val="Helvetica"/>
        <family val="2"/>
        <scheme val="minor"/>
      </rPr>
      <t>PM-7</t>
    </r>
    <r>
      <rPr>
        <sz val="12"/>
        <color rgb="FF000000"/>
        <rFont val="Verdana"/>
        <family val="2"/>
      </rPr>
      <t/>
    </r>
  </si>
  <si>
    <t>Enterprise Architecture</t>
  </si>
  <si>
    <r>
      <rPr>
        <sz val="10"/>
        <color rgb="FF231F20"/>
        <rFont val="Helvetica"/>
        <family val="2"/>
        <scheme val="minor"/>
      </rPr>
      <t>PM-8</t>
    </r>
    <r>
      <rPr>
        <sz val="12"/>
        <color rgb="FF000000"/>
        <rFont val="Verdana"/>
        <family val="2"/>
      </rPr>
      <t/>
    </r>
  </si>
  <si>
    <t>Critical Infrastructure Plan</t>
  </si>
  <si>
    <r>
      <rPr>
        <sz val="10"/>
        <color rgb="FF231F20"/>
        <rFont val="Helvetica"/>
        <family val="2"/>
        <scheme val="minor"/>
      </rPr>
      <t>PM-9</t>
    </r>
    <r>
      <rPr>
        <sz val="12"/>
        <color rgb="FF000000"/>
        <rFont val="Verdana"/>
        <family val="2"/>
      </rPr>
      <t/>
    </r>
  </si>
  <si>
    <t>Risk Management Strategy</t>
  </si>
  <si>
    <r>
      <rPr>
        <sz val="10"/>
        <color rgb="FF231F20"/>
        <rFont val="Helvetica"/>
        <family val="2"/>
        <scheme val="minor"/>
      </rPr>
      <t>PM-10</t>
    </r>
    <r>
      <rPr>
        <sz val="12"/>
        <color rgb="FF000000"/>
        <rFont val="Verdana"/>
        <family val="2"/>
      </rPr>
      <t/>
    </r>
  </si>
  <si>
    <t>Security Authorization Process</t>
  </si>
  <si>
    <r>
      <rPr>
        <sz val="10"/>
        <color rgb="FF231F20"/>
        <rFont val="Helvetica"/>
        <family val="2"/>
        <scheme val="minor"/>
      </rPr>
      <t>PM-11</t>
    </r>
    <r>
      <rPr>
        <sz val="12"/>
        <color rgb="FF000000"/>
        <rFont val="Verdana"/>
        <family val="2"/>
      </rPr>
      <t/>
    </r>
  </si>
  <si>
    <t>Mission/Business Process Definition</t>
  </si>
  <si>
    <r>
      <rPr>
        <sz val="10"/>
        <color rgb="FF231F20"/>
        <rFont val="Helvetica"/>
        <family val="2"/>
        <scheme val="minor"/>
      </rPr>
      <t>PM-12</t>
    </r>
    <r>
      <rPr>
        <sz val="12"/>
        <color rgb="FF000000"/>
        <rFont val="Verdana"/>
        <family val="2"/>
      </rPr>
      <t/>
    </r>
  </si>
  <si>
    <t>Insider Threat Program</t>
  </si>
  <si>
    <r>
      <rPr>
        <sz val="10"/>
        <color rgb="FF231F20"/>
        <rFont val="Helvetica"/>
        <family val="2"/>
        <scheme val="minor"/>
      </rPr>
      <t>PM-13</t>
    </r>
    <r>
      <rPr>
        <sz val="12"/>
        <color rgb="FF000000"/>
        <rFont val="Verdana"/>
        <family val="2"/>
      </rPr>
      <t/>
    </r>
  </si>
  <si>
    <t>Information Security Workforce</t>
  </si>
  <si>
    <r>
      <rPr>
        <sz val="10"/>
        <color rgb="FF231F20"/>
        <rFont val="Helvetica"/>
        <family val="2"/>
        <scheme val="minor"/>
      </rPr>
      <t>PM-14</t>
    </r>
    <r>
      <rPr>
        <sz val="12"/>
        <color rgb="FF000000"/>
        <rFont val="Verdana"/>
        <family val="2"/>
      </rPr>
      <t/>
    </r>
  </si>
  <si>
    <t>Testing, Training, &amp; Monitoring</t>
  </si>
  <si>
    <r>
      <rPr>
        <sz val="10"/>
        <color rgb="FF231F20"/>
        <rFont val="Helvetica"/>
        <family val="2"/>
        <scheme val="minor"/>
      </rPr>
      <t>PM-15</t>
    </r>
    <r>
      <rPr>
        <sz val="12"/>
        <color rgb="FF000000"/>
        <rFont val="Verdana"/>
        <family val="2"/>
      </rPr>
      <t/>
    </r>
  </si>
  <si>
    <t>Contacts with Security Groups and Associations</t>
  </si>
  <si>
    <r>
      <rPr>
        <sz val="10"/>
        <color rgb="FF231F20"/>
        <rFont val="Helvetica"/>
        <family val="2"/>
        <scheme val="minor"/>
      </rPr>
      <t>PM-16</t>
    </r>
    <r>
      <rPr>
        <sz val="12"/>
        <color rgb="FF000000"/>
        <rFont val="Verdana"/>
        <family val="2"/>
      </rPr>
      <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</si>
  <si>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</si>
  <si>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</si>
  <si>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</si>
  <si>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</si>
  <si>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</si>
  <si>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</si>
  <si>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</si>
  <si>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</si>
  <si>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</si>
  <si>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PE-2, PE-3, PE-5, PE-11, PE-13, PE-14, SA-9</t>
  </si>
  <si>
    <t>Physical Access Authorizations; Physical Access Control; Access Control for Transmission Medium; Emergency Power; Fire Protection; Temperature and Humidity Controls; External Information System Services</t>
  </si>
  <si>
    <t xml:space="preserve">SA-3, SA-15, SC-2, PM-2, PM-10, SI-5,PM-3 </t>
  </si>
  <si>
    <t>System Development Life Cycle; Development Process, Standards, and Tools; Application Partitioning; Senior Information Security Officer; Security Authorization Process; Security Alerts, Advisories, and Directives; Information Security Resources</t>
  </si>
  <si>
    <t>AC-2, AC-3, AC-6</t>
  </si>
  <si>
    <t>Account Management; Access Enforcement; Least Privilege</t>
  </si>
  <si>
    <t>AC-3, CM-7; NIST SP 800-46</t>
  </si>
  <si>
    <t>Access Enforcement; Least Functionality; Guide to Enterprise Telework, Remote Access, and Bring Your Own Device (BYOD) Security</t>
  </si>
  <si>
    <t>CA-9, SC-4</t>
  </si>
  <si>
    <t>Internal System Connections; Information in Shared Resources</t>
  </si>
  <si>
    <t>IA-2, IA-5</t>
  </si>
  <si>
    <t>Identification and Authentication (Organizational Users); Authenticator Management</t>
  </si>
  <si>
    <t>AU-2(3), AU-6, AU-12, AC-6(9), CM-3, MA-2, MA-5, PE-3</t>
  </si>
  <si>
    <t>Audit and Accountability: reviews and updates; Audit Review, Analysis, and Reporting; Audit Generation; Access Control: Auditing use of privileged functions; Configuration Change Control; Controlled Maintenance; Maintenance Personnel; Physical Access Control</t>
  </si>
  <si>
    <t>AU-7, AU-9, IR-4, AC-5, CP-4, CP-10; NIST SP 800-34</t>
  </si>
  <si>
    <t>Audit Reduction and Report Generation; Protection of Audit Information; Incident Handling; Separation of Duties; Contingency Plan Testing; Information System Recovery and Reconstitution; Contingency Planning Guide for Federal Information Systems</t>
  </si>
  <si>
    <t>AC-5, CP-4, CP-10; NIST SP 800-34</t>
  </si>
  <si>
    <t>Separation of Duties; Contingency Plan Testing; Information System Recovery and Reconstitution; Contingency Planning Guide for Federal Information Systems</t>
  </si>
  <si>
    <t>CM-3, CM-4, CM-5</t>
  </si>
  <si>
    <t>Configuration Change Control; Security Impact Analysis; Access Restrictions for Change</t>
  </si>
  <si>
    <t>AC-4, MP-2, MP-4</t>
  </si>
  <si>
    <t>Information Flow Enforcement; Media Access; Media Storage</t>
  </si>
  <si>
    <t>MP-2, AC-19(5)</t>
  </si>
  <si>
    <t>Media Access; Access Control: Full device / container based encryption</t>
  </si>
  <si>
    <t>CP-9, MP-5</t>
  </si>
  <si>
    <t>Information System Backup; Media Transport</t>
  </si>
  <si>
    <t>CP-9 MP-6, NIST SP 800-60, NIST SP 800-88, AC-2, AC-6, IA-4, PM-2, PM-10, SI-5, MA-2, MA-3, MP-6</t>
  </si>
  <si>
    <t>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t>
  </si>
  <si>
    <t>IR-2, IR-4, IR-9</t>
  </si>
  <si>
    <t>Incident Response Training; Incident Handling; Information Spillage Response</t>
  </si>
  <si>
    <t>IR-2, IR-4, IR-10</t>
  </si>
  <si>
    <t>Incident Response Training; Incident Handling; Integrated Information Security Analysis Team</t>
  </si>
  <si>
    <t>MP-4, PE-2, PE-5, PE-6, PE-17</t>
  </si>
  <si>
    <t>Media Storage; Physical Access Authorizations; Access Control for Output Devices; Monitoring Physical Access; Alternate Work Site</t>
  </si>
  <si>
    <t>MP-2, MP-5, MP-7</t>
  </si>
  <si>
    <t>Media Access; Media Transport; Media Use</t>
  </si>
  <si>
    <t>PM-2, PM-10, SI-5, CA-5, PM-1</t>
  </si>
  <si>
    <t>Senior Information Security Officer; Security Authorization Process; Security Alerts, Advisories, and Directives; Plan of Action and Milestones; Information Security Program Plan</t>
  </si>
  <si>
    <t>CA-5, CM-3, PM-1, SA-15, SA-3, SA-8, SC-2</t>
  </si>
  <si>
    <t>Plan of Action and Milestones; Configuration Change Control; Information Security Program Plan; Development Process, Standards, and Tools; System Development Life Cycle; Security Engineering Principles; Application Partitioning</t>
  </si>
  <si>
    <t>CA-5, PM-1, IR-4, IR-5, IR-7, IR-8</t>
  </si>
  <si>
    <t>Plan of Action and Milestones; Information Security Program Plan; Identifier Management; Authenticator Management; Cryptographic Module Authentication; Identification and Authentication (Non- Organizational Users)</t>
  </si>
  <si>
    <t>CA-5, PM-1</t>
  </si>
  <si>
    <t>Plan of Action and Milestones; Information Security Program Plan</t>
  </si>
  <si>
    <t>CM-2, CM-6, CM-3, AC-19, MA-2</t>
  </si>
  <si>
    <t>Baseline Configuration; Configuration Settings; Configuration Change Control; Access Control for Mobile Devices; Controlled Maintenance</t>
  </si>
  <si>
    <t>§164.308(a)(1)(i)</t>
  </si>
  <si>
    <t>Security management process: Implement policies and procedures to prevent, detect, contain, and correct security violations.</t>
  </si>
  <si>
    <t>§164.308(a)(1)(ii)(B)</t>
  </si>
  <si>
    <t>Has the risk management process been completed using IAW NIST Guidelines?</t>
  </si>
  <si>
    <t>1.x</t>
  </si>
  <si>
    <t>Install and maintain a firewall configuration to protect cardholder data</t>
  </si>
  <si>
    <t>Establish and implement firewall and router configuration standards that include the following:</t>
  </si>
  <si>
    <t>1.1.1</t>
  </si>
  <si>
    <t>A formal process for approving and testing all network connections and changes to the firewall and router configurations</t>
  </si>
  <si>
    <t>1.1.2</t>
  </si>
  <si>
    <t>Current network diagram that identifies all connections between the cardholder data environment and other networks, including any wireless networks</t>
  </si>
  <si>
    <t>1.1.3</t>
  </si>
  <si>
    <t>Current diagram that shows all cardholder data flows across systems and networks</t>
  </si>
  <si>
    <t>1.1.4</t>
  </si>
  <si>
    <t>Requirements for a firewall at each Internet connection and between any demilitarized zone (DMZ) and the internal network zone</t>
  </si>
  <si>
    <t>1.1.5</t>
  </si>
  <si>
    <t>Description of groups, roles, and responsibilities for management of network components</t>
  </si>
  <si>
    <t>1.1.6</t>
  </si>
  <si>
    <t>Documentation of business justification and approval for use of all services, protocols, and ports allowed, including documentation of security features implemented for those protocols considered to be insecure.</t>
  </si>
  <si>
    <t>1.1.7</t>
  </si>
  <si>
    <t>Requirement to review firewall and router rule sets at least every six months</t>
  </si>
  <si>
    <t>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</si>
  <si>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1.2.1</t>
  </si>
  <si>
    <t>Restrict inbound and outbound traffic to that which is necessary for the cardholder data environment, and specifically deny all other traffic.</t>
  </si>
  <si>
    <t>1.2.2</t>
  </si>
  <si>
    <t>Secure and synchronize router configuration files.</t>
  </si>
  <si>
    <t>1.2.3</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</si>
  <si>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</si>
  <si>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</si>
  <si>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1.3.1</t>
  </si>
  <si>
    <t>Implement a DMZ to limit inbound traffic to only system components that provide authorized publicly accessible services, protocols, and ports.</t>
  </si>
  <si>
    <t>1.3.2</t>
  </si>
  <si>
    <t>Limit inbound Internet traffic to IP addresses within the DMZ.</t>
  </si>
  <si>
    <t>1.3.3</t>
  </si>
  <si>
    <t>Implement anti-spoofing measures to detect and block forged source IP addresses from entering the network. (For example, block traffic originating from the Internet with an internal source address.)</t>
  </si>
  <si>
    <t>1.3.4</t>
  </si>
  <si>
    <t>Do not allow unauthorized outbound traffic from the cardholder data environment to the Internet.</t>
  </si>
  <si>
    <t>1.3.5</t>
  </si>
  <si>
    <t>Permit only “established” connections into the network.</t>
  </si>
  <si>
    <t>1.3.6</t>
  </si>
  <si>
    <t>Place system components that store cardholder data (such as a database) in an internal network zone, segregated from the DMZ and other untrusted networks.</t>
  </si>
  <si>
    <t>1.3.7</t>
  </si>
  <si>
    <t>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</si>
  <si>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</si>
  <si>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</si>
  <si>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t>2.x</t>
  </si>
  <si>
    <t>Do not use vendor-supplied defaults for system passwords and other security parameters</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</si>
  <si>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</si>
  <si>
    <t>2.1.1</t>
  </si>
  <si>
    <t>For wireless environments connected to the cardholder data environment or transmitting cardholder data, change ALL wireless vendor defaults at installation, including but not limited to default wireless encryption keys, passwords, and SNMP community strings.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</si>
  <si>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</si>
  <si>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2.2.1</t>
  </si>
  <si>
    <t>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</si>
  <si>
    <t>2.2.2</t>
  </si>
  <si>
    <t>Enable only necessary services, protocols, daemons, etc., as required for the function of the system.</t>
  </si>
  <si>
    <t>2.2.3</t>
  </si>
  <si>
    <t>Implement additional security features for any required services, protocols, or daemons that are considered to be insecure. Note: Where SSL/early TLS is used, the requirements in Appendix A2 must be completed.</t>
  </si>
  <si>
    <t>2.2.4</t>
  </si>
  <si>
    <t>Configure system security parameters to prevent misuse.</t>
  </si>
  <si>
    <t>2.2.5</t>
  </si>
  <si>
    <t>Remove all unnecessary functionality, such as scripts, drivers, features, subsystems, file systems, and unnecessary web servers.</t>
  </si>
  <si>
    <t>Encrypt all non-console administrative access using strong cryptography. Note: Where SSL/early TLS is used, the requirements in Appendix A2 must be completed.</t>
  </si>
  <si>
    <t>Maintain an inventory of system components that are in scope for PCI DSS.</t>
  </si>
  <si>
    <t>Ensure that security policies and operational procedures for managing vendor defaults and other security parameters are documented, in use, and known to all affected parties.</t>
  </si>
  <si>
    <t>Shared hosting providers must protect each entity’s hosted environment and cardholder data. These providers must meet specific requirements as detailed in Appendix A1: Additional PCI DSS Requirements for Shared Hosting Providers.</t>
  </si>
  <si>
    <t>3.x</t>
  </si>
  <si>
    <t>Protect stored cardholder data</t>
  </si>
  <si>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</si>
  <si>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</si>
  <si>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t>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</si>
  <si>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</si>
  <si>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</si>
  <si>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t>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point-of-sale (POS) receipts.</t>
  </si>
  <si>
    <t>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</si>
  <si>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key-management requirements.</t>
  </si>
  <si>
    <t>Document and implement procedures to protect keys used to secure stored cardholder data against disclosure and misuse: Note: This requirement applies to keys used to encrypt stored cardholder data, and also applies to key-encrypting keys used to protect data-encrypting keys—such key-encrypting keys must be at least as strong as the data-encrypting key.</t>
  </si>
  <si>
    <t>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</si>
  <si>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Restrict access to cryptographic keys to the fewest number of custodians necessary.</t>
  </si>
  <si>
    <t>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Note: It is not required that public keys be stored in one of these forms.</t>
  </si>
  <si>
    <t>Store cryptographic keys in the fewest possible locations.</t>
  </si>
  <si>
    <t>Fully document and implement all key-management processes and procedures for cryptographic keys used for encryption of cardholder data, including the following: Note: Numerous industry standards for key management are available from various resources including NIST, which can be found at http://csrc.nist.gov.</t>
  </si>
  <si>
    <t>Generation of strong cryptographic keys</t>
  </si>
  <si>
    <t>Secure cryptographic key distribution</t>
  </si>
  <si>
    <t>Secure cryptographic key storage</t>
  </si>
  <si>
    <t>3.6.4</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</si>
  <si>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</si>
  <si>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t>3.6.5</t>
  </si>
  <si>
    <t>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t>
  </si>
  <si>
    <t>3.6.6</t>
  </si>
  <si>
    <t>If manual clear-text cryptographic key-management operations are used, these operations must be managed using split knowledge and dual control. Note: Examples of manual key-management operations include, but are not limited to: key generation, transmission, loading, storage and destruction.</t>
  </si>
  <si>
    <t>3.6.7</t>
  </si>
  <si>
    <t>Prevention of unauthorized substitution of cryptographic keys.</t>
  </si>
  <si>
    <t>3.6.8</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</si>
  <si>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</si>
  <si>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</si>
  <si>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t>4.x</t>
  </si>
  <si>
    <t>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</si>
  <si>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</si>
  <si>
    <t>4.1.1</t>
  </si>
  <si>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</si>
  <si>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</si>
  <si>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</si>
  <si>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5.x</t>
  </si>
  <si>
    <t>Use and regularly update anti-virus software or programs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</si>
  <si>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</si>
  <si>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</si>
  <si>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</si>
  <si>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</si>
  <si>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t>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</si>
  <si>
    <t>Ensure that security policies and operational procedures for protecting systems against malware are documented, in use, and known to all affected parties.</t>
  </si>
  <si>
    <t>6.x</t>
  </si>
  <si>
    <t>Develop and maintain secure systems and applications</t>
  </si>
  <si>
    <t>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</si>
  <si>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</si>
  <si>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t>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t>
  </si>
  <si>
    <t>6.3.1</t>
  </si>
  <si>
    <t>Remove development, test and/or custom application accounts, user IDs, and passwords before applications become active or are released to customers.</t>
  </si>
  <si>
    <t>6.3.2</t>
  </si>
  <si>
    <t>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</si>
  <si>
    <t>Follow change control processes and procedures for all changes to system components. The processes must include the following:</t>
  </si>
  <si>
    <t>6.4.1</t>
  </si>
  <si>
    <t>Separate development/test environments from production environments, and enforce the separation with access controls.</t>
  </si>
  <si>
    <t>6.4.2</t>
  </si>
  <si>
    <t>Separation of duties between development/test and production environments</t>
  </si>
  <si>
    <t>6.4.3</t>
  </si>
  <si>
    <t>Production data (live PANs) are not used for testing or development</t>
  </si>
  <si>
    <t>6.4.4</t>
  </si>
  <si>
    <t>Removal of test data and accounts from system components before the system becomes active/goes into production.</t>
  </si>
  <si>
    <t>6.4.5</t>
  </si>
  <si>
    <t>Change control procedures must include the following:</t>
  </si>
  <si>
    <t>6.4.5.1</t>
  </si>
  <si>
    <t>Documentation of impact.</t>
  </si>
  <si>
    <t>6.4.5.2</t>
  </si>
  <si>
    <t>Documented change approval by authorized parties.</t>
  </si>
  <si>
    <t>6.4.5.3</t>
  </si>
  <si>
    <t>Functionality testing to verify that the change does not adversely impact the security of the system.</t>
  </si>
  <si>
    <t>6.4.5.4</t>
  </si>
  <si>
    <t>Back-out procedures.</t>
  </si>
  <si>
    <t>6.4.6</t>
  </si>
  <si>
    <t>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</si>
  <si>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</si>
  <si>
    <t>6.5.1</t>
  </si>
  <si>
    <t>Injection flaws, particularly SQL injection. Also consider OS Command Injection, LDAP and XPath injection flaws as well as other injection flaws.</t>
  </si>
  <si>
    <t>6.5.2</t>
  </si>
  <si>
    <t>Buffer overflows</t>
  </si>
  <si>
    <t>6.5.3</t>
  </si>
  <si>
    <t>Insecure cryptographic storage</t>
  </si>
  <si>
    <t>6.5.4</t>
  </si>
  <si>
    <t>Insecure communications</t>
  </si>
  <si>
    <t>6.5.5</t>
  </si>
  <si>
    <t>Improper error handling</t>
  </si>
  <si>
    <t>6.5.6</t>
  </si>
  <si>
    <t>All “high risk” vulnerabilities identified in the vulnerability identification process (as defined in PCI DSS Requirement 6.1).</t>
  </si>
  <si>
    <t>6.5.7</t>
  </si>
  <si>
    <t>Cross-site scripting (XSS)</t>
  </si>
  <si>
    <t>6.5.8</t>
  </si>
  <si>
    <t>Improper access control (such as insecure direct object references, failure to restrict URL access, directory traversal, and failure to restrict user access to functions).</t>
  </si>
  <si>
    <t>6.5.9</t>
  </si>
  <si>
    <t>Cross-site request forgery (CSRF)</t>
  </si>
  <si>
    <t>6.5.10</t>
  </si>
  <si>
    <t>Broken authentication and session management</t>
  </si>
  <si>
    <t>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web-based attacks (for example, a web-application firewall) in front of public-facing web applications, to continually check all traffic.</t>
  </si>
  <si>
    <t>Ensure that security policies and operational procedures for developing and maintaining secure systems and applications are documented, in use, and known to all affected parties.</t>
  </si>
  <si>
    <t>7.x</t>
  </si>
  <si>
    <t>Restrict access to cardholder data by business need to know</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</si>
  <si>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</si>
  <si>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</si>
  <si>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t>Restrict access to privileged user IDs to least privileges necessary to perform job responsibilities.</t>
  </si>
  <si>
    <t>7.1.3</t>
  </si>
  <si>
    <t>Assign access based on individual personnel’s job classification and function.</t>
  </si>
  <si>
    <t>7.1.4</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</si>
  <si>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</si>
  <si>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</si>
  <si>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</si>
  <si>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</si>
  <si>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</si>
  <si>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</si>
  <si>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8.x</t>
  </si>
  <si>
    <t>Assign a unique ID to each person with computer access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</si>
  <si>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</si>
  <si>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</si>
  <si>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</si>
  <si>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</si>
  <si>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</si>
  <si>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8.1.5</t>
  </si>
  <si>
    <t>Manage IDs used by third parties to access, support, or maintain system components via remote access as follows: • Enabled only during the time period needed and disabled when not in use. • Monitored when in use.</t>
  </si>
  <si>
    <t>8.1.6</t>
  </si>
  <si>
    <t>Limit repeated access attempts by locking out the user ID after not more than six attempts.</t>
  </si>
  <si>
    <t>8.1.7</t>
  </si>
  <si>
    <t>Set the lockout duration to a minimum of 30 minutes or until an administrator enables the user ID.</t>
  </si>
  <si>
    <t>8.1.8</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</si>
  <si>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</si>
  <si>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</si>
  <si>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</si>
  <si>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</si>
  <si>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</si>
  <si>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8.2.4</t>
  </si>
  <si>
    <t>Change user passwords/passphrases at least once every 90 days.</t>
  </si>
  <si>
    <t>8.2.5</t>
  </si>
  <si>
    <t>Do not allow an individual to submit a new password/passphrase that is the same as any of the last four passwords/passphrases he or she has used.</t>
  </si>
  <si>
    <t>8.2.6</t>
  </si>
  <si>
    <t>Set passwords/passphrases for first-time use and upon reset to a unique value for each user, and change immediately after the first use.</t>
  </si>
  <si>
    <t>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</si>
  <si>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Incorporate multi-factor authentication for all non-console access into the CDE for personnel with administrative access. Note: This requirement is a best practice until January 31, 2018, after which it becomes a requirement.</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</si>
  <si>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</si>
  <si>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</si>
  <si>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</si>
  <si>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t>8.5.1</t>
  </si>
  <si>
    <t>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</si>
  <si>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</si>
  <si>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</si>
  <si>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</si>
  <si>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9.x</t>
  </si>
  <si>
    <t>Restrict physical access to cardholder data</t>
  </si>
  <si>
    <t>Use appropriate facility entry controls to limit and monitor physical access to systems in the cardholder data environment.</t>
  </si>
  <si>
    <t>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point-of-sale terminals are present, such as the cashier areas in a retail store.</t>
  </si>
  <si>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</si>
  <si>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9.1.3</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</si>
  <si>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</si>
  <si>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</si>
  <si>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</si>
  <si>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</si>
  <si>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</si>
  <si>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</si>
  <si>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</si>
  <si>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</si>
  <si>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</si>
  <si>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9.5.1</t>
  </si>
  <si>
    <t>Store media backups in a secure location, preferably an off-site facility, such as an alternate or backup site, or a commercial storage facility. Review the location’s security at least annually.</t>
  </si>
  <si>
    <t>Maintain strict control over the internal or external distribution of any kind of media, including the following:</t>
  </si>
  <si>
    <t>9.6.1</t>
  </si>
  <si>
    <t>Classify media so the sensitivity of the data can be determined.</t>
  </si>
  <si>
    <t>9.6.2</t>
  </si>
  <si>
    <t>Send the media by secured courier or other delivery method that can be accurately tracked.</t>
  </si>
  <si>
    <t>9.6.3</t>
  </si>
  <si>
    <t>Ensure management approves any and all media that is moved from a secured area (including when media is distributed to individuals).</t>
  </si>
  <si>
    <t>Maintain strict control over the storage and accessibility of media.</t>
  </si>
  <si>
    <t>9.7.1</t>
  </si>
  <si>
    <t>Properly maintain inventory logs of all media and conduct media inventories at least annually.</t>
  </si>
  <si>
    <t>Destroy media when it is no longer needed for business or legal reasons as follows:</t>
  </si>
  <si>
    <t>9.8.1</t>
  </si>
  <si>
    <t>Shred, incinerate, or pulp hard-copy materials so that cardholder data cannot be reconstructed. Secure storage containers used for materials that are to be destroyed.</t>
  </si>
  <si>
    <t>9.8.2</t>
  </si>
  <si>
    <t>Render cardholder data on electronic media unrecoverable so that cardholder data cannot be reconstructed.</t>
  </si>
  <si>
    <t>Protect devices that capture payment card data via direct physical interaction with the card from tampering and substitution. Note: These requirements apply to card-reading devices used in card-present transactions (that is, card swipe or dip) at the point of sale. This requirement is not intended to apply to manual key-entry components such as computer keyboards and POS keypads.</t>
  </si>
  <si>
    <t>9.9.1</t>
  </si>
  <si>
    <t>Maintain an up-to-date list of devices. The list should include the following: • Make, model of device • Location of device (for example, the address of the site or facility where the device is located) • Device serial number or other method of unique identification.</t>
  </si>
  <si>
    <t>9.9.2</t>
  </si>
  <si>
    <t>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t>
  </si>
  <si>
    <t>9.9.3</t>
  </si>
  <si>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</si>
  <si>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9.10</t>
  </si>
  <si>
    <t>Ensure that security policies and operational procedures for restricting physical access to cardholder data are documented, in use, and known to all affected parties.</t>
  </si>
  <si>
    <t>10.x</t>
  </si>
  <si>
    <t>Track and monitor all access to network resources and cardholder data</t>
  </si>
  <si>
    <t>Implement audit trails to link all access to system components to each individual user.</t>
  </si>
  <si>
    <t>Implement automated audit trails for all system components to reconstruct the following events:</t>
  </si>
  <si>
    <t>10.2.1</t>
  </si>
  <si>
    <t>All individual user accesses to cardholder data</t>
  </si>
  <si>
    <t>10.2.2</t>
  </si>
  <si>
    <t>All actions taken by any individual with root or administrative privileges</t>
  </si>
  <si>
    <t>10.2.3</t>
  </si>
  <si>
    <t>Access to all audit trails</t>
  </si>
  <si>
    <t>10.2.4</t>
  </si>
  <si>
    <t>Invalid logical access attempts</t>
  </si>
  <si>
    <t>10.2.5</t>
  </si>
  <si>
    <t>Use of and changes to identification and authentication mechanisms—including but not limited to creation of new accounts and elevation of privileges—and all changes, additions, or deletions to accounts with root or administrative privileges</t>
  </si>
  <si>
    <t>10.2.6</t>
  </si>
  <si>
    <t>Initialization, stopping, or pausing of the audit logs</t>
  </si>
  <si>
    <t>10.2.7</t>
  </si>
  <si>
    <t>Creation and deletion of system-level objects</t>
  </si>
  <si>
    <t>Record at least the following audit trail entries for all system components for each event:</t>
  </si>
  <si>
    <t>10.3.1</t>
  </si>
  <si>
    <t>User identification</t>
  </si>
  <si>
    <t>10.3.2</t>
  </si>
  <si>
    <t>Type of event</t>
  </si>
  <si>
    <t>10.3.3</t>
  </si>
  <si>
    <t>Date and time</t>
  </si>
  <si>
    <t>10.3.4</t>
  </si>
  <si>
    <t>Success or failure indication</t>
  </si>
  <si>
    <t>10.3.5</t>
  </si>
  <si>
    <t>Origination of event</t>
  </si>
  <si>
    <t>10.3.6</t>
  </si>
  <si>
    <t>Identity or name of affected data, system component, or resource.</t>
  </si>
  <si>
    <t>Using time-synchronization technology, synchronize all critical system clocks and times and ensure that the following is implemented for acquiring, distributing, and storing time. Note: One example of time synchronization technology is Network Time Protocol (NTP).</t>
  </si>
  <si>
    <t>10.4.1</t>
  </si>
  <si>
    <t>Critical systems have the correct and consistent time.</t>
  </si>
  <si>
    <t>10.4.2</t>
  </si>
  <si>
    <t>Time data is protected.</t>
  </si>
  <si>
    <t>10.4.3</t>
  </si>
  <si>
    <t>Time settings are received from industry-accepted time sources.</t>
  </si>
  <si>
    <t>Secure audit trails so they cannot be altered.</t>
  </si>
  <si>
    <t>10.5.1</t>
  </si>
  <si>
    <t>Limit viewing of audit trails to those with a job-related need.</t>
  </si>
  <si>
    <t>10.5.2</t>
  </si>
  <si>
    <t>Protect audit trail files from unauthorized modifications.</t>
  </si>
  <si>
    <t>10.5.3</t>
  </si>
  <si>
    <t>Promptly back up audit trail files to a centralized log server or media that is difficult to alter.</t>
  </si>
  <si>
    <t>10.5.4</t>
  </si>
  <si>
    <t>Write logs for external-facing technologies onto a secure, centralized, internal log server or media device.</t>
  </si>
  <si>
    <t>10.5.5</t>
  </si>
  <si>
    <t>Use file-integrity monitoring or change-detection software on logs to ensure that existing log data cannot be changed without generating alerts (although new data being added should not cause an alert).</t>
  </si>
  <si>
    <t>Review logs and security events for all system components to identify anomalies or suspicious activity. Note: Log harvesting, parsing, and alerting tools may be used to meet this Requirement.</t>
  </si>
  <si>
    <t>10.6.1</t>
  </si>
  <si>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</si>
  <si>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10.6.2</t>
  </si>
  <si>
    <t>Review logs of all other system components periodically based on the organization’s policies and risk management strategy, as determined by the organization’s annual risk assessment.</t>
  </si>
  <si>
    <t>10.6.3</t>
  </si>
  <si>
    <t>Follow up exceptions and anomalies identified during the review process.</t>
  </si>
  <si>
    <t>Retain audit trail history for at least one year, with a minimum of three months immediately available for analysis (for example, online, archived, or restorable from backup).</t>
  </si>
  <si>
    <t>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t>
  </si>
  <si>
    <t>10.8.1</t>
  </si>
  <si>
    <t>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t>
  </si>
  <si>
    <t>Ensure that security policies and operational procedures for monitoring all access to network resources and cardholder data are documented, in use, and known to all affected parties.</t>
  </si>
  <si>
    <t>11.x</t>
  </si>
  <si>
    <t>Regularly test security systems and processes</t>
  </si>
  <si>
    <t>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</si>
  <si>
    <t>Maintain an inventory of authorized wireless access points including a documented business justification.</t>
  </si>
  <si>
    <t>Implement incident response procedures in the event unauthorized wireless access points are detected.</t>
  </si>
  <si>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</si>
  <si>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Perform quarterly internal vulnerability scans. Address vulnerabilities and perform rescans to verify all “high risk” vulnerabilities are resolved in accordance with the entity’s vulnerability ranking (per Requirement 6.1). Scans must be performed by qualified personnel.</t>
  </si>
  <si>
    <t>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</si>
  <si>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</si>
  <si>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</si>
  <si>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11.3.1</t>
  </si>
  <si>
    <t>Perform external penetration testing at least annually and after any significant infrastructure or application upgrade or modification (such as an operating system upgrade, a sub-network added to the environment, or a web server added to the environment).</t>
  </si>
  <si>
    <t>11.3.2</t>
  </si>
  <si>
    <t>Perform internal penetration testing at least annually and after any significant infrastructure or application upgrade or modification (such as an operating system upgrade, a sub-network added to the environment, or a web server added to the environment).</t>
  </si>
  <si>
    <t>11.3.3</t>
  </si>
  <si>
    <t>Exploitable vulnerabilities found during penetration testing are corrected and testing is repeated to verify the corrections.</t>
  </si>
  <si>
    <t>11.3.4</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</si>
  <si>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</si>
  <si>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11.3.4.1</t>
  </si>
  <si>
    <t>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t>
  </si>
  <si>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</si>
  <si>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</si>
  <si>
    <t>11.5.1</t>
  </si>
  <si>
    <t>Implement a process to respond to any alerts generated by the change-detection solution.</t>
  </si>
  <si>
    <t>Ensure that security policies and operational procedures for security monitoring and testing are documented, in use, and known to all affected parties.</t>
  </si>
  <si>
    <t>12.x</t>
  </si>
  <si>
    <t>Maintain a policy that addresses information security for all personnel</t>
  </si>
  <si>
    <t>Establish, publish, maintain, and disseminate a security policy.</t>
  </si>
  <si>
    <t>Review the security policy at least annually and update the policy when the environment changes.</t>
  </si>
  <si>
    <t>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</si>
  <si>
    <t>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</si>
  <si>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Explicit approval by authorized parties</t>
  </si>
  <si>
    <t>12.3.2</t>
  </si>
  <si>
    <t>Authentication for use of the technology</t>
  </si>
  <si>
    <t>12.3.3</t>
  </si>
  <si>
    <t>A list of all such devices and personnel with access</t>
  </si>
  <si>
    <t>12.3.4</t>
  </si>
  <si>
    <t>A method to accurately and readily determine owner, contact information, and purpose (for example, labeling, coding, and/or inventorying of devices)</t>
  </si>
  <si>
    <t>12.3.5</t>
  </si>
  <si>
    <t>Acceptable uses of the technology</t>
  </si>
  <si>
    <t>12.3.6</t>
  </si>
  <si>
    <t>Acceptable network locations for the technologies</t>
  </si>
  <si>
    <t>12.3.7</t>
  </si>
  <si>
    <t>List of company-approved products</t>
  </si>
  <si>
    <t>12.3.8</t>
  </si>
  <si>
    <t>Automatic disconnect of sessions for remote-access technologies after a specific period of inactivity</t>
  </si>
  <si>
    <t>12.3.9</t>
  </si>
  <si>
    <t>Activation of remote-access technologies for vendors and business partners only when needed by vendors and business partners, with immediate deactivation after use</t>
  </si>
  <si>
    <t>12.3.10</t>
  </si>
  <si>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</si>
  <si>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Ensure that the security policy and procedures clearly define information security responsibilities for all personnel.</t>
  </si>
  <si>
    <t>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t>
  </si>
  <si>
    <t>Assign to an individual or team the following information security management responsibilities:</t>
  </si>
  <si>
    <t>Establish, document, and distribute security policies and procedures.</t>
  </si>
  <si>
    <t>12.5.2</t>
  </si>
  <si>
    <t>Monitor and analyze security alerts and information, and distribute to appropriate personnel.</t>
  </si>
  <si>
    <t>12.5.3</t>
  </si>
  <si>
    <t>Establish, document, and distribute security incident response and escalation procedures to ensure timely and effective handling of all situations.</t>
  </si>
  <si>
    <t>12.5.4</t>
  </si>
  <si>
    <t>Administer user accounts, including additions, deletions, and modifications.</t>
  </si>
  <si>
    <t>12.5.5</t>
  </si>
  <si>
    <t>Monitor and control all access to data.</t>
  </si>
  <si>
    <t>Implement a formal security awareness program to make all personnel aware of the cardholder data security policy and procedures.</t>
  </si>
  <si>
    <t>Educate personnel upon hire and at least annually. Note: Methods can vary depending on the role of the personnel and their level of access to the cardholder data.</t>
  </si>
  <si>
    <t>Require personnel to acknowledge at least annually that they have read and understood the security policy and procedures.</t>
  </si>
  <si>
    <t>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</si>
  <si>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Maintain and implement policies and procedures to manage service providers, with whom cardholder data is shared, or that could affect the security of cardholder data, as follows</t>
  </si>
  <si>
    <t>12.8.1</t>
  </si>
  <si>
    <t>Maintain a list of service providers including a description of the service provided.</t>
  </si>
  <si>
    <t>12.8.2</t>
  </si>
  <si>
    <t>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</si>
  <si>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12.8.3</t>
  </si>
  <si>
    <t>Ensure there is an established process for engaging service providers including proper due diligence prior to engagement.</t>
  </si>
  <si>
    <t>12.8.4</t>
  </si>
  <si>
    <t>Maintain a program to monitor service providers’ PCI DSS compliance status at least annually.</t>
  </si>
  <si>
    <t>12.8.5</t>
  </si>
  <si>
    <t>Maintain information about which PCI DSS requirements are managed by each service provider, and which are managed by the entity.</t>
  </si>
  <si>
    <t>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</si>
  <si>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12.10</t>
  </si>
  <si>
    <t>Implement an incident response plan. Be prepared to respond immediately to a system breach.</t>
  </si>
  <si>
    <t>12.10.1</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</si>
  <si>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</si>
  <si>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12.10.2</t>
  </si>
  <si>
    <t>Review and test the plan, including all elements listed in Requirement 12.10.1, at least annually.</t>
  </si>
  <si>
    <t>12.10.3</t>
  </si>
  <si>
    <t>Designate specific personnel to be available on a 24/7 basis to respond to alerts.</t>
  </si>
  <si>
    <t>12.10.4</t>
  </si>
  <si>
    <t>Provide appropriate training to staff with security breach response responsibilities.</t>
  </si>
  <si>
    <t>12.10.5</t>
  </si>
  <si>
    <t>Include alerts from security monitoring systems, including but not limited to intrusion-detection, intrusion-prevention, firewalls, and file-integrity monitoring systems.</t>
  </si>
  <si>
    <t>12.10.6</t>
  </si>
  <si>
    <t>Develop a process to modify and evolve the incident response plan according to lessons learned and to incorporate industry developments.</t>
  </si>
  <si>
    <t>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t>
  </si>
  <si>
    <t>12.11.1</t>
  </si>
  <si>
    <t>Additional requirement for service providers only: Maintain documentation of quarterly review process to include: • Documenting results of the reviews • Review and sign off of results by personnel assigned responsibility for the PCI DSS compliance program Note: This requirement is a best practice until January 31, 2018, after which it becomes a requirement.</t>
  </si>
  <si>
    <t>PCI Scope</t>
  </si>
  <si>
    <t>All system components included in or connected to the cardholder data environment (CDE)</t>
  </si>
  <si>
    <t>Discovery</t>
  </si>
  <si>
    <t>The process of determining the CDE and subsequent PCI scope</t>
  </si>
  <si>
    <t>PCI Scope, Discovery</t>
  </si>
  <si>
    <t>Scope</t>
  </si>
  <si>
    <t>12.1, Scope</t>
  </si>
  <si>
    <t>12.8, 12.5</t>
  </si>
  <si>
    <t>12.7, 4.2</t>
  </si>
  <si>
    <t>7.x, 8.x</t>
  </si>
  <si>
    <t>2.1, 8.x</t>
  </si>
  <si>
    <t>8.x, 4.2</t>
  </si>
  <si>
    <t>10.1, 10.2, 10.3, 10.5, 10.6, 10.7</t>
  </si>
  <si>
    <t>6.4, 6.4.5, 6.4.5.1, 6.4.5.2</t>
  </si>
  <si>
    <t>6.4, 12.8, 12.9</t>
  </si>
  <si>
    <t>12.1, 12.8</t>
  </si>
  <si>
    <t>12.1, 12.8, 6.2</t>
  </si>
  <si>
    <t>12.2, 12.8</t>
  </si>
  <si>
    <t>12.1, 12.2, 12.8</t>
  </si>
  <si>
    <t>12.10, 12.8, 6.4</t>
  </si>
  <si>
    <t>12.8, 9.x</t>
  </si>
  <si>
    <t>12.8, 4.1</t>
  </si>
  <si>
    <t>11.4, 12.8</t>
  </si>
  <si>
    <t>1.1, 10.8, 10.6, 10.3, 10.2, 11.4</t>
  </si>
  <si>
    <t>12.1, 9.x</t>
  </si>
  <si>
    <t>12.4, 12.5</t>
  </si>
  <si>
    <t>12.6, 6.5</t>
  </si>
  <si>
    <t>6.3.2, 6.4.5.3</t>
  </si>
  <si>
    <t>6.3, 6.3.1</t>
  </si>
  <si>
    <t>12.10, 12.8, 12.9</t>
  </si>
  <si>
    <t>12.6, 7.x, 8.x, 9.x</t>
  </si>
  <si>
    <t>7.x, 8.x, 9.x</t>
  </si>
  <si>
    <t>12.1, 5.4</t>
  </si>
  <si>
    <t>12.1, 12.5, 12.6</t>
  </si>
  <si>
    <t>11.2, 11.3</t>
  </si>
  <si>
    <t>11.2, 12.8</t>
  </si>
  <si>
    <t>12.10, 10.10</t>
  </si>
  <si>
    <t>HECVAT Question Sets</t>
  </si>
  <si>
    <t>GUIDANCE</t>
  </si>
  <si>
    <t>ANALYST REFERENCE</t>
  </si>
  <si>
    <t>QUESTION CONTEXT</t>
  </si>
  <si>
    <t>ANALYST REPORT</t>
  </si>
  <si>
    <t>CROSSWALKS</t>
  </si>
  <si>
    <t>Order</t>
  </si>
  <si>
    <t>Additional Info</t>
  </si>
  <si>
    <t>Standard Guidance</t>
  </si>
  <si>
    <t>No Guidance</t>
  </si>
  <si>
    <t>Yes Guidance</t>
  </si>
  <si>
    <t>High Risk</t>
  </si>
  <si>
    <t>Required</t>
  </si>
  <si>
    <t>Category</t>
  </si>
  <si>
    <t>C_Answer</t>
  </si>
  <si>
    <t>V_Answer</t>
  </si>
  <si>
    <t>Compliant</t>
  </si>
  <si>
    <t>Analyst Adjusted Weight</t>
  </si>
  <si>
    <t>Weight</t>
  </si>
  <si>
    <t>CIS Critical Security Controls v6.1</t>
  </si>
  <si>
    <t>HIPAA</t>
  </si>
  <si>
    <t>ISO 27002:27013</t>
  </si>
  <si>
    <t>NIST Cybersecurity Framework</t>
  </si>
  <si>
    <t>NIST SP 800-171r1</t>
  </si>
  <si>
    <t>NIST SP 800-53r4</t>
  </si>
  <si>
    <t>PCI DSS</t>
  </si>
  <si>
    <t>Trusted CI</t>
  </si>
  <si>
    <t>Web Link to Product Privacy Notice</t>
  </si>
  <si>
    <t>Web Link to Accessibility Statement or VPAT</t>
  </si>
  <si>
    <t>Vendor Contact Email</t>
  </si>
  <si>
    <t>Vendor Contact Phone Number</t>
  </si>
  <si>
    <t>Vendor Accessibility Contact Email</t>
  </si>
  <si>
    <t>Vendor Accessibility Contact Phone Number</t>
  </si>
  <si>
    <t>Determines where shared institutional data will be physically located.</t>
  </si>
  <si>
    <t>Follow-up inquiries will be institution/implementation specific.</t>
  </si>
  <si>
    <t>Determines where vendor employees will be physically located.</t>
  </si>
  <si>
    <t>Does your product process protected health information (PHI) or any data covered by the Health Insurance Portability and Accountability Act?</t>
  </si>
  <si>
    <t>Responses to the HIPAA section questions are not required.</t>
  </si>
  <si>
    <t>This qualifier determines the presence of PHI in the solution and sets the HIPAA section as required appropriately.</t>
  </si>
  <si>
    <t>Reference the HIPAA section for follow-up review.</t>
  </si>
  <si>
    <t>Yes</t>
  </si>
  <si>
    <t>Will institution data be shared with or hosted by any third parties? (e.g. any entity not wholly-owned by your company is considered a third-party)</t>
  </si>
  <si>
    <t>Responses to the Assessment of Third Parties Section section questions are not required.</t>
  </si>
  <si>
    <t>Reference the Third Parties section for follow-up review.</t>
  </si>
  <si>
    <t>No</t>
  </si>
  <si>
    <t>Do you have a well documented Business Continuity Plan (BCP) that is tested annually?</t>
  </si>
  <si>
    <t>Briefly summarize your response.</t>
  </si>
  <si>
    <t>Reference the Business Continuity Plan section for follow-up review.</t>
  </si>
  <si>
    <t>Do you have a well documented Disaster Recovery Plan (DRP) that is tested annually?</t>
  </si>
  <si>
    <t>Reference the Disaster Recovery Plan section for follow-up review.</t>
  </si>
  <si>
    <t>Is the vended product designed to process or store Credit Card information?</t>
  </si>
  <si>
    <t>Responses to the PCI DSS section questions are not required.</t>
  </si>
  <si>
    <t>This qualifier determines the presence of PCI DSS in the solution and sets the PCI DSS section as required appropriately.</t>
  </si>
  <si>
    <t>Reference the PCI DSS section for follow-up review.</t>
  </si>
  <si>
    <t>Does your company provide professional services pertaining to this product?</t>
  </si>
  <si>
    <t>Responses to the Consulting section questions are not required.</t>
  </si>
  <si>
    <t>Reference the Consulting section for follow-up review.</t>
  </si>
  <si>
    <t>Selection here will determine which questions in the Datacenter section are required. Once QUAL-07 is answered, you will see some questions grayed out with a strikethrough on the next; this indicates that response is not required based on your QUAL-07 selection.</t>
  </si>
  <si>
    <t>Understanding the hosting environment may reveal infrastructure risks that may not be apparent by other means and provides context to the responses provided throughout this HECVAT.</t>
  </si>
  <si>
    <t>Describe your organization’s business background and ownership structure, including all parent and subsidiary relationships.</t>
  </si>
  <si>
    <t>Company</t>
  </si>
  <si>
    <t>Provide a detailed summary of the unplanned disruption.</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</si>
  <si>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</si>
  <si>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</si>
  <si>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</si>
  <si>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</si>
  <si>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Describe any plans to create a dedicated Software and System Development team.</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</si>
  <si>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</si>
  <si>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</si>
  <si>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</si>
  <si>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</si>
  <si>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</si>
  <si>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Have you undergone a SSAE 18/SOC 2 audit?</t>
  </si>
  <si>
    <t>Describe any plans to undergo a SSAE 18 audit.</t>
  </si>
  <si>
    <t>Provide the date of assessment and include a SOC 2 Type 2 (preferred) or SOC 3 report. If you have a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</si>
  <si>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</si>
  <si>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</si>
  <si>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Have you completed the Cloud Security Alliance (CSA) self assessment or CAIQ?</t>
  </si>
  <si>
    <t>Describe any plans to complete the CSA self assessment or CAIQ.</t>
  </si>
  <si>
    <t>Please include a copy with your response and include a URL for the published assessment.</t>
  </si>
  <si>
    <t>Follow-up inquiries for CSA content will be institution/implementation specific.</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</si>
  <si>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</si>
  <si>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</si>
  <si>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</si>
  <si>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</si>
  <si>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</si>
  <si>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Describe any plans to conform to an industry standard security framework.</t>
  </si>
  <si>
    <t>Provide documentation on how your organization conforms to your chosen framework and indicate current certification levels, where appropriate.</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</si>
  <si>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</si>
  <si>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Can the systems that hold the institution's data be compliant with NIST SP 800-171 and/or CMMC Level 2 standards?</t>
  </si>
  <si>
    <t>For institutions that collaborate with the United States government, FISMA compliance may be required.</t>
  </si>
  <si>
    <t>Follow-up inquiries for FISMA compliance will be institution/implementation specific.</t>
  </si>
  <si>
    <t>Provide a detailed summary of overall system and/or application architecture.</t>
  </si>
  <si>
    <t>Provide your diagrams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</si>
  <si>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</si>
  <si>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</si>
  <si>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Does your organization have a data privacy policy?</t>
  </si>
  <si>
    <t>Describe your plans to create a data privacy policy.</t>
  </si>
  <si>
    <t>Provide your data privacy document (or a valid link to it) upon submission.</t>
  </si>
  <si>
    <t>Do you have a documented, and currently implemented, employee onboarding and offboarding policy?</t>
  </si>
  <si>
    <t>Unsatisfactory answers should be met with questions about access control authority, roles and responsibilities (of access grantors), administrative privileges within the vendor's infrastructure(s), etc.</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</si>
  <si>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</si>
  <si>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</si>
  <si>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</si>
  <si>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</si>
  <si>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Has a VPAT or ACR been created or updated for the product and version under consideration within the past year?</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</si>
  <si>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</si>
  <si>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</si>
  <si>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</si>
  <si>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</si>
  <si>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Do you have documentation to support the accessibility features of your product?</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</si>
  <si>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</si>
  <si>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</si>
  <si>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In-development</t>
  </si>
  <si>
    <t>Please provide plans (when and by whom) any audit is planned, if any or rationale if not.</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</si>
  <si>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</si>
  <si>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IT Accessibility</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</si>
  <si>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</si>
  <si>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</si>
  <si>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</si>
  <si>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Have you adopted a technical or legal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</si>
  <si>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</si>
  <si>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</si>
  <si>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</si>
  <si>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</si>
  <si>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</si>
  <si>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</si>
  <si>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</si>
  <si>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</si>
  <si>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</si>
  <si>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</si>
  <si>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</si>
  <si>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</si>
  <si>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</si>
  <si>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</si>
  <si>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</si>
  <si>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</si>
  <si>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</si>
  <si>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State when and on which platform this was verified.</t>
  </si>
  <si>
    <t>Describe any feature differences between standard and accessible modes along with any timelines or plans to merge products into a universally designed platform.</t>
  </si>
  <si>
    <t>Provide a summary of your practices that assures that the third party will be subject to the appropriate standards regarding security, service recoverability, and confidentiality.</t>
  </si>
  <si>
    <t>Third-Parties</t>
  </si>
  <si>
    <t>List each third party and why institutional data is shared with them. Format example: [Vendor] - Reason</t>
  </si>
  <si>
    <t>The sharing of institutional data to fourth-parties may increase the risk to the institutation and thus, we want to know who gets what data, when they get that data, and why they get that data.</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</si>
  <si>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</si>
  <si>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</si>
  <si>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</si>
  <si>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Do you have a process and implemented procedures for managing your hardware supply chain? (e.g., telecommunications equipment, export licensing, computing devices)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</si>
  <si>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</si>
  <si>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</si>
  <si>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</si>
  <si>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</si>
  <si>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Will the consulting take place on-premises?</t>
  </si>
  <si>
    <t>Consulting</t>
  </si>
  <si>
    <t>Will any data be transferred to the consultant's possession?</t>
  </si>
  <si>
    <t>No need to answer CONS-07</t>
  </si>
  <si>
    <t>Is it encrypted (at rest) while in the consultant's possession?</t>
  </si>
  <si>
    <t>No need to answer CONS-09</t>
  </si>
  <si>
    <t>Can we restrict that access based on source IP address?</t>
  </si>
  <si>
    <t>Describe any limitations that prevent support for RBAC for Institutional accounts.</t>
  </si>
  <si>
    <t>Describe available roles.</t>
  </si>
  <si>
    <t>Are access controls for staff within your organization based on structured rules, such as RBAC, ABAC, or PBAC?</t>
  </si>
  <si>
    <t>Describe any limitations that prevent support for RBAC within your organization.</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</si>
  <si>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</si>
  <si>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Does the system provide data input validation and error messages?</t>
  </si>
  <si>
    <t>State plans to implement data input validation and error messaging across all components of your system.</t>
  </si>
  <si>
    <t>Describe how your system(s) provide data input validation and error messages.</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</si>
  <si>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</si>
  <si>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</si>
  <si>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</si>
  <si>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</si>
  <si>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</si>
  <si>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Provide supporting documentation of your processes.</t>
  </si>
  <si>
    <t>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</si>
  <si>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</si>
  <si>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Are only currently supported operating system(s), software, and libraries leveraged by the system(s)/application(s) that will have access to institution's data?</t>
  </si>
  <si>
    <t>State your plan to migrate to supported operating systems, libraries, and software.</t>
  </si>
  <si>
    <t>Please provide a list of all required dependencies.</t>
  </si>
  <si>
    <t>Follow-up inquiries for operating systems leveraged by the vendor will be institution/implementation specific.</t>
  </si>
  <si>
    <t>If mobile, is the application available from a trusted source (e.g., App Store, Google Play Store)?</t>
  </si>
  <si>
    <t>Decribe how the application is distributed. Also, state any plans to publish the app to a trusted source.</t>
  </si>
  <si>
    <t>Ask the vendor why this deployment strategy is used. Ask if it is a restriction of the app store platform or some other environment restriction.</t>
  </si>
  <si>
    <t>Does your application require access to location or GPS data?</t>
  </si>
  <si>
    <t>Please indicate any future plans that would require access to this data</t>
  </si>
  <si>
    <t>Sharing location data significantly increases risk factors for users.  It's important to understand if this is required.</t>
  </si>
  <si>
    <t>Does your application provide separation of duties between security administration, system administration, and standard user functions?</t>
  </si>
  <si>
    <t>State plans to implement functionality to provide separation of duties between security administration and system administration functions.</t>
  </si>
  <si>
    <t>Describe or provide a reference to the facilities available in the system to provide separation of duties between security administration and system administration functions.</t>
  </si>
  <si>
    <t>Ask the vendor to summarize their best practices for securing their system(s) administratively without the use of RBAC. Make sure to understand the administrative requirements/overhead introduced in the vendor's environment.</t>
  </si>
  <si>
    <t>Do you have a fully implemented policy or procedure that details how your employees obtain administrator access to institutional instance of the application?</t>
  </si>
  <si>
    <t>State plans to fully implement policy or procedure that details how administrator access is handled in your environment.</t>
  </si>
  <si>
    <t>Protecting administrative accounts is crucial to maintaining system integrity in any environment. This question is targeting privilege creep and unmanaged privileged acccounts to determine if the vendor properly manages access control in their application/system environments.</t>
  </si>
  <si>
    <t>Have your developers been trained in secure coding techniques?</t>
  </si>
  <si>
    <t>State plans to implement a training program on industry standard secure coding practices.</t>
  </si>
  <si>
    <t>Summarize your secure coding training.</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</si>
  <si>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</si>
  <si>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</si>
  <si>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Was your application developed using secure coding techniques?</t>
  </si>
  <si>
    <t>State plans to update your application to adhere to industry secure coding practices.</t>
  </si>
  <si>
    <t>Summarize your secure coding practices.</t>
  </si>
  <si>
    <t>Do you subject your code to static code analysis and/or static application security testing prior to release?</t>
  </si>
  <si>
    <t>State your plans to implement static code testing practices into your environment.</t>
  </si>
  <si>
    <t>Code analysis (prior to implementation) can decrease the number of vulnerabilities within a system. Depending on the insight a vendor has into their code, code testing should be expected. When a vendor outsources their coding efforts, the use of a web application firewall may be appropriate. In this case, reference the vendor's response to their use of a WAF.</t>
  </si>
  <si>
    <t>Do you have software testing processes (dynamic or static) that are established and followed?</t>
  </si>
  <si>
    <t>State your plans to implement software testing processes into your environment.</t>
  </si>
  <si>
    <t xml:space="preserve">Code analysis (prior to implementation) can decrease the number of vulnerabilities within a system. Depending on the insight a vendor has into their code, code testing should be expected. </t>
  </si>
  <si>
    <t>If software testing processes are not established and followed, point the vendor to OWASP's Testing Guide at https://www.owasp.org/index.php/OWASP_Testing_Guide_v4_Table_of_Contents</t>
  </si>
  <si>
    <t>Does your solution support single sign-on (SSO) protocols for user and administrator authentication?</t>
  </si>
  <si>
    <t>Describe plans to support strong authentication practices.</t>
  </si>
  <si>
    <t>Describe how strong authentication is enforced (e.g., complex passwords, multifactor tokens, certificates, biometrics, aging requirements, re-use policy).</t>
  </si>
  <si>
    <t>Follow-up inquiries for IAM requirements will be institution/implementation specific.</t>
  </si>
  <si>
    <t>Does your solution support local authentication protocols for user and administrator authentication?</t>
  </si>
  <si>
    <t xml:space="preserve">The purpose of this question is understand the vendor's authentication infrastructure so that additional questions can be formulated for the institution's use case. </t>
  </si>
  <si>
    <t>The content of this response may or may not have value for the type of use case on the institution. Follow-up inquiries for authentication modes will be institution/implementation specific.</t>
  </si>
  <si>
    <t>Can you enforce password/passphrase aging requirements?</t>
  </si>
  <si>
    <t>Describe plans to support password/passphrase aging requirements.</t>
  </si>
  <si>
    <t>Describe how aging requirements are implemented in the product.</t>
  </si>
  <si>
    <t>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t>
  </si>
  <si>
    <t>The value of this question depends on your institution's policy on passwords, its use of 2FA, or any number of factors. Follow-ups for this question are unique to the institution.</t>
  </si>
  <si>
    <t>Describe plans to support password/passphrase complexity requirements.</t>
  </si>
  <si>
    <t>Describe how password/passphrase complexity requirements are implemented in the product.</t>
  </si>
  <si>
    <t>Follow-up inquiries for password/passphrase complexity requirements will be institution/implementation specific.</t>
  </si>
  <si>
    <t>Does the system have password complexity or length limitations and/or restrictions?</t>
  </si>
  <si>
    <t>Describe these limitations and/or restrictions and state what lengths and complexities are supported.</t>
  </si>
  <si>
    <t>Follow-up inquiries for password/passphrase limitations and/or restrictions will be institution/implementation specific.</t>
  </si>
  <si>
    <t>Do you have documented password/passphrase reset procedures that are currently implemented in the system and/or customer support?</t>
  </si>
  <si>
    <t>Describe your plans to document system password/passphrase reset procedures.</t>
  </si>
  <si>
    <t xml:space="preserve">Account management can be a time-consuming part of an information system. Account reset capabilities, built into a system, can reduce burden on institutional support services. </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</si>
  <si>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</si>
  <si>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</si>
  <si>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</si>
  <si>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</si>
  <si>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</si>
  <si>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</si>
  <si>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</si>
  <si>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Describe plans to allow customers to specify attribute mappings.</t>
  </si>
  <si>
    <t>Follow-up inquiries for attribute mapping requirements will be institution/implementation specific.</t>
  </si>
  <si>
    <t>Describe any plans to support multi-factor authentication in your application.</t>
  </si>
  <si>
    <t>List all supported multi-factor authentication methods, technologies, and/or products and provide a brief summary of each.</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</si>
  <si>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</si>
  <si>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</si>
  <si>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</si>
  <si>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</si>
  <si>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</si>
  <si>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Follow-up inquiries for inactivity protections will be institution/implementation specific.</t>
  </si>
  <si>
    <t>Vague responses to this question should be met with concern. Repeat the question if first answer insufficiently - ask pointedly to ensure the vendor is not misunderstood.</t>
  </si>
  <si>
    <t>Are you storing any passwords in plaintext?</t>
  </si>
  <si>
    <t>Follow-up inquiries for password/passphrase encrypted storage will be institution/implementation specific.</t>
  </si>
  <si>
    <t>Does your application support directory integration for user accounts?</t>
  </si>
  <si>
    <t>Describe any plans to support external authentication services in place of local authentication.</t>
  </si>
  <si>
    <t>Follow-up inquiries for system authentication will be unique to your institution (e.g., policy, infrastructure, etc.)</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</si>
  <si>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</si>
  <si>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</si>
  <si>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</si>
  <si>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Ensure that all elements of AAAI-18 are clearly stated in your response.</t>
  </si>
  <si>
    <t>Describe or provide a reference to the retention period for those logs, how logs are protected, and whether they are accessible to the customer (and if so, how).</t>
  </si>
  <si>
    <t>Ensure that all elements of AAAI-19 are clearly stated in your response.</t>
  </si>
  <si>
    <t>Follow-up inquiries for logging details will be institution/implementation specific.</t>
  </si>
  <si>
    <t>Is an owner assigned who is responsible for the maintenance and review of the Business Continuity Plan?</t>
  </si>
  <si>
    <t>Describe any plans to define a BCP owner responsible for maintenance and review.</t>
  </si>
  <si>
    <t>Provide additional details, as needed.</t>
  </si>
  <si>
    <t>Follow-up inquiries for BCP responsible parties will be institution/implementation specific.</t>
  </si>
  <si>
    <t>Business Continuity Plan</t>
  </si>
  <si>
    <t>Is there a defined problem/issue escalation plan in your BCP for impacted clients?</t>
  </si>
  <si>
    <t>Describe any plans to define a problem/issue escalation plan in your BCP.</t>
  </si>
  <si>
    <t>Notification expectations should be set early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</si>
  <si>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</si>
  <si>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Is there a documented communication plan in your BCP for impacted clients?</t>
  </si>
  <si>
    <t>Describe any plans to document a communication plan in your BCP.</t>
  </si>
  <si>
    <t>Are all components of the BCP reviewed at least annually and updated as needed to reflect change?</t>
  </si>
  <si>
    <t>Describe any plans to annually review and update (as needed) your BCP.</t>
  </si>
  <si>
    <t>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</si>
  <si>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</si>
  <si>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Are specific crisis management roles and responsibilities defined and documented?</t>
  </si>
  <si>
    <t>State your plans to define and document crisis management roles and responsibilities.</t>
  </si>
  <si>
    <t>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t>
  </si>
  <si>
    <t>Follow-up inquiries for BCP roles and responsibility details will be institution/implementation specific.</t>
  </si>
  <si>
    <t>State your plans to implement training and awareness activities focused on roles and responsibilities during a crisis.</t>
  </si>
  <si>
    <t>If a vendor's BCP training and awareness activities are insufficient, inquire about other mandatory training, verify its scope, and confirm the training cycles.</t>
  </si>
  <si>
    <t>Does your organization have an alternative business site or a contracted Business Recovery provider?</t>
  </si>
  <si>
    <t>Describe your plans to coordinate an alternative business site or contract with a business recovery provider?</t>
  </si>
  <si>
    <t>Provide the distance (in miles) between the primary and secondary locations.</t>
  </si>
  <si>
    <t>In the event that a vendor's headquarters (primary location of operation) is no longer usable, an alternative business site may be needed to support business operations. Having an established (planned) alternative business site show maturity in a vendor's BCP.</t>
  </si>
  <si>
    <t>Follow-up inquiries for alternative business site practices will be institution/implementation specific.</t>
  </si>
  <si>
    <t>Does your organization conduct an annual test of relocating to an alternate site for business recovery purposes?</t>
  </si>
  <si>
    <t>Describe your strategy to implement annual alternate site relocation testing.</t>
  </si>
  <si>
    <t>Testing a BCP is an important action that improves the efficiency and accuracy of a vendor's continuity plans. Vague responses to this question should be met with concern and appropriate follow-up, based on your institutions risk tolerance.</t>
  </si>
  <si>
    <t>Summarize this product's restoration priority in your BCP.</t>
  </si>
  <si>
    <t>If it is not a core service, follow-up questions should be availability focused and institution/implementation specific.</t>
  </si>
  <si>
    <t>Are all services that support your product fully redundant?</t>
  </si>
  <si>
    <t>State plans to make tertiary services redundant (or why not needed).</t>
  </si>
  <si>
    <t xml:space="preserve">In the context of the CIA triad, this question is focused on the availability of a system (or set of systems). </t>
  </si>
  <si>
    <t>The weight placed on the vendor's response will be specific to the institution's use case and software/product/service requirements.</t>
  </si>
  <si>
    <t>Does your Change Management process minimally include authorization, impact analysis, testing, and validation before moving changes to production?</t>
  </si>
  <si>
    <t>State your plans to implement Change Management in your environment or clarify what your change management processes do include.</t>
  </si>
  <si>
    <t>This question outlines a mature Change Management process.  Changes should be analyzed for impact, officially approved, tested, and performed by authorized users.</t>
  </si>
  <si>
    <t>If the vendor's response does not cover the details outlined in the reasoning, follow-up and get specific responses, as needed.</t>
  </si>
  <si>
    <t>Please describe your program to track these dependancies.</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</si>
  <si>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</si>
  <si>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</si>
  <si>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</si>
  <si>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</si>
  <si>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Do clients have the option to not participate in or postpone an upgrade to a new release?</t>
  </si>
  <si>
    <t>Provide reference the the process/procedure to manage releases.</t>
  </si>
  <si>
    <t>Follow-up inquiries for software/product/service version releases will be institution/implementation specific.</t>
  </si>
  <si>
    <t>Do you have a fully implemented solution support strategy that defines how many concurrent versions you support?</t>
  </si>
  <si>
    <t>Clarify the lack of support strategy for concurrent versions in your product/service.</t>
  </si>
  <si>
    <t xml:space="preserve">Supporting multiple versions of a product is challenging. Understanding the vendor’s strategy and resources will provide insight into their ability to adequately support their customers.  </t>
  </si>
  <si>
    <t>Follow-up inquiries for the vendor’s support of concurrent versions will be institution/implementation specific.</t>
  </si>
  <si>
    <t>Does the system support client customizations from one release to another?</t>
  </si>
  <si>
    <t>Ensure that all relevant details pertaining to CHNG-06 are clearly stated in your response.</t>
  </si>
  <si>
    <t xml:space="preserve">The vendor's software/product/service characteristics and the institution's use case will determine the relevancy of this question. The purpose of this question is to understand the underlying infrastructure and how it is maintained across all customers. </t>
  </si>
  <si>
    <t>In cases where the software/product/service is customized for customer use cases, ensure the vendor's response covers all aspects of code migration, including backups, data conversions, local resources from the institution, etc., as it relates to code upgrades and/or version adoptions.</t>
  </si>
  <si>
    <t>Do you have a release schedule for product updates?</t>
  </si>
  <si>
    <t>State any plans to release a schedule of product updates.</t>
  </si>
  <si>
    <t>Follow-up inquiries for the vendor’s product update practices will be institution/implementation specific.</t>
  </si>
  <si>
    <t>State any plans to release a technology roadmap covering the next two years.</t>
  </si>
  <si>
    <t>Answers to this question will reveal the vendor’s ability to plan for the future of their product.</t>
  </si>
  <si>
    <t>Follow-up inquiries for the vendor’s technology planning practices will be institution/implementation specific.</t>
  </si>
  <si>
    <t>Vague responses to this question should be investigated further. Ask for additional documentation for customer responsibilities (in the context of information technology/security).</t>
  </si>
  <si>
    <t>Do you have policy and procedure, currently implemented, managing how critical patches are applied to all systems and applications?</t>
  </si>
  <si>
    <t>State your plans to implement policy and procedure(s) to manage how critical patches are applied to systems and applications.</t>
  </si>
  <si>
    <t>Answers to this question will reveal the vendor’s knowledge of their IT assets and their ability to respond to notifications about their systems and software.</t>
  </si>
  <si>
    <t>Follow-up inquiries for the vendor’s patching practices will be institution/implementation specific.</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</si>
  <si>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</si>
  <si>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</si>
  <si>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</si>
  <si>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Follow-up inquiries for the vendors patching practices will be institution/implementation specific.</t>
  </si>
  <si>
    <t>Are upgrades or system changes installed during off-peak hours or in a manner that does not impact the customer?</t>
  </si>
  <si>
    <t>Decribe plans to minimize the impact of downtime based on predefined off-peak hours.</t>
  </si>
  <si>
    <t>Restricting system updates to a standard maintenance timeframe is important for ensuring that changes to production systems do not impact operations.  It’s also important for troubleshooting any problems that may occur as a result of the changes.</t>
  </si>
  <si>
    <t>Describe plans to implement procedure ensuring that emergency changes are documented and authorized.</t>
  </si>
  <si>
    <t xml:space="preserve">In the context of the CIA triad, this question is focused on system integrity, ensuring that system changes are only executed by authorized users. In the event of emergency changes, accountability and post-action review is expected. </t>
  </si>
  <si>
    <t>Describe how system configuration management is currently handled in your environment.</t>
  </si>
  <si>
    <t>Summarize your implemented system configuration management precess.</t>
  </si>
  <si>
    <t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</si>
  <si>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</si>
  <si>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</si>
  <si>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</si>
  <si>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Systems Management &amp; Configuration</t>
  </si>
  <si>
    <t>Does the environment provide for dedicated single-tenant capabilities? If not, describe how your product or environment separates data from different customers (e.g., logically, physically, single tenancy, multi-tenancy).</t>
  </si>
  <si>
    <t>Describe or provide a reference to how institution data is separated from that of other customers.</t>
  </si>
  <si>
    <t>Ask the vendor about their infrastructure and if there is a solution that eliminates the need for this environment.</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</si>
  <si>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</si>
  <si>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t>
  </si>
  <si>
    <t>Summarize your data encryption strategy and state what encryption options are available.</t>
  </si>
  <si>
    <t>Follow-up inquiries for data encryption at-rest will be institution/implementation specific.</t>
  </si>
  <si>
    <t>Do all cryptographic modules in use in your product conform to the Federal Information Processing Standards (FIPS PUB 140-3)?</t>
  </si>
  <si>
    <t>Provide a detailed description of all non-conforming modules.</t>
  </si>
  <si>
    <t xml:space="preserve">Provide reference to FIPS 140-3 validation certificates. </t>
  </si>
  <si>
    <t xml:space="preserve">If the vendor cannot accommodate open standards encryption requirements, direct them to NIST's Cryptographic Standards and Guidelines document at https://csrc.nist.gov/Projects/Cryptographic-Standards-and-Guidelines </t>
  </si>
  <si>
    <t>At the completion of this contract, will data be returned to the institution and deleted from all your systems and archives?</t>
  </si>
  <si>
    <t>State plans to implement capabilities for the Institution to retrieve their data.</t>
  </si>
  <si>
    <t>When cancelling a software/product/service, an institution will commonly want all institutional data that was provided to a vendor. This questions allows the vendor to state their general practices when a customer leaves their environment.</t>
  </si>
  <si>
    <t>A vendor's response should be clear and concise. Be wary of vague responses to this questions and inquire about export specifics, as needed.</t>
  </si>
  <si>
    <t>Will the institution's data be available within the system for a period of time at the completion of this contract?</t>
  </si>
  <si>
    <t>Describe your data export procedures conducted at the termination of contract.</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</si>
  <si>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</si>
  <si>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</si>
  <si>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Are ownership rights to all data, inputs, outputs, and metadata retained by the institution?</t>
  </si>
  <si>
    <t>Describe in detail why ownership rights are not retained by the institution.</t>
  </si>
  <si>
    <t>Provide reference to your data ownership documention.</t>
  </si>
  <si>
    <t>This question clarifies the operating model of a vendor and provides insight into the vendor-customer paradigm of a company. Knowing if the institution is of value to a vendor or if the institution's data is of value to a vendor should weigh heavily in the decision-making process.</t>
  </si>
  <si>
    <t>If a vendor's response is unsatisfactory, engage institutional counsel to appropriately address any ownership concerns.</t>
  </si>
  <si>
    <t>Are these rights retained even through a provider acquisition or bankruptcy event?</t>
  </si>
  <si>
    <t>Provide a detailed description why rights are not retained.</t>
  </si>
  <si>
    <t>In the event of imminent bankruptcy, closing of business, or retirement of service, will you provide 90 days for customers to get their data out of the system and migrate applications?</t>
  </si>
  <si>
    <t>Provide a detailed summary to support your selection.</t>
  </si>
  <si>
    <t>If your strategy uses different processes for services and data, ensure that all strategies are clearly stated and supported.</t>
  </si>
  <si>
    <t>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t>
  </si>
  <si>
    <t>An institution's use case will drive the requirements for backup strategy. Ensure that the institution's use case and risk tolerance can be met by vendor systems.</t>
  </si>
  <si>
    <t>Do current backups include all operating system software, utilities, security software, application software, and data files necessary for recovery?</t>
  </si>
  <si>
    <t>State plans to include the elements listed in DATA-13 in your backup strategy.</t>
  </si>
  <si>
    <t>Decribe your overall strategy to accomplish these elements.</t>
  </si>
  <si>
    <t>The purpose of this question is to define the scope of backup operations and the scope at which a vendor may readily recover when backup restoration is required.</t>
  </si>
  <si>
    <t>Follow-up inquiries for backup content scope will be institution/implementation specific.</t>
  </si>
  <si>
    <t>State any plans to implement off site virtual backups in your environment.</t>
  </si>
  <si>
    <t>Summarize your off site backup strategy.</t>
  </si>
  <si>
    <t>When data is moved digitally (e.g., cloud provider, vendor-owned facility, etc.) offsite, the policies and implemented procedures are important to know. The protections implemented to prevent compromise will be technical in nature and should be well-documented.</t>
  </si>
  <si>
    <t>Follow-up inquiries for offsite, digital backups will be institution/implementation specific.</t>
  </si>
  <si>
    <t>State any plans to implement off site physical backups in your environment.</t>
  </si>
  <si>
    <t>Provide the distance (in miles) between the primary and off-site locations</t>
  </si>
  <si>
    <t>Follow-up inquiries for offsite, physical backups will be institution/implementation specific.</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</si>
  <si>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</si>
  <si>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backup procedures/practices will be institution/implementation specific.</t>
  </si>
  <si>
    <t>Are data backups encrypted?</t>
  </si>
  <si>
    <t>Summarize why backups are not encrypted.</t>
  </si>
  <si>
    <t>Summarize the encryption algorithm/strategy you are using to secure backups.</t>
  </si>
  <si>
    <t>Follow-up inquiries for data backup encryption at-rest will be institution/implementation specific.</t>
  </si>
  <si>
    <t>Summarize your cryptographic key management process.</t>
  </si>
  <si>
    <t>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</si>
  <si>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</si>
  <si>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</si>
  <si>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</si>
  <si>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</si>
  <si>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Does the process described in DATA-19 adhere to DoD 5220.22-M and/or NIST SP 800-88 standards?</t>
  </si>
  <si>
    <t>State plans to adhere to DoD 5220.22-M and/or NIST SP 800-88 standards.</t>
  </si>
  <si>
    <t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t>
  </si>
  <si>
    <t>Follow-up inquiries for DoD 5220.22-M and/or SP800-88 standards will be institution specific.</t>
  </si>
  <si>
    <t>Is media used for long-term retention of business data and archival purposes stored in a secure, environmentally protected area?</t>
  </si>
  <si>
    <t>State plans to store long-term media in environmentally protected areas.</t>
  </si>
  <si>
    <t>Provide a general summary of your archival environment.</t>
  </si>
  <si>
    <t>Describe how FERPA compliance is integrated into your process and procedures.</t>
  </si>
  <si>
    <t>Standard documentation, relevant to institution implementations requiring FERPA compliance.</t>
  </si>
  <si>
    <t>Follow-up inquiries for FERPA compliance details will be institution/implementation specific.</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</si>
  <si>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</si>
  <si>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</si>
  <si>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Vague responses to this question should be investigated further. Ask for additional documentation and verify that procedure (and possibly training) exists to ensure proper customer data handling activity.</t>
  </si>
  <si>
    <t>Does the hosting provider have a SOC 2 Type 2 report available?</t>
  </si>
  <si>
    <t>Obtain the report if possible and add it to your submission.</t>
  </si>
  <si>
    <t>Follow-up inquiries for additional vendor's SOC 2 Type 2 reports will be institution/implementation specific.</t>
  </si>
  <si>
    <t>Are you generally able to accommodate storing each institution's data within their geographic region?</t>
  </si>
  <si>
    <t>Please indicate which geographic regions you can provide storage in the Additional Info column.</t>
  </si>
  <si>
    <t>Under what circumstances would institutional data leave a designated region or regions?</t>
  </si>
  <si>
    <t>Describe the on-site staff capabilities.</t>
  </si>
  <si>
    <t xml:space="preserve">Vendors that operate their own datacenter(s) can implement their own monitoring strategy. Use the vendor's response to this questions to verify/validate other responses related to ownership/co-location/physical security. </t>
  </si>
  <si>
    <t>Follow-up inquiries for data center staffing will be institution/implementation specific.</t>
  </si>
  <si>
    <t>Are your servers separated from other companies via a physical barrier, such as a cage or hardened walls?</t>
  </si>
  <si>
    <t>State plans to separate your servers for others via a physical barrier.</t>
  </si>
  <si>
    <t>Describe your physical barrier strategy.</t>
  </si>
  <si>
    <t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t>
  </si>
  <si>
    <t>Follow-up inquiries for system physical security will be institution/implementation specific.</t>
  </si>
  <si>
    <t>State plans to implement a physical barrier to prevent physical contact with any of your devices.</t>
  </si>
  <si>
    <t>Are your primary and secondary data centers geographically diverse?</t>
  </si>
  <si>
    <t>Describe any plans to implement.</t>
  </si>
  <si>
    <t>State your primary and secondary data center locations. For cloud infrastructures, state the primary and secondary zones.</t>
  </si>
  <si>
    <t>When planning for business continuity and disaster recovery, considering geographic diversity of a vendors operating environment will help analysts better understand risk due to widespread technical issues as well as weather and environmental considerations.</t>
  </si>
  <si>
    <t>Follow-up inquiries for geographic diversity in datacenters will be institution/implementation specific.</t>
  </si>
  <si>
    <t>Standard documentation, relevant to institutions requiring a vendor to maintain a specific Uptime Institute Tier Level.</t>
  </si>
  <si>
    <t>Follow-up inquiries for Uptime Institute Tier Level details will be institution/implementation specific.</t>
  </si>
  <si>
    <t>Provide a summary to support your response selection.</t>
  </si>
  <si>
    <t>Are redundant power strategies tested?</t>
  </si>
  <si>
    <t>State plans to implement redundant power testing for your systems.</t>
  </si>
  <si>
    <t>State how often redundant power strategies are tested and the date of the last successful test.</t>
  </si>
  <si>
    <t>Follow-up inquiries for redundant power testing details will be institution/implementation specific.</t>
  </si>
  <si>
    <t>Ensure that all parts of DCTR-12 are clearly stated in your response.</t>
  </si>
  <si>
    <t>Installing appropriate environmental controls is crucial to maintaining the integrity of the hosting site. Vague responses to this question should be met with concern and appropriate follow-up, based on your institutions risk tolerance.</t>
  </si>
  <si>
    <t>Follow-up inquiries for cooling and fire suppression systems will be institution/implementation specific.</t>
  </si>
  <si>
    <t>State the ISP provider(s) in addition to the number of ISPs that provide connectivity.</t>
  </si>
  <si>
    <t>State plans to implement diversity of path in your network provider connections.</t>
  </si>
  <si>
    <t>Provide a brief description for each datacenter.</t>
  </si>
  <si>
    <t>Are you requiring multi-factor authentication for administrators of your cloud environment?</t>
  </si>
  <si>
    <t>Describe plans to implement MFA.</t>
  </si>
  <si>
    <t>State which model of MFA you are using.</t>
  </si>
  <si>
    <t>Are you using your cloud providers available hardening tools or pre-hardened images?</t>
  </si>
  <si>
    <t>Describe how you alternately harden your images.</t>
  </si>
  <si>
    <t xml:space="preserve">In the context of the CIA triad, this question is focused on the integrity of a system (or set of systems). </t>
  </si>
  <si>
    <t>Ask the vendor about their system lifecycle practices and security methodology.</t>
  </si>
  <si>
    <t>Does your cloud vendor have access to your encryption keys?</t>
  </si>
  <si>
    <t>Describe your key management practices.</t>
  </si>
  <si>
    <t>Describe or provide a reference to your Disaster Recovery Plan (DRP).</t>
  </si>
  <si>
    <t>Describe any plans to implement a DRP.</t>
  </si>
  <si>
    <t>Please attach or include a link.</t>
  </si>
  <si>
    <t xml:space="preserve">In the context of the CIA triad, this question is focused on availability and is often in need of a follow-up. Understanding the maturing of a vendor's DRP can shed light on many other aspects of a vendor's overall security state. </t>
  </si>
  <si>
    <t>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t>
  </si>
  <si>
    <t>Disaster Recovery Plan</t>
  </si>
  <si>
    <t>Is an owner assigned who is responsible for the maintenance and review of the DRP?</t>
  </si>
  <si>
    <t>State plans to assign an owner responsible of the maintenance and review of the DRP.</t>
  </si>
  <si>
    <t>Follow-up inquiries for DRP responsible parties will be institution/implementation specific.</t>
  </si>
  <si>
    <t>General inquiry for documentation. As DRPs may contain some sensitive data, a robust summary is appropriate in lieu of a full DRP.</t>
  </si>
  <si>
    <t>Describe your recovery plans if your primary location is unavailable.</t>
  </si>
  <si>
    <t>Summarize your disaster recovery strategy including the type of availability your disaster recovery site provides.</t>
  </si>
  <si>
    <t>In the event that a vendor's headquarters (primary location of operation) is no longer usable, a recovery site may be needed to support business operations. Having an established (planned) recovery site show maturity in a vendor's DRP.</t>
  </si>
  <si>
    <t>Follow-up inquiries for disaster recovery site practices will be institution/implementation specific.</t>
  </si>
  <si>
    <t>Does your organization conduct an annual test of relocating to this site for disaster recovery purposes?</t>
  </si>
  <si>
    <t>Summarize your disaster recovery relocation testing strategy.</t>
  </si>
  <si>
    <t>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</si>
  <si>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</si>
  <si>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Is there a defined problem/issue escalation plan in your DRP for impacted clients?</t>
  </si>
  <si>
    <t>Describe your plans to implement a problem/issue escalation plan in your DRP.</t>
  </si>
  <si>
    <t>Summarize your problem/issue escalation plan.</t>
  </si>
  <si>
    <t>Is there a documented communication plan in your DRP for impacted clients?</t>
  </si>
  <si>
    <t>Describe your plans to implement a documented communication plan in your DRP.</t>
  </si>
  <si>
    <t>Summarize your documented communication plan in your DRP.</t>
  </si>
  <si>
    <t>Ensure that all elements of DRPL-09 are clearly stated in your response.</t>
  </si>
  <si>
    <t xml:space="preserve">Testing a DRP is an important action that improves the efficiency and accuracy of a vendor's recovery plans. Vague responses to this question should be met with concern and appropriate follow-up, based on your institutions risk tolerance. </t>
  </si>
  <si>
    <t>State the date of your next planned DRP test.</t>
  </si>
  <si>
    <t>Please provide a summary of the results in Additional Information (including actual recovery time).</t>
  </si>
  <si>
    <t>Are all components of the DRP reviewed at least annually and updated as needed to reflect change?</t>
  </si>
  <si>
    <t>State plans to implement annual (at a minimum) testing of your DRP.</t>
  </si>
  <si>
    <t>Summarize your DRP review and update processes and/or procedures.</t>
  </si>
  <si>
    <t>Are you utilizing a stateful packet inspection (SPI) firewall?</t>
  </si>
  <si>
    <t>Describe any plans to implement a SPI firewall.</t>
  </si>
  <si>
    <t>Describe the currently implemented SPI firewall.</t>
  </si>
  <si>
    <t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t>
  </si>
  <si>
    <t>Describe how firewall changes are approved.</t>
  </si>
  <si>
    <t>List approver names or titles.</t>
  </si>
  <si>
    <t>Ensure that a separation of duties exists in network security configurations. Pay close attention to responsibility overlap in small organizations, where staff often fill multiple roles.</t>
  </si>
  <si>
    <t>Do you have a documented policy for firewall change requests?</t>
  </si>
  <si>
    <t>Describe your plans to implement a documented policy for firewall change requests.</t>
  </si>
  <si>
    <t>Describe your documented firewall change request policy.</t>
  </si>
  <si>
    <t>In the context of the CIA triad, this question is focused on system integrity, ensuring that system changes are only executed by authorized users. Any change to a verified, known, secure environment should be carefully evaluated by stakeholders in a structured manner.</t>
  </si>
  <si>
    <t>Follow-up inquiries for firewall change requests will be institution/implementation specific.</t>
  </si>
  <si>
    <t>Have you implemented an Intrusion Detection System (network-based)?</t>
  </si>
  <si>
    <t>Describe your plan to implement a Intrusion Detection System in your environment.</t>
  </si>
  <si>
    <t>Describe the currently implemented IDS.</t>
  </si>
  <si>
    <t>A security program with limited resources for event detection is not effective. Inquiries should include training for staff, reasoning behind not using IDS technologies, and how systems are monitored. Additional questions about a SIEM and other tool may be appropriate.</t>
  </si>
  <si>
    <t>Have you implemented an Intrusion Prevention System (network-based)?</t>
  </si>
  <si>
    <t>Describe your plan to implement a Intrusion Prevention System in your environment.</t>
  </si>
  <si>
    <t>Describe the currently implemented IPS.</t>
  </si>
  <si>
    <t xml:space="preserve">A security program with limited resources for active prevent is inefficient. Inquiries should include training for staff, reasoning behind not using IPS technologies, and how systems are actively protected and how malicious activity is stopped. </t>
  </si>
  <si>
    <t>Do you employ host-based intrusion detection?</t>
  </si>
  <si>
    <t>Describe your plan to implement host-based Intrusion Detection System capabilities in your environment.</t>
  </si>
  <si>
    <t>Describe the currently implemented host-based IDS solution(s).</t>
  </si>
  <si>
    <t>Ask the vendor to summarize why host-based intrusion detection tools are not implemented in their environment. What compensating controls are in place to detect configuration changes and/or failures of integrity?</t>
  </si>
  <si>
    <t>Do you employ host-based intrusion prevention?</t>
  </si>
  <si>
    <t>Describe your plan to implement host-based Intrusion Prevention System capabilities in your environment.</t>
  </si>
  <si>
    <t>Describe the currently implemented host-based IPS solution(s).</t>
  </si>
  <si>
    <t>Ask the vendor to summarize why host-based intrusion prevention tools are not implemented in their environment. What compensating controls are in place to detect malicious activity and to actively prevent its function.</t>
  </si>
  <si>
    <t>Are you employing any next-generation persistent threat (NGPT) monitoring?</t>
  </si>
  <si>
    <t>Describe your intent to implement NGPT monitoring.</t>
  </si>
  <si>
    <t>Describe your NGPT monitoring strategy.</t>
  </si>
  <si>
    <t>This question is primarily focused on determining the maturity of a vendor's security program and their ability to implement and operate cutting-edge technologies. Investment in advanced technologies may indicate appropriate security program capabilities.</t>
  </si>
  <si>
    <t>Follow-up inquiries for next-generation persistent threat monitoring will be institution/implementation specific.</t>
  </si>
  <si>
    <t>Provide a brief summary of this activity.</t>
  </si>
  <si>
    <t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t>
  </si>
  <si>
    <t>Is intrusion monitoring performed internally or by a third-party service?</t>
  </si>
  <si>
    <t>In addition to stating your intrusion monitoring strategy, provide a brief summary of its implementation.</t>
  </si>
  <si>
    <t>This question is primarily focused on the capability of a vendor's security program. Understanding the size and skillsets of a vendor (taken from other responses) is needed to determine the appropriateness of the vendor's response to this question.</t>
  </si>
  <si>
    <t>Follow-up inquiries for intrusion monitoring will be institution/implementation specific.</t>
  </si>
  <si>
    <t>Are audit logs available for all changes to the network, firewall, IDS, and IPS systems?</t>
  </si>
  <si>
    <t>Describe your current network systems logging strategy.</t>
  </si>
  <si>
    <t>Strong logging capabilities are vital to the proper management of a network. Implementing an immature system that lacks sufficient logging capabilities exposes an institution to great risk.</t>
  </si>
  <si>
    <t>Can you share the organization chart, mission statement, and policies for your information security unit?</t>
  </si>
  <si>
    <t>Provide a brief summary for this response.</t>
  </si>
  <si>
    <t>Vague responses to this question should be investigated further. Vendors unwilling to share additional supporting documentation decrease the trust established with other responses.</t>
  </si>
  <si>
    <t>Do you have a documented patch management process?</t>
  </si>
  <si>
    <t xml:space="preserve">In the context of the CIA triad, this question is focused on system integrity, ensuring that system changes are only executed according to policy. Additionally, it is expected that devices used to access the vendor's systems are properly managed and secured. </t>
  </si>
  <si>
    <t>Can you accommodate encryption requirements using open standards?</t>
  </si>
  <si>
    <t>Are information security principles designed into the product lifecycle?</t>
  </si>
  <si>
    <t>State why security principles are not designed into the product lifecycle.</t>
  </si>
  <si>
    <t>Summarize the information security principles designed into the product lifecycle.</t>
  </si>
  <si>
    <t>Do you have a documented systems development life cycle (SDLC)?</t>
  </si>
  <si>
    <t>State any plans to implement an SDLC.</t>
  </si>
  <si>
    <t xml:space="preserve">Mature product/software/service lifecycle management can position a vendor to sufficiently plan, implement, and manage systems that better protect institutional data. </t>
  </si>
  <si>
    <t>Will you comply with applicable breach notification laws?</t>
  </si>
  <si>
    <t>Summarize why you will not comple with applicable breach notification laws.</t>
  </si>
  <si>
    <t>This is a general inquiry to determine if the vendor is well-versed in applicable laws and regulations that apply in the institution's region of business operation.</t>
  </si>
  <si>
    <t>Do you perform background screenings or multi-state background checks on all employees prior to their first day of work?</t>
  </si>
  <si>
    <t>State plans to implement background check elements into your hiring process.</t>
  </si>
  <si>
    <t>Summarize your background check practices.</t>
  </si>
  <si>
    <t>Do you require new employees to fill out agreements and review policies?</t>
  </si>
  <si>
    <t>Summarize why new employees are not required to accept agreements or review policy.</t>
  </si>
  <si>
    <t>Summarize the required agreements and reviewed policies.</t>
  </si>
  <si>
    <t>If a vendor's practices are not clear, inquire about training requirements for employees, especially the frequency and scope of content.</t>
  </si>
  <si>
    <t>Do you have a documented information security policy?</t>
  </si>
  <si>
    <t>State plans to implement information security policy at your company.</t>
  </si>
  <si>
    <t>If the vendor does not have an incident response plan, point them to the NIST Computer Security Incident Handling Guide at https://csrc.nist.gov/publications/detail/sp/800-61/rev-2/final</t>
  </si>
  <si>
    <t>Do you have an information security awareness program?</t>
  </si>
  <si>
    <t>State plans to implement an information security awareness program.</t>
  </si>
  <si>
    <t>Summarize your information security awareness program.</t>
  </si>
  <si>
    <t>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t>
  </si>
  <si>
    <t>Follow-up inquiries for information security awareness programs will be institution/implementation specific.</t>
  </si>
  <si>
    <t>Is security awareness training mandatory for all employees?</t>
  </si>
  <si>
    <t>State plans to make security awareness training mandatory for all employees.</t>
  </si>
  <si>
    <t>Summarize your security awareness training content and state how frequently employees are required to undergo security awareness training.</t>
  </si>
  <si>
    <t>Provide a brief summary and the implement review interval.</t>
  </si>
  <si>
    <t>Protecting privileged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</si>
  <si>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implemented policies and/or procedures.</t>
  </si>
  <si>
    <t>Do you have documented, and currently implemented, internal audit processes and procedures?</t>
  </si>
  <si>
    <t>State plans to document and implement internal audit process and procedure in your environment.</t>
  </si>
  <si>
    <t>Summarize your internal audit processes and procedures.</t>
  </si>
  <si>
    <t>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t>
  </si>
  <si>
    <t xml:space="preserve">Follow-up inquiries for internal audit processes and procedures will be institution/implementation specific. </t>
  </si>
  <si>
    <t>Does your organization have physical security controls and policies in place?</t>
  </si>
  <si>
    <t>Describe your intent to implement physical security controls and policies.</t>
  </si>
  <si>
    <t>Provide a copy of your physical security controls and policies along with this document (link or attached).</t>
  </si>
  <si>
    <t xml:space="preserve">Follow-up inquiries for physical security controls and policies will be institution/implementation specific. </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</si>
  <si>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</si>
  <si>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</si>
  <si>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</si>
  <si>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</si>
  <si>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</si>
  <si>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</si>
  <si>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</si>
  <si>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State plans for acquiring internal resources or an external team.</t>
  </si>
  <si>
    <t>If the vendor does not have an incident response team, direct them to the NIST Computer Security Incident Handling Guide at https://csrc.nist.gov/publications/detail/sp/800-61/rev-2/final</t>
  </si>
  <si>
    <t>Do you carry cyber-risk insurance to protect against unforeseen service outages, data that is lost or stolen, and security incidents?</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</si>
  <si>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</si>
  <si>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Do you have a documented and currently implemented Quality Assurance program?</t>
  </si>
  <si>
    <t xml:space="preserve">Integrity and availability are the focus of this question. The existence of a well-documented quality assurance program, with demonstrated and published metrics, may provide insight into the inner workings (mindset) of a vendor. </t>
  </si>
  <si>
    <t>Do you comply with ISO 9001?</t>
  </si>
  <si>
    <t>Describe plans and/or efforts towards certification.</t>
  </si>
  <si>
    <t>If certified, provide supporting documentation.</t>
  </si>
  <si>
    <t>Standard documentation, relevant to institutions requiring a vendor to comply with ISO 9001.</t>
  </si>
  <si>
    <t xml:space="preserve">Follow-up inquiries for ISO 9001 content will be institution/implementation specific. </t>
  </si>
  <si>
    <t>Will your company provide quality and performance metrics in relation to the scope of services and performance expectations for the services you are offering?</t>
  </si>
  <si>
    <t>State plans to provide quality and performance metrics for this service.</t>
  </si>
  <si>
    <t>Provide references to quality and performance metrics documentation.</t>
  </si>
  <si>
    <t xml:space="preserve">Follow-up inquiries for quality and performance metrics will be contract/institution/implementation specific. </t>
  </si>
  <si>
    <t>Do you incorporate customer feedback into security feature requests?</t>
  </si>
  <si>
    <t>Can you provide an evaluation site to the institution for testing?</t>
  </si>
  <si>
    <t>Summarize your evaluation site or provide a link.</t>
  </si>
  <si>
    <t xml:space="preserve">This question is used to gauge the importance of our industry (higher education) to the vendor. </t>
  </si>
  <si>
    <r>
      <t xml:space="preserve">Are your systems and </t>
    </r>
    <r>
      <rPr>
        <i/>
        <sz val="11"/>
        <color rgb="FF000000"/>
        <rFont val="Verdana"/>
        <family val="2"/>
      </rPr>
      <t>applications regularly</t>
    </r>
    <r>
      <rPr>
        <sz val="11"/>
        <color rgb="FF000000"/>
        <rFont val="Verdana"/>
        <family val="2"/>
      </rPr>
      <t xml:space="preserve"> scanned externally for vulnerabilities?</t>
    </r>
  </si>
  <si>
    <t>Describe any plans to implement external vulnerability scanning for your applications.</t>
  </si>
  <si>
    <t>Decribe your external application vulnerability scanning strategy.</t>
  </si>
  <si>
    <t>State plans to have your systems and applications assessed by a third party.</t>
  </si>
  <si>
    <t>Provide a brief description.</t>
  </si>
  <si>
    <t>Ask if there are plans to implement these processes. Ask the vendor to summarize their decision behind not scanning their applications for vulnerabilities prior to release.</t>
  </si>
  <si>
    <t>Provide a reference to security scan documentation.</t>
  </si>
  <si>
    <t>If a vendor is scanning their applications and/or systems, oftentimes an institution will want to review the report, if possible. Preferably, any finding on the reports will have a matching mitigation action.</t>
  </si>
  <si>
    <t>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t>
  </si>
  <si>
    <t>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t>
  </si>
  <si>
    <t>Provide a brief summary for your response.</t>
  </si>
  <si>
    <t>Provide reference to the process or procedure to setup security testing times and scopes.</t>
  </si>
  <si>
    <t>Follow-up inquiries for vulnerability scanning and penetration testing will be institution/implementation specific.</t>
  </si>
  <si>
    <t>Do your workforce members receive regular training related to the HIPAA Privacy and Security Rules and the HITECH Act?</t>
  </si>
  <si>
    <t>Refer to HIPAA documentation or your institution's Chief HIPAA Security Officer.</t>
  </si>
  <si>
    <t>Do you monitor or receive information regarding changes in HIPAA regulations?</t>
  </si>
  <si>
    <t>Do you comply with the requirements of the Health Information Technology for Economic and Clinical Health Act (HITECH)?</t>
  </si>
  <si>
    <t>Have you conducted a risk analysis as required under the Security Rule?</t>
  </si>
  <si>
    <t>Have you identified areas of risks?</t>
  </si>
  <si>
    <t>Have you taken actions to mitigate the identified risks?</t>
  </si>
  <si>
    <t>Does your application require user and system administrator password changes at a frequency no greater than 90 days?</t>
  </si>
  <si>
    <t>Does your application automatically lock or log-out an account after a period of inactivity?</t>
  </si>
  <si>
    <t>If the application is institution-hosted, can all service level and administrative account passwords be changed by the institution?</t>
  </si>
  <si>
    <t>Does your application provide the ability to define user access levels?</t>
  </si>
  <si>
    <t>Does your application support varying levels of access to administrative tasks defined individually per user?</t>
  </si>
  <si>
    <t>Does your application support varying levels of access to records based on user ID?</t>
  </si>
  <si>
    <t xml:space="preserve">Does the application log record access including specific user, date/time of access, and originating IP or device? </t>
  </si>
  <si>
    <t>Does the application log administrative activity, such user account access changes and password changes, including specific user, date/time of changes, and originating IP or device?</t>
  </si>
  <si>
    <t>How long does the application keep access/change logs?</t>
  </si>
  <si>
    <t xml:space="preserve">Can the application logs be archived? </t>
  </si>
  <si>
    <t xml:space="preserve">Can the application logs be saved externally? </t>
  </si>
  <si>
    <t>Do you have a disaster recovery plan and emergency mode operation plan?</t>
  </si>
  <si>
    <t>Have the policies/plans mentioned above been tested?</t>
  </si>
  <si>
    <t>Can you provide a HIPAA compliance attestation document?</t>
  </si>
  <si>
    <t>Are you willing to enter into a Business Associate Agreement (BAA)?</t>
  </si>
  <si>
    <t>Have you entered into a BAA with all subcontractors who may have access to protected health information (PHI)?</t>
  </si>
  <si>
    <t>Do your systems or products store, process, or transmit cardholder (payment/credit/debt card) data?</t>
  </si>
  <si>
    <t>Refer to PCI DSS Security Standards for supplemental guidance in this section</t>
  </si>
  <si>
    <t>Refer to PCI DSS documentation or your institution's treasurer's office.</t>
  </si>
  <si>
    <t>Are you compliant with the Payment Card Industry Data Security Standard (PCI DSS)?</t>
  </si>
  <si>
    <t>Do you have a current, executed within the past year, Attestation of Compliance (AoC) or Report on Compliance (RoC)?</t>
  </si>
  <si>
    <t>Are you classified as a service provider?</t>
  </si>
  <si>
    <t xml:space="preserve">Are you on the list of VISA approved service providers? </t>
  </si>
  <si>
    <t>Describe the architecture employed by the system to verify and authorize credit card transactions.</t>
  </si>
  <si>
    <t xml:space="preserve">What payment processors/gateways does the system support? </t>
  </si>
  <si>
    <t>Does the system or products use a third party to collect, store, process, or transmit cardholder (payment/credit/debt card) data?</t>
  </si>
  <si>
    <t xml:space="preserve">Include documentation describing the systems' abilities to comply with the PCI DSS and any features or capabilities of the system that must be added or changed in order to operate in compliance with the standards. </t>
  </si>
  <si>
    <t>Campus</t>
  </si>
  <si>
    <t>Category_Total</t>
  </si>
  <si>
    <t>Category_divisor</t>
  </si>
  <si>
    <t>COMP*</t>
  </si>
  <si>
    <t>Answers</t>
  </si>
  <si>
    <t>DOCU*</t>
  </si>
  <si>
    <t>Accessibility</t>
  </si>
  <si>
    <t>ITAC*</t>
  </si>
  <si>
    <t>Third Parties</t>
  </si>
  <si>
    <t>THRD*</t>
  </si>
  <si>
    <t>N/A</t>
  </si>
  <si>
    <t>CONS*</t>
  </si>
  <si>
    <t>Application Security</t>
  </si>
  <si>
    <t>APPL*</t>
  </si>
  <si>
    <t>DRPTestingSchedule</t>
  </si>
  <si>
    <t>AAAI*</t>
  </si>
  <si>
    <t>Quarterly</t>
  </si>
  <si>
    <t>BCPL*</t>
  </si>
  <si>
    <t>Semi-annually</t>
  </si>
  <si>
    <t>CHNG*</t>
  </si>
  <si>
    <t>Annually</t>
  </si>
  <si>
    <t>DATA*</t>
  </si>
  <si>
    <t>Other</t>
  </si>
  <si>
    <t>DCTR*</t>
  </si>
  <si>
    <t>DRPL*</t>
  </si>
  <si>
    <t>NetworkTypes</t>
  </si>
  <si>
    <t>FIDP*</t>
  </si>
  <si>
    <t>Exclusive VLAN</t>
  </si>
  <si>
    <t>PPPR*</t>
  </si>
  <si>
    <t>Shared VLAN</t>
  </si>
  <si>
    <t>HFIH*</t>
  </si>
  <si>
    <t>Physically Separate</t>
  </si>
  <si>
    <t>QLAS*</t>
  </si>
  <si>
    <t>Flat Shared Network</t>
  </si>
  <si>
    <t>VULN*</t>
  </si>
  <si>
    <t>HIPA*</t>
  </si>
  <si>
    <t>PCI-DSS</t>
  </si>
  <si>
    <t>PCID*</t>
  </si>
  <si>
    <t>DR Types</t>
  </si>
  <si>
    <t>Cold</t>
  </si>
  <si>
    <t>Hot</t>
  </si>
  <si>
    <t>SharedAssessmentsConfirmation</t>
  </si>
  <si>
    <t>AAI Answers</t>
  </si>
  <si>
    <t>Yes; OK to Share</t>
  </si>
  <si>
    <t>1) Yes</t>
  </si>
  <si>
    <t>No; Sharing Disallowed</t>
  </si>
  <si>
    <t>2) No</t>
  </si>
  <si>
    <t>3) Both modes available</t>
  </si>
  <si>
    <t>SharedAssessmentListingConfirmation</t>
  </si>
  <si>
    <t>4) N/A</t>
  </si>
  <si>
    <t>Yes; OK to List</t>
  </si>
  <si>
    <t>No; Listing Disallowed</t>
  </si>
  <si>
    <t>UptimeTiers</t>
  </si>
  <si>
    <t>Tier I</t>
  </si>
  <si>
    <t>Tier II</t>
  </si>
  <si>
    <t>Tier III</t>
  </si>
  <si>
    <t>Tier IV</t>
  </si>
  <si>
    <t>Weights</t>
  </si>
  <si>
    <t>Hosting</t>
  </si>
  <si>
    <t>1) Self owned and managed</t>
  </si>
  <si>
    <t>2) Physical Co-location</t>
  </si>
  <si>
    <t>3) Virtual Co-location</t>
  </si>
  <si>
    <t>4) AWS</t>
  </si>
  <si>
    <t>5) Azure</t>
  </si>
  <si>
    <t>6) GCP</t>
  </si>
  <si>
    <t>7) Other</t>
  </si>
  <si>
    <t>ISO 27002:2013</t>
  </si>
  <si>
    <t>TRUE</t>
  </si>
  <si>
    <t>Row Labels</t>
  </si>
  <si>
    <t>RA-2</t>
  </si>
  <si>
    <t>(blank)</t>
  </si>
  <si>
    <t>ID.AM-6, PR.AT-3</t>
  </si>
  <si>
    <t>AU-7, AU-9, IR-4</t>
  </si>
  <si>
    <t>CA-5, PL-2</t>
  </si>
  <si>
    <t>Standards Crosswalk</t>
  </si>
  <si>
    <t>NIST SP 800-171r2</t>
  </si>
  <si>
    <t>IH-01</t>
  </si>
  <si>
    <t>IH-02</t>
  </si>
  <si>
    <t>IH-03</t>
  </si>
  <si>
    <t>IH-04</t>
  </si>
  <si>
    <t>Higher Education Community Vendor Assessment Toolkit - Change Log</t>
  </si>
  <si>
    <t>HEISC Shared Assessments Working Group</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</si>
  <si>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</si>
  <si>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</si>
  <si>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</si>
  <si>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</si>
  <si>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</si>
  <si>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</si>
  <si>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</si>
  <si>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</si>
  <si>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</si>
  <si>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</si>
  <si>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</si>
  <si>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</si>
  <si>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</si>
  <si>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</si>
  <si>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</si>
  <si>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</si>
  <si>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</si>
  <si>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</si>
  <si>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</si>
  <si>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</si>
  <si>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</si>
  <si>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</si>
  <si>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</si>
  <si>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</si>
  <si>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</si>
  <si>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</si>
  <si>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</si>
  <si>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</si>
  <si>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</si>
  <si>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</si>
  <si>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</si>
  <si>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</si>
  <si>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</si>
  <si>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</si>
  <si>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v1.04</t>
  </si>
  <si>
    <t>Minor layout change in preparation for HECVAT-Lite split</t>
  </si>
  <si>
    <t>v1.05</t>
  </si>
  <si>
    <t>Changed University mentions to Institution; final version before SPC 2017</t>
  </si>
  <si>
    <t>v1.06</t>
  </si>
  <si>
    <t>Added standards crosswalk and Cloud Broker Index (CBI) information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</si>
  <si>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</si>
  <si>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</si>
  <si>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</si>
  <si>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</si>
  <si>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</si>
  <si>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</si>
  <si>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</si>
  <si>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</si>
  <si>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</si>
  <si>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Repaired versioning issues</t>
  </si>
  <si>
    <t>v2.10</t>
  </si>
  <si>
    <t>Updated name, converted question text on Standards Crosswalk tab to vlookups, added Analyst Reference, fixed external links</t>
  </si>
  <si>
    <t>v2.11</t>
  </si>
  <si>
    <t>Updated SSAE 16 to 18.  Fixed reference to Standards crosswalk on Summary Report.</t>
  </si>
  <si>
    <t>v3.0</t>
  </si>
  <si>
    <t>Substantial update, see blog post at https://er.educause.edu/articles/2021/10/hecvat-3-0-launches-to-outer-space</t>
  </si>
  <si>
    <t>v3.01</t>
  </si>
  <si>
    <t>Fixed VLOOKUP formulae between Analyst Report and Question tabs that were causing inconsistent results, fixed max score calculation on Values tab.  Updated DOCU-05 guidance</t>
  </si>
  <si>
    <t>Fixed Duplicate questions CHNG-14 and PPR-06.  Included analyst notes column linked from Analyst Report to main HECVAT Tab, corrected Analyst report display of Quantitative as Qualitative questions</t>
  </si>
  <si>
    <t>Fixed Analyst Guidance for CHNG-14 and PPR-06</t>
  </si>
  <si>
    <t>v3.02</t>
  </si>
  <si>
    <t>Corrected Analyst report display of AAA-18, Fixed Compliant answer to DATA-01</t>
  </si>
  <si>
    <t>V3.02</t>
  </si>
  <si>
    <t>Corrected Analyst override scoring and Values scoring table handling of Qual-0x optional sections.</t>
  </si>
  <si>
    <t>v3.03</t>
  </si>
  <si>
    <t>CHNG05-07 incorrectly showed as Qualitative on Analyst report.  DCTR08 and 12 incorrectly showed as Quantitative</t>
  </si>
  <si>
    <t>DCTR 13-16 using wrong data validation list</t>
  </si>
  <si>
    <t>CHNG-13 and CHNG-14 were duplicate questions, deleted and reordered</t>
  </si>
  <si>
    <t>PPR-06 and APPL-13 were duplicates, deleted APPL-13 and renumbered</t>
  </si>
  <si>
    <t>Fixed quantitative/qualitative incorrect listings on Analyst report and HECVAT tab</t>
  </si>
  <si>
    <t>Fixed AAAI-04-05 and DRPL 04 answers</t>
  </si>
  <si>
    <t>Fixed IH-04 guidance</t>
  </si>
  <si>
    <t>Acknowledgments updated - 2020, 2021; Instructions tab updated; numerous guidance updates</t>
  </si>
  <si>
    <t>v3.04</t>
  </si>
  <si>
    <t>Numerous scoring fixes and grammar refinements.</t>
  </si>
  <si>
    <t>v3.05</t>
  </si>
  <si>
    <t>Fixed issue with scoring from unselected QUALs adding to overall score, wording and scoring fixes, added alt text to images</t>
  </si>
  <si>
    <r>
      <t xml:space="preserve">There are five main sections of the Higher Education Community Vendor Assessment Tool - Full, all listed below and outlined in more detail. This document is designed to have the first two sections populated first; after the Qualifiers section is completed it can be populated in any order. Within each section, answer each question top to 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Full | Vendor Response tab</t>
    </r>
    <r>
      <rPr>
        <sz val="11"/>
        <color rgb="FF000000"/>
        <rFont val="Verdana"/>
        <family val="2"/>
      </rPr>
      <t>.</t>
    </r>
  </si>
  <si>
    <t>This section is self-explanatory; product specifics and contact information. GNRL-01 through GNRL-15 should be populated by the vendor.</t>
  </si>
  <si>
    <t>Focused on external documentation; the institution is interested in the frameworks that guide your security strategy and what has been done to certify these implementations.</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</si>
  <si>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</si>
  <si>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Not all questions are relevant to all vendors. Qualifiers are used to make whole sections optional to vendors depending on the scope of product usage and the data involved in the engagement being assessed. Sections that become optional have the section titles and questions highlighted in orange (see Figure 2). For this example, questions in the HIPAA section become optional based on the answer to QUAL-01.</t>
  </si>
  <si>
    <t>The country/region in which the vendor's infrastructure(s) is/are located, including all laws and regulations in-scope within that country/region</t>
  </si>
  <si>
    <t>The country/region(s) in which the vendor's employees and subcontractors are located</t>
  </si>
  <si>
    <t>Any school, college, or university using the Higher Education Community Vendor Assessment Tool</t>
  </si>
  <si>
    <t>Proceed to the next tab, HECVAT - Full | Vendor Response</t>
  </si>
  <si>
    <r>
      <t xml:space="preserve">1. </t>
    </r>
    <r>
      <rPr>
        <b/>
        <sz val="11"/>
        <color rgb="FF000000"/>
        <rFont val="Verdana"/>
        <family val="2"/>
      </rPr>
      <t xml:space="preserve">Begin </t>
    </r>
    <r>
      <rPr>
        <sz val="11"/>
        <color rgb="FF000000"/>
        <rFont val="Verdana"/>
        <family val="2"/>
      </rPr>
      <t>your assessment by selecting</t>
    </r>
    <r>
      <rPr>
        <sz val="11"/>
        <color indexed="8"/>
        <rFont val="Verdana"/>
        <family val="2"/>
      </rPr>
      <t xml:space="preserve"> the Analyst Report tab.
2. </t>
    </r>
    <r>
      <rPr>
        <b/>
        <sz val="11"/>
        <color rgb="FF000000"/>
        <rFont val="Verdana"/>
        <family val="2"/>
      </rPr>
      <t>Select</t>
    </r>
    <r>
      <rPr>
        <sz val="11"/>
        <color indexed="8"/>
        <rFont val="Verdana"/>
        <family val="2"/>
      </rPr>
      <t xml:space="preserve"> the appropriate security standard used in your institution (cell C10) before you begin. 
3. </t>
    </r>
    <r>
      <rPr>
        <b/>
        <sz val="11"/>
        <color rgb="FF000000"/>
        <rFont val="Verdana"/>
        <family val="2"/>
      </rPr>
      <t>Select</t>
    </r>
    <r>
      <rPr>
        <sz val="11"/>
        <color indexed="8"/>
        <rFont val="Verdana"/>
        <family val="2"/>
      </rPr>
      <t xml:space="preserve"> compliant states for vendor responses in column G. </t>
    </r>
    <r>
      <rPr>
        <b/>
        <sz val="11"/>
        <color rgb="FF000000"/>
        <rFont val="Verdana"/>
        <family val="2"/>
      </rPr>
      <t>Yes</t>
    </r>
    <r>
      <rPr>
        <sz val="11"/>
        <color indexed="8"/>
        <rFont val="Verdana"/>
        <family val="2"/>
      </rPr>
      <t xml:space="preserve"> means compliant. </t>
    </r>
    <r>
      <rPr>
        <b/>
        <sz val="11"/>
        <color rgb="FF000000"/>
        <rFont val="Verdana"/>
        <family val="2"/>
      </rPr>
      <t>No</t>
    </r>
    <r>
      <rPr>
        <sz val="11"/>
        <color indexed="8"/>
        <rFont val="Verdana"/>
        <family val="2"/>
      </rPr>
      <t xml:space="preserve"> means not compliant.
    Note: Review the Analyst Reference tab for guidance and question/response interpretation.
4. </t>
    </r>
    <r>
      <rPr>
        <b/>
        <sz val="11"/>
        <color rgb="FF000000"/>
        <rFont val="Verdana"/>
        <family val="2"/>
      </rPr>
      <t>Override</t>
    </r>
    <r>
      <rPr>
        <sz val="11"/>
        <color indexed="8"/>
        <rFont val="Verdana"/>
        <family val="2"/>
      </rPr>
      <t xml:space="preserve"> default weights to meet your institution's needs in column I. 
5. </t>
    </r>
    <r>
      <rPr>
        <b/>
        <sz val="11"/>
        <color rgb="FF000000"/>
        <rFont val="Verdana"/>
        <family val="2"/>
      </rPr>
      <t>Navigate</t>
    </r>
    <r>
      <rPr>
        <sz val="11"/>
        <color indexed="8"/>
        <rFont val="Verdana"/>
        <family val="2"/>
      </rPr>
      <t xml:space="preserve"> to the Summary Report tab once all responses are evaluated and compliance indicated, as appropriate.
6. </t>
    </r>
    <r>
      <rPr>
        <b/>
        <sz val="11"/>
        <color rgb="FF000000"/>
        <rFont val="Verdana"/>
        <family val="2"/>
      </rPr>
      <t>Review</t>
    </r>
    <r>
      <rPr>
        <sz val="11"/>
        <color indexed="8"/>
        <rFont val="Verdana"/>
        <family val="2"/>
      </rPr>
      <t xml:space="preserve"> details in the Summary Report and based on your assessment findings, follow up with vendor for clarification(s) or add the Summary Report output to your institution's reporting documents. 
7. </t>
    </r>
    <r>
      <rPr>
        <b/>
        <sz val="11"/>
        <color rgb="FF000000"/>
        <rFont val="Verdana"/>
        <family val="2"/>
      </rPr>
      <t>Connect</t>
    </r>
    <r>
      <rPr>
        <sz val="11"/>
        <color indexed="8"/>
        <rFont val="Verdana"/>
        <family val="2"/>
      </rPr>
      <t xml:space="preserve"> with your higher education peers by joining the EDUCAUSE HECVAT Users Community Group at https://connect.educause.edu.</t>
    </r>
  </si>
  <si>
    <r>
      <t xml:space="preserve">In order to protect the institution and its systems, vendors whose products and/or services (refered to as "product") will access and/or host institutional data must complete the Higher Education Community Vendor Assessment Toolkit (HECVAT). Throughout this tool, anywhere where the term "data" is used, this is an all-encompassing term including at least data and metadata. Answers will be reviewed by institutional security analysts upon submittal. This process will assist the institution in preventing breaches of protected information and comply with institutional policy and state and federal laws. This is intended for use by vendors participating in a Third Party Security Assessment and should be completed by a vendor. Review the </t>
    </r>
    <r>
      <rPr>
        <i/>
        <sz val="12"/>
        <color theme="1"/>
        <rFont val="Verdana"/>
        <family val="2"/>
      </rPr>
      <t>Instructions</t>
    </r>
    <r>
      <rPr>
        <sz val="12"/>
        <color theme="1"/>
        <rFont val="Verdana"/>
        <family val="2"/>
      </rPr>
      <t xml:space="preserve"> tab for further guidance.</t>
    </r>
  </si>
  <si>
    <r>
      <rPr>
        <b/>
        <sz val="12"/>
        <color theme="1"/>
        <rFont val="Verdana"/>
        <family val="2"/>
      </rPr>
      <t xml:space="preserve">Step 1: </t>
    </r>
    <r>
      <rPr>
        <sz val="12"/>
        <color theme="1"/>
        <rFont val="Verdana"/>
        <family val="2"/>
      </rPr>
      <t xml:space="preserve">Complete the </t>
    </r>
    <r>
      <rPr>
        <i/>
        <sz val="12"/>
        <color theme="1"/>
        <rFont val="Verdana"/>
        <family val="2"/>
      </rPr>
      <t>Qualifiers</t>
    </r>
    <r>
      <rPr>
        <sz val="12"/>
        <color theme="1"/>
        <rFont val="Verdana"/>
        <family val="2"/>
      </rPr>
      <t xml:space="preserve"> section first; responses in this section drive dictate question response requirements throughout the HECVAT Full.
</t>
    </r>
    <r>
      <rPr>
        <b/>
        <sz val="12"/>
        <color theme="1"/>
        <rFont val="Verdana"/>
        <family val="2"/>
      </rPr>
      <t xml:space="preserve">Step 2: </t>
    </r>
    <r>
      <rPr>
        <sz val="12"/>
        <color theme="1"/>
        <rFont val="Verdana"/>
        <family val="2"/>
      </rPr>
      <t xml:space="preserve">Complete each section, answering each set of questions in order from top to bottom; the built-in formatting logic relies on this order. 
</t>
    </r>
    <r>
      <rPr>
        <b/>
        <sz val="12"/>
        <color theme="1"/>
        <rFont val="Verdana"/>
        <family val="2"/>
      </rPr>
      <t xml:space="preserve">Step 3: </t>
    </r>
    <r>
      <rPr>
        <sz val="12"/>
        <color theme="1"/>
        <rFont val="Verdana"/>
        <family val="2"/>
      </rPr>
      <t>Submit the completed Higher Education Community Vendor Assessment Toolkit (HECVAT) to the institution according to institutional procedures.</t>
    </r>
  </si>
  <si>
    <t>(Will show in Col F on HECVAT tab)</t>
  </si>
  <si>
    <t>Follow-Up Inquiries</t>
  </si>
  <si>
    <t>Analyst Override Answer</t>
  </si>
  <si>
    <t>Will institutional data be shared with or hosted by any third parties? (Any entity not wholly owned by your company is considered a third-party.)</t>
  </si>
  <si>
    <t>The institution views hosted solutions such as AWS, Rackspace, Azure, and other PaaS/SaaS offerings as third parties. If services such as these are used in your environment, respond "Yes."</t>
  </si>
  <si>
    <t>State each third party that institutional data will be shared with and/or hosted by and their level of responsibility.</t>
  </si>
  <si>
    <t>Vendors oftentimes use other vendors to supplement and/or host their infrastructures, and it is important to know what, if any, institutional data is shared with fourth-parties. Responses to this qualifier set the response requirement for the Third Parties section.</t>
  </si>
  <si>
    <t>Do you have a well-documented Business Continuity Plan (BCP) that is tested annually?</t>
  </si>
  <si>
    <t>Provide a reference to your BCP and supporting documentation or submit it along with this fully populated HECVAT.</t>
  </si>
  <si>
    <t>This qualifier determines the existence of a complete, fully populated BCP, maintained by the vendor, and sets the Business Continuity Plan section as required appropriately.</t>
  </si>
  <si>
    <t>Do you have a well-documented Disaster Recovery Plan (DRP) that is tested annually?</t>
  </si>
  <si>
    <t>Provide a reference to your DRP and supporting documentation or submit it along with this fully populated HECVAT.</t>
  </si>
  <si>
    <t>Is the vended product designed to process or store credit card information?</t>
  </si>
  <si>
    <t>Answer yes if your product handles PCI (credit card) information, either directly or via a third party.</t>
  </si>
  <si>
    <t>Based on your "Yes" response, you are required to fill out the PCI DSS section.</t>
  </si>
  <si>
    <t>Answer yes if you provide consulting.</t>
  </si>
  <si>
    <t>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t>
  </si>
  <si>
    <t>Select your hosting option.</t>
  </si>
  <si>
    <t>If you are using an option not listed, or a combination of options, select "Other."</t>
  </si>
  <si>
    <t>Follow-up inquiries for hosting options will be institution/implementation specific.</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</si>
  <si>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</si>
  <si>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</si>
  <si>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Have you had an unplanned disruption to this product/service in the past 12 months?</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</si>
  <si>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</si>
  <si>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circumstances of the incident and what the vendor has done in response to the breach.</t>
  </si>
  <si>
    <t>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t>
  </si>
  <si>
    <t>This is a freebie to help the vendor state their case. If a vendor does not add anything here (or it is just sales stuff), we can assume it was filled out by a sales engineer and questions will be evaluated with higher scrutiny.</t>
  </si>
  <si>
    <t>Many vendors have populated a CAIQ or at least a self-assessment. Although lacking in some areas important to higher education, these documents are useful for supplemental assessment.</t>
  </si>
  <si>
    <t>Do you conform with a specific industry standard security framework? (e.g., NIST Cybersecurity Framework, CIS Controls, ISO 27001, etc.)</t>
  </si>
  <si>
    <t>Do you have a dedicated Software and System Development team(s)? (e.g., Customer Support, Implementation, Product Management, etc.)</t>
  </si>
  <si>
    <t>The details of the standard are not the focus here; it is the fact that a vendor builds their environment around a standard and that they continually evaluate and assess their security programs.</t>
  </si>
  <si>
    <t>if you have a third-party hosting provider, please provide how you comply with 800-171 where your third party uses a shared responsibility mode.</t>
  </si>
  <si>
    <t>Can you provide overall system and/or application architecture diagrams, including a full description of the data flow for all components of the system?</t>
  </si>
  <si>
    <t>Provide a reference to your employee onboarding and offboarding policy and supporting documentation or submit it along with this fully populated HECVAT.</t>
  </si>
  <si>
    <t>Managing and protecting a vendor's assets through appropriate human resource management is of upmost importance. Knowing how roles and access controls are implemented (directed by policy) within a vendor's infrastructure during the onboarding and offboarding processes is indicative of how access control is regarded in other areas on the provider (vendor).</t>
  </si>
  <si>
    <t>If your answer is "I do not know," select "No." If the VPAT/ACR is for an older version of the product or has not been updated, its information does not accurately reflect accessibility of the product under consideration.</t>
  </si>
  <si>
    <t>Provide plans for any documentation that would make accessible content, features, and functions easily knowable by end users.</t>
  </si>
  <si>
    <t>Has a third-party expert conducted an audit of the most recent version of your product?</t>
  </si>
  <si>
    <t>State when the audit was conducted and by whom. Include the results in your submission and/or link to its web location.</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</si>
  <si>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</si>
  <si>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t>
  </si>
  <si>
    <t>Provide any further relevant information about how expertise is maintained; include any accessibility certifications staff may hold (e.g., IAAP WAS &lt;https://www.accessibilityassociation.org/certifications&gt; or DHS Trusted Tester &lt;https://section508.gov/test/trusted-tester&gt;).</t>
  </si>
  <si>
    <t>Indicate a plan to test the product; develop a roadmap for keyboard accessibility or any further context.</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</si>
  <si>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</si>
  <si>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</si>
  <si>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</si>
  <si>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Do you perform security assessments of third-party companies with which you share data? (e.g., hosting providers, cloud services, PaaS, IaaS, SaaS)</t>
  </si>
  <si>
    <t>State your plans to perform security assessments of third-party companies.</t>
  </si>
  <si>
    <t>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t>
  </si>
  <si>
    <t>Follow up with a robust question set if the vendor cannot clearly state full control of the integrity of their system(s). Questions about administrator access on end-user devices and other maintenance and patching type questions are appropriate.</t>
  </si>
  <si>
    <t>Provide a brief description for why each of these third parties will have access to institutional data.</t>
  </si>
  <si>
    <t>Follow-up inquiries concerning third-party data sharing will be institution/implementation specific.</t>
  </si>
  <si>
    <t>What legal agreements (i.e., contracts) do you have in place with these third parties that address liability in the event of a data breach?</t>
  </si>
  <si>
    <t>Knowing the protections and legal agreements in place for third-party data sharing may assists analysts in determininng residual risk.</t>
  </si>
  <si>
    <t>Follow-up inquiries concerning legal agreements with third-parties will be institution/implementation specific.</t>
  </si>
  <si>
    <t>Do you have an implemented third-party management strategy?</t>
  </si>
  <si>
    <t>If "No," inquire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t>
  </si>
  <si>
    <t>Make sure you address any national or regional regulations.</t>
  </si>
  <si>
    <t>Consultants are often used to implement, maintain, fix, and assessment technology environments. In these cases, third-party consultants have access to institutional data, and appropriate access, whether remote or onsite, must be protected during the consulting engagement.</t>
  </si>
  <si>
    <t>Will the consultant require access to the institution's network resources?</t>
  </si>
  <si>
    <t>Will the consultant require access to hardware in the institution's data centers?</t>
  </si>
  <si>
    <t>Will the consultant require an account within the institution's domain (@*.edu)?</t>
  </si>
  <si>
    <t>Has the consultant received training on (sensitive, HIPAA, PCI, etc.) data handling?</t>
  </si>
  <si>
    <t>Will the consultant need remote access to the institution's network or systems?</t>
  </si>
  <si>
    <t>Are access controls for institutional accounts based on structured rules, such as role-based access control (RBAC), attribute-based access control (ABAC), or policy-based access control (PBAC)?</t>
  </si>
  <si>
    <t>This includes end users, administrators, service accounts, etc. PBAC would include various dynamic controls such as conditional access, risk-based access, location-based access, or system activity–based access.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</si>
  <si>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t>
  </si>
  <si>
    <t>Ask the vendor to summarize the best practices to restrict/control the access given to the institution's end users without the use of RBAC. Make sure to understand the administrative requirements/overhead introduced in the vendor's environment.</t>
  </si>
  <si>
    <t>This includes system administrators and third-party personnel with access to the system. PBAC would include various dynamic controls such as conditional access, risk-based access, location-based access, or system activity–based access.</t>
  </si>
  <si>
    <t>Managing a software/product/service may rely on various professionals to administer a system. This question is focused on how administration, and the segregation of functions, is implemented within the vendor's infrastructure.</t>
  </si>
  <si>
    <t>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</si>
  <si>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</si>
  <si>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Do you have a process and implemented procedures for managing your software supply chain (e.g., libraries, repositories, frameworks, etc.)</t>
  </si>
  <si>
    <t>Include any in-house developed or contract development.</t>
  </si>
  <si>
    <t>If the web application only works with a subset of modern supported browsers, please indicate that here.</t>
  </si>
  <si>
    <t>Vendor responses to this question provide clarity on environment constraints that may exist and/or influence future development, configurations, infrastructure, etc. Although the vendor response may not directly affect end-users, the risks of the underlying infrastructure are better understood.</t>
  </si>
  <si>
    <t>Select N/A if there is no mobile version of your app.</t>
  </si>
  <si>
    <t>State the application title as listed within the trusted source.</t>
  </si>
  <si>
    <t>Distributing application via known, moderately vetted application platform decreases the chances of malicious code distribution. Stand-alone deployments (nontrusted sources) should be looked at more closely.</t>
  </si>
  <si>
    <t>Please describe the reasons why in detail and state if that access can be limited to while your app is running.</t>
  </si>
  <si>
    <t xml:space="preserve">Ask the vendor about the need for this requirement, and understand any mitigation strategies that may be possible. </t>
  </si>
  <si>
    <t>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t>
  </si>
  <si>
    <t>Describe or provide a reference that details how administrator access is handled (e.g., provisioning, principle of least privilege, deprovisioning, etc.).</t>
  </si>
  <si>
    <t xml:space="preserve">Ask the vendor to summarize their implemented policies and/or procedures  </t>
  </si>
  <si>
    <t>Provide a list of all tools utilized during static code analysis or static application security testing.</t>
  </si>
  <si>
    <t>Ask the vendor what types of tools they use in testing and who performs the testing of the code. Are developers the ones running the security tests? If static code analysis and/or static application security testing is not conducted, point the vendor to OWASP's Testing Guide at https://www.owasp.org/index.php/OWASP_Testing_Guide_v4_Table_of_Contents</t>
  </si>
  <si>
    <t>Describe testing processes, including but not limited to, development of test plans, personnel involved in the testing process, and authorized individual accountable for approval and certification of test results.</t>
  </si>
  <si>
    <t>Answer "Yes" only if user AND administrator authentication is supported. If partially supported, answer "No." Ensure you respond to any guidance in the Additional Information column.</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</si>
  <si>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</si>
  <si>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Describe any plans to support local authentication modes.</t>
  </si>
  <si>
    <t>Provide a detailed description of your local authentication mode practices.</t>
  </si>
  <si>
    <t>Many institutions have policy focused on passwords/passphrases, and this question confirms the capacity of a vendor's software/product/service to comply.</t>
  </si>
  <si>
    <t>Answer "Yes" if your product has internal limits to password complexity (max langth, certain special characters unsupported, etc.).</t>
  </si>
  <si>
    <t>Describe your documented password/passphrase reset procedures that are currently implemented in the system and/or customer support.</t>
  </si>
  <si>
    <t>Ask the vendor how end users will be supported. Ask for training documentation or knowledgebase content. Confirm vendor and institution responsibilities in this support area (and others).</t>
  </si>
  <si>
    <t>Does your organization participate in InCommon or another eduGAIN-affiliated trust federation?</t>
  </si>
  <si>
    <t>Describe plans to participate in InCommon or another eduGAIN-affiliated trust federation.</t>
  </si>
  <si>
    <t>List the entity 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</si>
  <si>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</si>
  <si>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 up with maturity questions and ask about other commodity type functions or other system requirements your institution may have.</t>
  </si>
  <si>
    <t>If a vendor indicates that a system is stand-alone and cannot integrate with the institution's infrastructure, follow up with maturity questions and ask about other commodity type functions or other system requirements your institution may have.</t>
  </si>
  <si>
    <t>An answer of "Yes" should be well-supported in the Additional Information column, and all elements of interest should be sufficiently addressed.</t>
  </si>
  <si>
    <t>Describe plans to support web SSO in your solution.</t>
  </si>
  <si>
    <t>Does your solution support any of the following web SSO standards? [e.g., SAML2 (with redirect flow), OIDC, CAS, or other]</t>
  </si>
  <si>
    <t>State the web SSO standards supported by your solution and provide additional details about your support, including framework(s) in use, how information is exchanged securely, etc.</t>
  </si>
  <si>
    <t>Do you allow the customer to specify attribute mappings for any needed information beyond a user identifier? (e.g., Reference eduPerson, ePPA/ePPN/ePE)</t>
  </si>
  <si>
    <t>If you don't support SSO, does your application and/or user-frontend/portal support multi-factor authentication? (e.g., Duo, Google Authenticator, OTP, etc.)</t>
  </si>
  <si>
    <t xml:space="preserve">2FA/MFA, implemented correctly, strengthens the security state of a system. 2FA/MFA is commonly implemented and in many use cases is a requirement for account protection purposes. </t>
  </si>
  <si>
    <t>Are there any passwords/passphrases hard-coded into your systems or products?</t>
  </si>
  <si>
    <t>Provide a detailed description of passwords/passphrases hard-coded into your systems or products.</t>
  </si>
  <si>
    <t xml:space="preserve">The response to this question can reveal the use (or not) of coding best practices. If passwords/passphrases are hard-coded into systems/productions, the vendor should provide robust details supporting why this is required. </t>
  </si>
  <si>
    <t>Provide a detailed description stating why account passwords/passphrases are not encrypted in storage.</t>
  </si>
  <si>
    <t>The focus of this question is confidentiality. It is a straightforward question confirming the encryption of user authentication details.</t>
  </si>
  <si>
    <t>Describe all authentication services supported by the system.</t>
  </si>
  <si>
    <t>System (technical and security) administration is complex, and it is important to understand a system's capabilities to integrate with existing security and access systems. Having to maintain additional accounts increases overhead and may impact your institution's risk footprint.</t>
  </si>
  <si>
    <t>Are audit logs available that include AT LEAST all of the following: login, logout, actions performed, and source IP address?</t>
  </si>
  <si>
    <t>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t>
  </si>
  <si>
    <t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(including but not limited to events, state changes, control modification, etc.). </t>
  </si>
  <si>
    <t>There are multiple components of this question. When assessing, ensure that the vendor responds to them all. Logs that are not properly managed may not be available when needed. The purpose of this question is to ensure that the vendor has a proper security mindset to ensure proper monitoring practices.</t>
  </si>
  <si>
    <t>Having a BCP and maintaining/updating/testing a BCP are very different. Establishing a responsible party is fundamental to this process, and this question looks to verify that within the vendor.</t>
  </si>
  <si>
    <t>Summarize your defined problem/issue escalation plan contained in your BCP.</t>
  </si>
  <si>
    <t>Summarize your documented communication plan contained in your BCP.</t>
  </si>
  <si>
    <t>Describe your BCP component review strategy.</t>
  </si>
  <si>
    <t>Summarize these crisis management roles and responsibilities.</t>
  </si>
  <si>
    <t>Does your organization conduct training and awareness activities to validate its employees' understanding of their roles and responsibilities during a crisis?</t>
  </si>
  <si>
    <t>Describe your training and awareness activities.</t>
  </si>
  <si>
    <t>Understanding the maturity of a vendor's training and awareness program will indicate the value they place on protecting institutional data. BCP-related awareness training should be prevalent, continuous, and well-documented.</t>
  </si>
  <si>
    <t>State the date of your last alternate site relocation test.</t>
  </si>
  <si>
    <t>Is this product a core service of your organization and, as such, the top priority during business continuity planning?</t>
  </si>
  <si>
    <t>Provide a brief summary to support your selection.</t>
  </si>
  <si>
    <t xml:space="preserve">The purpose of this question is to understand the vendor's order of response if affected by a unplanned business disruption. If the software/product/service being assessed is a vendor's core moneymaker, the probability is that restoration of the software/product/service will be top priority. </t>
  </si>
  <si>
    <t>Describe or provide references explaining how tertiary services are redundant (i.e., DNS, ISP, etc.).</t>
  </si>
  <si>
    <t>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t>
  </si>
  <si>
    <t>Does your Change Management process also verify that all required third-party libraries and dependencies are still supported with each major change?</t>
  </si>
  <si>
    <t>Please describe any plans to implement third-party library dependancy tracking.</t>
  </si>
  <si>
    <t>This question is fundamentally about supply chain. The vendor should be able to document its procedures around tracking third-party maintained libraries.</t>
  </si>
  <si>
    <t>Summarize why clients do not have alternative release options.</t>
  </si>
  <si>
    <t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versions concurrently. </t>
  </si>
  <si>
    <t>List the current version you support and what percentage of customers are utilizing that version.</t>
  </si>
  <si>
    <t>Describe or provide a reference to your solution support strategy in regard to maintaining software currency (i.e., how many concurrent versions are you willing to run and support?).</t>
  </si>
  <si>
    <t>Clarify the lack of support strategy for client customizations from one release to another.</t>
  </si>
  <si>
    <t>Describe or provide reference to your solution support strategy in regard to maintaining client customizations from one release to another.</t>
  </si>
  <si>
    <t>Provide a reference to this product's release schedule.</t>
  </si>
  <si>
    <t xml:space="preserve">Answers to this question will reveal the vendor’s ability to plan in the short term. This is valuable information for customers so they can anticipate updates and potential bug fixes. </t>
  </si>
  <si>
    <t>Do you have a technology roadmap, for at least the next two years, for enhancements and bug fixes for the product/service being assessed?</t>
  </si>
  <si>
    <t>Provide a reference to your technology roadmap.</t>
  </si>
  <si>
    <t>Is institutional involvement (i.e., technically or organizationally) required during product updates?</t>
  </si>
  <si>
    <t>Summarize the institution's responsibilities during product updates.</t>
  </si>
  <si>
    <t>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t>
  </si>
  <si>
    <t>Summarize the policy and procedure(s) managing how critical patches are applied to systems and applications.</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</si>
  <si>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</si>
  <si>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Define current off-peak hours, including time zones as necessary.</t>
  </si>
  <si>
    <t>Do procedures exist to provide that emergency changes are documented and authorized (including after-the-fact approval)?</t>
  </si>
  <si>
    <t>Summarize implemented procedures ensuring that emergency changes are documented and authorized.</t>
  </si>
  <si>
    <t>Follow-up with a robust question set if a vendor cannot clearly state full control of the integrity of their system(s).</t>
  </si>
  <si>
    <t>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</si>
  <si>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</si>
  <si>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Follow-up inquiries for dedicated single-tenant capabilities will be institution/implementation specific.</t>
  </si>
  <si>
    <t>Will the institution's data be stored on any devices (database servers, file servers, SAN, NAS, etc.) configured with non-RFC 1918/4193 (i.e., publicly routable) IP addresses?</t>
  </si>
  <si>
    <t>State the need for this strategy, in detail.</t>
  </si>
  <si>
    <t>Systems that are directly exposed to public internet resources are at greater risk than those that are not. Understanding the requirements for this configuration is important, particularly when assessing compensating controls.</t>
  </si>
  <si>
    <t>Is sensitive data encrypted, using secure protocols/algorithms, in transport? (e.g., system-to-client)</t>
  </si>
  <si>
    <t>Describe why sensitive data is not encrypted in transport.</t>
  </si>
  <si>
    <t>Summarize your transport encryption strategy.</t>
  </si>
  <si>
    <t>Do you have an implemented system configuration management process? (e.g.,secure "gold" images, etc.)</t>
  </si>
  <si>
    <t>Provide a detailed description of the implemented strategy. (i.e.,batteries, generator)</t>
  </si>
  <si>
    <t>Is sensitive data encrypted, using secure protocols/algorithms, in storage? (e.g., disk encryption, at-rest, files, and within a running database)</t>
  </si>
  <si>
    <t>Describe why sensitive data is not encrypted in storage.</t>
  </si>
  <si>
    <t>The need for encryption at-rest is unique to your institution's implementation of a system. In particular, system components, architectures, and data flows all factor into the need for this control.</t>
  </si>
  <si>
    <t>State the length of time that the institution's data will be available in the system at the completion of the contract.</t>
  </si>
  <si>
    <t>Can the institution extract a full or partial backup of data?</t>
  </si>
  <si>
    <t>State plans to implement capabilities for the institution to extract a full or partial backup of data.</t>
  </si>
  <si>
    <t>Provide references, as needed.</t>
  </si>
  <si>
    <t>This question clarifies the position of the institution in the case of acquisition or bankruptcy. Expect clear responses to this question. If they are vague, be sure to follow up based on institutional counsel guidance.</t>
  </si>
  <si>
    <t>State how the institution will be notified of imminent termination.</t>
  </si>
  <si>
    <t>Are involatile backup copies made according to predefined schedules and securely stored and protected?</t>
  </si>
  <si>
    <t>Ensure that response addresses involatile storage and lists retention periods.</t>
  </si>
  <si>
    <t>State how the institution's data is protected from system failures and ransomware.</t>
  </si>
  <si>
    <t>Are you performing off-site backups? (i.e., digitally moved off site)</t>
  </si>
  <si>
    <t>Are physical backups taken off site? (i.e., physically moved off site)</t>
  </si>
  <si>
    <t xml:space="preserve">When data is moved physically (e.g.,HDD, print, etc.) off-site, the policies and implemented procedures are important to know. Unencrypted data taken outside secured areas introduces unnecessary risks. </t>
  </si>
  <si>
    <t>Summarize why backups containing the institution's data leave the institution's data zone.</t>
  </si>
  <si>
    <t>Do backups containing the institution's data ever leave the institution's data zone either physically or via network routing?</t>
  </si>
  <si>
    <t>The need for encryption at rest (for backups) is unique to your institution's implementation of a system. In particular, system components, architectures, and data flows all factor into the need for this control.</t>
  </si>
  <si>
    <t>Do you have a cryptographic key management process (generation, exchange, storage, safeguards, use, vetting, and replacement) that is documented and currently implemented, for all system components? (e.g., database, system, web, etc.)</t>
  </si>
  <si>
    <t>Do you have a media handling process that is documented and currently implemented that meets established business needs and regulatory requirements, including end-of-life, repurposing and data sanitization procedures?</t>
  </si>
  <si>
    <t>Will you handle data in a FERPA-compliant manner?</t>
  </si>
  <si>
    <t>State plans to handle data in a FERPA-compliant manner.</t>
  </si>
  <si>
    <t>Does your staff (or third party) have access to institutional data (e.g., financial, PHI or other sensitive information) through any means?</t>
  </si>
  <si>
    <t>If institutional data is visible by the vendor's system administrators, follow up with the vendor to understand the scope of visibility, process/procedure that administrators follow, and use cases when administrators are allowed to access (view) institutional data.</t>
  </si>
  <si>
    <t>Provide a detailed summary outlining the security controls implemented to protect the institution's data.</t>
  </si>
  <si>
    <t>If a vendor is unable to accommodate storing/processing institutional data within specific regions, ask them why they are unable to. Try to determine if it's an infrastructure issue (scalability), a cost-reduction strategy (size/maturity), or some other issue.</t>
  </si>
  <si>
    <t>Are the data centers staffed 24 hours a day, seven days a week (i.e., 24 x 7 x 365)?</t>
  </si>
  <si>
    <t>State any plans to staff data centers 24 x 7 x 365.</t>
  </si>
  <si>
    <t>Does a physical barrier fully enclose the physical space, preventing unauthorized physical contact with any of your devices?</t>
  </si>
  <si>
    <t>If outsourced or co-located, is there a contract in place to prevent data from leaving the institution's data zone?</t>
  </si>
  <si>
    <t>Summarize the strategy for removing the institution's data from its data zone.</t>
  </si>
  <si>
    <t>What tier level is your data center (per levels defined by the Uptime Institute)?</t>
  </si>
  <si>
    <t>Review the Uptime Institute's level/tier direction provided on their website if you need addition information.</t>
  </si>
  <si>
    <t>Is the service hosted in a high-availability environment?</t>
  </si>
  <si>
    <t>Describe any plans to implement a high-availability environment for your systems.</t>
  </si>
  <si>
    <t>This question is relative to the response above. Understanding the ownership structure of the facility that will host institutional data is important for setting availability expectations and ensure proper contract terms are in place to protect the institution due to use of third parties. If a vendor uses a third-party vendor to provide data center solutions, having that vendor's SOC 2 Type 2 provides additional insight. The ability to assess these "forth-party" vendors is based on your institution's resources. The vendor is responsible for providing this information; ensure that they handle their vendors properly.</t>
  </si>
  <si>
    <t xml:space="preserve">State how many Internet Service Providers (ISPs) provide connectivity to each data center where the institution's data will reside. </t>
  </si>
  <si>
    <t xml:space="preserve">Is redundant power available for all data centers where institutional data will reside? </t>
  </si>
  <si>
    <t>Describe or provide a reference to the availability of cooling and fire-suppression systems in all data centers where institution data will reside.</t>
  </si>
  <si>
    <t>Do you have Internet Service Provider (ISP) redundancy?</t>
  </si>
  <si>
    <t>Does every data center where the institution's data will reside have multiple telephone company or network provider entrances to the facility?</t>
  </si>
  <si>
    <t>Follow-up with the vendor to ensure that all components of the system are considered. This includes system-to-system, system-to-client, applications, system accounts, etc.</t>
  </si>
  <si>
    <t>Follow up with the vendor to ensure that all components of the system are considered. This includes system-to-system, system-to-client, applications, system accounts, etc.</t>
  </si>
  <si>
    <t>Provide a valid URL to your current DRP or submit it along with this fully populated HECVAT.</t>
  </si>
  <si>
    <t>State the responsible owner or position title.</t>
  </si>
  <si>
    <t>Having a DRP and maintaining/updating/testing a DRP are very different. Establishing a responsible party is fundamental to this process, and this question looks to verify that within the vendor.</t>
  </si>
  <si>
    <t>Can the institution review your DRP and supporting documentation?</t>
  </si>
  <si>
    <t>Please provide alternatives if possible (NDA, briefing on the DRP, etc.).</t>
  </si>
  <si>
    <t>Provide DRP with your submission of this fully populated HECVAT.</t>
  </si>
  <si>
    <t>If the vendor states "No," you can ask for a summary, white paper, or blog. If unable to review the full plan, infer what you can from other DRP question responses.</t>
  </si>
  <si>
    <t>Are any disaster recovery locations outside the institution's geographic region?</t>
  </si>
  <si>
    <t>List all locations outside of the United States and provide a brief summary of each.</t>
  </si>
  <si>
    <t>Does your organization have a disaster recovery site or a contracted disaster recovery provider?</t>
  </si>
  <si>
    <t>State plans to implement disaster recovery relocation testing.</t>
  </si>
  <si>
    <t>Describe or provide a reference to how your disaster recovery plan is tested. (i.e., scope of DR tests, end-to-end testing, etc.)</t>
  </si>
  <si>
    <t>Has the Disaster Recovery Plan been tested in the past year?</t>
  </si>
  <si>
    <t>Is authority for firewall change approval documented? Please list approver names or titles in Additional Info</t>
  </si>
  <si>
    <t xml:space="preserve">Modifications to firewall rule sets can have significant repercussions. To ensure the integrity of the rule set, this question targets the individual (or responsible party) for changes and the reasoning behind their authority. </t>
  </si>
  <si>
    <t>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t>
  </si>
  <si>
    <t>It is important to have preventive capabilities in an information system to protect institutional data. Because this is somewhat expected in information systems, vendors without IPSs implemented should raise concerns. Compensating controls need future evaluation, if provided by the vendor.</t>
  </si>
  <si>
    <t>Do you monitor for intrusions on a 24 x 7 x 365 basis?</t>
  </si>
  <si>
    <t>State plans to implement 24 x 7 x 365 intrusion monitoring in your environment(s).</t>
  </si>
  <si>
    <t>Follow-up inquiries for 24 x 7 x 365 monitoring will be institution/implementation specific.</t>
  </si>
  <si>
    <t>State plans to implement auditing capabilities for your network, firewall, IDS, and/or IPS.</t>
  </si>
  <si>
    <t>If a weak response is given to this answer, it is an indicator that a nontechnical representative populated the document and response scrutiny should be increased. 
If a vendor does not answer appropriately, a follow-up request to have the question fully answered is appropriate.</t>
  </si>
  <si>
    <t>Provide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</si>
  <si>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</si>
  <si>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Follow up with a robust question set if the vendor cannot clearly state full control of their system patching strategy. Questions about patch testing, testing environments, threat mitigation, incident remediation, etc. are appropriate.</t>
  </si>
  <si>
    <t>Beware the use of proprietary encryption implementations. Open standard encryption, preferably mature, is often preferred. Although there may be cases in which that is not the case, be sure to understand the vendor's infrastructure and the true security of a vendor's solution.</t>
  </si>
  <si>
    <t>Briefly summarize your SDLC or provide a link or attachment.</t>
  </si>
  <si>
    <t>Although withdrawn by NIST, the Security Considerations in the Systems Development Life Cycle (SP 800-64r2) document is an excellent resource to provide guidance to vendors (i.e., set expectations). Follow-up questions to SDLC use will be institution/implementation specific.</t>
  </si>
  <si>
    <t>State how quickly the institution will be notified of a data breach or security incident.</t>
  </si>
  <si>
    <t>If a vendor is vague in their response, follow up with direct questions about doing business in your state/region/country and any laws that are pertinent to the institution.</t>
  </si>
  <si>
    <t>Will you comply with the institution's IT policies with regards to user privacy and data protection?</t>
  </si>
  <si>
    <t>Summarize why you will not comply with the institution's IT policy with regards to user privacy and data protection.</t>
  </si>
  <si>
    <t>State that you have reviewed the institution's IT policies with regards to user privacy and data protection.</t>
  </si>
  <si>
    <t>This is a general inquiry to determine if the vendor has reviewed the institution's policies and is committed to complying with them.</t>
  </si>
  <si>
    <t>If a vendor is vague in their response, follow up with direct questions about the institution's policies and ensure the expectation of compliance is clear with the vendor.</t>
  </si>
  <si>
    <t>Is your company subject to institution's geographic region's laws and regulations?</t>
  </si>
  <si>
    <t>State the country that governs and regulates your company.</t>
  </si>
  <si>
    <t>The use of detective and preventive controls in the hiring process served a valuable role in protecting institutional data. As these are often HR documented policies, a vendor should have their practices well-documented and ready for review, upon request.</t>
  </si>
  <si>
    <t>Ask the vendor if background checks and/or screening are conducted in any capacity, at any time during the employment period. Ask about the precautions they take to ensure the intellectual property is secured and inquire if user data is treated in an appropriate manner.</t>
  </si>
  <si>
    <t>Setting the expectation of performance and increasing awareness of security-related responsibilities are part of these initial-hiring documents. Oftentimes these agreements and reviews are conducted during orientation for new employees.</t>
  </si>
  <si>
    <t>Provide a reference to your information security policy or submit documentation with this fully populated HECVAT.</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</si>
  <si>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</si>
  <si>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Do you have process and procedure(s) documented, and currently followed, that require a review and update of the access list(s) for privileged accounts?</t>
  </si>
  <si>
    <t>Describe plans to implement privileged account access list reviews to your environment.</t>
  </si>
  <si>
    <t>This question aims to understand the physical security state of the vendor's operating environment and whether or not physical assets are appropriately protected.</t>
  </si>
  <si>
    <t>Do you either have an internal incident response team or retain an external team?</t>
  </si>
  <si>
    <t>Do you have the capability to respond to incidents on a 24 x 7 x 365 basis?</t>
  </si>
  <si>
    <t>Summarize your internal approach or reference your third-party contractor.</t>
  </si>
  <si>
    <t>The incident team structure (internal vs. external), size, and capabilities of a vendor have a significant impact on their ability to respond to and protect an institution's data. Use the knowledge of this response when evaluating other vendor statements.</t>
  </si>
  <si>
    <t>State plans to implement coverage in the future or how you can provide breach/liabilty coverage to the institution without it.</t>
  </si>
  <si>
    <t>Describe the coverage in place for this product.</t>
  </si>
  <si>
    <t>Provide a valid URL to your Quality Assurance program or submit it along with this fully populated HECVAT.</t>
  </si>
  <si>
    <t>Institutions vary broadly on how QA is handled, so any follow-up questions will be contract/institution/implementation specific.</t>
  </si>
  <si>
    <t>This question is for institutions that tie metrics and service level agreements (SLAs) or expectations (SLEs) to security reviews. The implementation strategy and use case will indicate the relevance of this question for security/risk assessment.</t>
  </si>
  <si>
    <t>Provide a list of higher education references or a route for campuses to request references</t>
  </si>
  <si>
    <t>This is a general inquiry to determine if the vendor being assessed has done or is doing business with the institution at the time of assessment. Existing relationships, if present, can be reviewed for insights into a vendor and/or to verify other responses.</t>
  </si>
  <si>
    <t>Many higher education institutions are large enough that existing/former contracts exist with one entity of the college/university (e.g., school of X) but are unknown to another. Question the vendor in-depth if you get a vague response to this question; combining licenses/purchases increases buying power.</t>
  </si>
  <si>
    <t>State plans to provide an evaluation site in the future.</t>
  </si>
  <si>
    <t>This is a general information question. Any follow-up will be institution/implementation specific.</t>
  </si>
  <si>
    <t>External verification of application security controls is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t>
  </si>
  <si>
    <t xml:space="preserve">If "No," inquire if there has ever been a vulnerability scan. A short lapse in external assessment validity can be understood (if there is a planned assessment), but a significant time lapse or none whatsoever is cause for elevated levels of concern. </t>
  </si>
  <si>
    <t>Have your systems and applications had a third-party security assessment completed in the last year?</t>
  </si>
  <si>
    <t>Provide the results with this document (link or attached), if possible. State the date of the last completed third-party security assessment.</t>
  </si>
  <si>
    <t>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</si>
  <si>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</si>
  <si>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If a vendor is hesitant to share the report, ask for a summarized version; some insight is better than none.</t>
  </si>
  <si>
    <t>Will you provide results of application and system vulnerability scans to the institution?</t>
  </si>
  <si>
    <t>Describe why security scan results will not be provided to the institution.</t>
  </si>
  <si>
    <t>Describe or provide a reference to how you monitor for and protect against common web application security vulnerabilities (e.g., SQL injection, XSS, XSRF, etc.).</t>
  </si>
  <si>
    <t>Ensure that all elements of VULN-05 are clearly stated in your response.</t>
  </si>
  <si>
    <t>Will you allow the institution to perform its own vulnerability testing and/or scanning of your systems and/or application, provided that testing is performed at a mutually agreed upon time and date?</t>
  </si>
  <si>
    <t>Many higher education institutions are capable of performing vulnerability assessments and/or penetration testing on their vendors' infrastructures. This question confirms the possibility of conducting these actions against the vendor's infrastructure.</t>
  </si>
  <si>
    <t>Has your organization designated HIPAA Privacy and Security officers as required by the rules?</t>
  </si>
  <si>
    <t>Does your application require users to set their own password after an administrator reset or on first use of the account?</t>
  </si>
  <si>
    <t xml:space="preserve">Does your application lock out an account after a number of failed login attempts? </t>
  </si>
  <si>
    <t>Are passwords visible in plain text, whether when stored or entered, including service level accounts (i.e., database accounts, etc.)?</t>
  </si>
  <si>
    <t>Is there a limit to the number of groups to which a user can be assigned?</t>
  </si>
  <si>
    <t>Do accounts used for vendor-supplied remote support abide by the same authentication policies and access logging as the rest of the system?</t>
  </si>
  <si>
    <t>Do your data backup and retention policies and practices meet HIPAA requirements?</t>
  </si>
  <si>
    <t>Are you classified as a merchant? If so, what level (1, 2, 3, 4)?</t>
  </si>
  <si>
    <t>Can the application be installed in a PCI DSS–compliant manner ?</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</si>
  <si>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2"/>
        <color theme="1"/>
        <rFont val="Verdana"/>
        <family val="2"/>
      </rPr>
      <t>Analyst tip #1:</t>
    </r>
    <r>
      <rPr>
        <sz val="12"/>
        <color theme="1"/>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offset the risks of another component.
</t>
    </r>
    <r>
      <rPr>
        <b/>
        <sz val="12"/>
        <color theme="1"/>
        <rFont val="Verdana"/>
        <family val="2"/>
      </rPr>
      <t>Analyst tip #2:</t>
    </r>
    <r>
      <rPr>
        <sz val="12"/>
        <color theme="1"/>
        <rFont val="Verdana"/>
        <family val="2"/>
      </rPr>
      <t xml:space="preserve"> If a vendor's response to a follow-up inquiry is vague or seems off-point or dismissive, respond to the vendor contact with clear expectations for a response. Responses that fail to meet expectations thereafter should be negatively assessed based on your institution's risk tolerance and the criticality of the data involved.
</t>
    </r>
    <r>
      <rPr>
        <b/>
        <sz val="12"/>
        <color theme="1"/>
        <rFont val="Verdana"/>
        <family val="2"/>
      </rPr>
      <t>Analyst tip #3:</t>
    </r>
    <r>
      <rPr>
        <sz val="12"/>
        <color theme="1"/>
        <rFont val="Verdana"/>
        <family val="2"/>
      </rPr>
      <t xml:space="preserve"> This is the most important tip. Reject a HECVAT from a vendor if the vendor provides the institution with a insufficiently populated HECVAT; if the vendor responses are vague and/or do not answer questions directly; or if significant discrepancies are found, making the HECVAT difficult to assess. </t>
    </r>
  </si>
  <si>
    <t>Noncompliant Responses</t>
  </si>
  <si>
    <t>Include circumstances that may involve offshoring or multinational agreements.</t>
  </si>
  <si>
    <t>Describe the structure and size of your Software and System Development teams. (e.g., Customer Support, Implementation, Product Management, etc.).</t>
  </si>
  <si>
    <t>If a vendor states that they outsource their code development and do not run a WAF, there is elevated reason for concern. Verify how code is tested, monitored, and controlled in production environments.</t>
  </si>
  <si>
    <t>Describe your plan to separate institution data from that of other customers.</t>
  </si>
  <si>
    <t>An institution's location will dictate what laws and regulations apply to them. Because vendors may not know where all of their customers reside, it is imperative that vendors are able to accommodate geographic requirements for their customers. Although it is unfair to expect support for all geographic regions in common infrastructure/platform/software-as-a-service, vendors are expected to be absolutely clear about the regions they leverage and/or support.</t>
  </si>
  <si>
    <t>This qualifier determines the existence of a complete, fully populated DRP, maintained by the vendor, and sets the Disaster Recovery Plan section as required appropriately.</t>
  </si>
  <si>
    <t>Describe any plans to provide NIST SP 800-171 or CMMC Level 2 services.</t>
  </si>
  <si>
    <t>Describe any plans to implement a redundant power environment for your systems.</t>
  </si>
  <si>
    <t>Can you enforce password/passphrase complexity requirements (provided by the institution)?</t>
  </si>
  <si>
    <t>Installing (potential) redundant power and regularly testing strategies to ensure they will work when needed are very different. Vague responses to this question should be met with concern and appropriate follow-up, based on your institutions risk tolerance.</t>
  </si>
  <si>
    <t>Are your systems and applications scanned with an authenticated user account for vulnerabilities (that are remediated) prior to new releases?</t>
  </si>
  <si>
    <t>Describe plans to implement application vulnerability scanning (and remediation) prior to release.</t>
  </si>
  <si>
    <t xml:space="preserve">Is the application listed as an approved Payment Application Data Security Standard (PA-DSS) application? </t>
  </si>
  <si>
    <r>
      <t xml:space="preserve">These instructions are for </t>
    </r>
    <r>
      <rPr>
        <b/>
        <sz val="11"/>
        <color rgb="FF000000"/>
        <rFont val="Verdana"/>
        <family val="2"/>
      </rPr>
      <t>vendors</t>
    </r>
    <r>
      <rPr>
        <sz val="11"/>
        <color indexed="8"/>
        <rFont val="Verdana"/>
        <family val="2"/>
      </rPr>
      <t xml:space="preserve"> interested in providing the institution with a software and/or a service and for </t>
    </r>
    <r>
      <rPr>
        <b/>
        <sz val="11"/>
        <color rgb="FF000000"/>
        <rFont val="Verdana"/>
        <family val="2"/>
      </rPr>
      <t>security assessors</t>
    </r>
    <r>
      <rPr>
        <sz val="11"/>
        <color indexed="8"/>
        <rFont val="Verdana"/>
        <family val="2"/>
      </rPr>
      <t xml:space="preserve"> 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</si>
  <si>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</si>
  <si>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r>
      <rPr>
        <b/>
        <sz val="12"/>
        <color theme="1"/>
        <rFont val="Verdana"/>
        <family val="2"/>
      </rPr>
      <t xml:space="preserve">Step 1: </t>
    </r>
    <r>
      <rPr>
        <sz val="12"/>
        <color theme="1"/>
        <rFont val="Verdana"/>
        <family val="2"/>
      </rPr>
      <t xml:space="preserve">Select the security framework used at your institution in cell C10. </t>
    </r>
    <r>
      <rPr>
        <b/>
        <sz val="12"/>
        <color theme="1"/>
        <rFont val="Verdana"/>
        <family val="2"/>
      </rPr>
      <t xml:space="preserve">Step 2: </t>
    </r>
    <r>
      <rPr>
        <sz val="12"/>
        <color theme="1"/>
        <rFont val="Verdana"/>
        <family val="2"/>
      </rPr>
      <t xml:space="preserve">Convert qualitative vendor responses into quantitative values, starting at cell G38.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</si>
  <si>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 Full | Standards Crosswalk (to be updated in a future release)</t>
  </si>
  <si>
    <t>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</si>
  <si>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Do you have a documented and currently implemented strategy for securing employee workstations when they work remotely (i.e., not in a trusted computing environment)?</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</si>
  <si>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</si>
  <si>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</si>
  <si>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</si>
  <si>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Shared Assessments Introduction</t>
  </si>
  <si>
    <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to, and reviewing such assessments.</t>
  </si>
  <si>
    <r>
      <t xml:space="preserve">The </t>
    </r>
    <r>
      <rPr>
        <b/>
        <sz val="11"/>
        <color rgb="FF000000"/>
        <rFont val="Verdana"/>
        <family val="2"/>
      </rPr>
      <t>Higher Education Community Vendor Assessment Toolkit (HECVAT)</t>
    </r>
    <r>
      <rPr>
        <sz val="11"/>
        <color rgb="FF000000"/>
        <rFont val="Verdana"/>
        <family val="2"/>
      </rPr>
      <t xml:space="preserve"> attempts to generalize higher education information security and data protections and issues for consistency and ease of use. Some institutions may have specific issues that must be addressed in addition to the general question sets provided in the toolkit. It is anticipated that the HECVAT will be revised over time to account for changes in services provisioning and the information security and data protection needs of higher education institutions.</t>
    </r>
  </si>
  <si>
    <t>The Higher Education Community Vendor Assessment Toolkit:</t>
  </si>
  <si>
    <t>● Allows a consistent, easily adopted methodology for campuses wishing to reduce costs through vendor services without increasing risks.</t>
  </si>
  <si>
    <t>● Reduces the burden that service providers face in responding to requests for security assessments from higher education institutions.</t>
  </si>
  <si>
    <t>The Higher Education Community Vendor Assessment Toolkit is a suite of tools built around the original HECVAT (known now as HECVAT - Full) to allow institutions to adopt, implement, and maintain a consistent risk/security assessment program. Tools include:</t>
  </si>
  <si>
    <r>
      <t xml:space="preserve">● </t>
    </r>
    <r>
      <rPr>
        <b/>
        <sz val="11"/>
        <color rgb="FF000000"/>
        <rFont val="Verdana"/>
        <family val="2"/>
      </rPr>
      <t>HECVAT - Triage:</t>
    </r>
    <r>
      <rPr>
        <sz val="11"/>
        <color rgb="FF000000"/>
        <rFont val="Verdana"/>
        <family val="2"/>
      </rPr>
      <t xml:space="preserve"> Used to initiate risk/security assessment requests; review to determine assessment requirements</t>
    </r>
  </si>
  <si>
    <r>
      <t xml:space="preserve">● </t>
    </r>
    <r>
      <rPr>
        <b/>
        <sz val="11"/>
        <color rgb="FFFF0000"/>
        <rFont val="Verdana"/>
        <family val="2"/>
      </rPr>
      <t>HECVAT - Full:</t>
    </r>
    <r>
      <rPr>
        <sz val="11"/>
        <color rgb="FF000000"/>
        <rFont val="Verdana"/>
        <family val="2"/>
      </rPr>
      <t xml:space="preserve"> Robust questionnaire used to assess the most critical data-sharing engagements</t>
    </r>
  </si>
  <si>
    <r>
      <t xml:space="preserve">● </t>
    </r>
    <r>
      <rPr>
        <b/>
        <sz val="11"/>
        <color rgb="FF000000"/>
        <rFont val="Verdana"/>
        <family val="2"/>
      </rPr>
      <t>HECVAT - Lite:</t>
    </r>
    <r>
      <rPr>
        <sz val="11"/>
        <color rgb="FF000000"/>
        <rFont val="Verdana"/>
        <family val="2"/>
      </rPr>
      <t xml:space="preserve"> A lightweight questionnaire used to expedite the process </t>
    </r>
  </si>
  <si>
    <r>
      <t xml:space="preserve">● </t>
    </r>
    <r>
      <rPr>
        <b/>
        <sz val="11"/>
        <color rgb="FF000000"/>
        <rFont val="Verdana"/>
        <family val="2"/>
      </rPr>
      <t>HECVAT - On-Premise:</t>
    </r>
    <r>
      <rPr>
        <sz val="11"/>
        <color rgb="FF000000"/>
        <rFont val="Verdana"/>
        <family val="2"/>
      </rPr>
      <t xml:space="preserve"> Unique questionnaire used to evaluate on-premise appliances and software</t>
    </r>
  </si>
  <si>
    <t>The HECVAT (and Toolkit) was created by the Higher Education Information Security Council Shared Assessments Working Group. Its purpose is to provide a starting point for the assessment of vendor provided services and resources.  </t>
  </si>
  <si>
    <t>The current version, documentation, and other information about HECVAT can be found at:</t>
  </si>
  <si>
    <t>https://www.educause.edu/hecvat</t>
  </si>
  <si>
    <t>A listing of completed HECVATs can be found in the REN-ISAC Community Broker Index at:</t>
  </si>
  <si>
    <t>https://www.ren-isac.net/hecvat/cbi.html</t>
  </si>
  <si>
    <t>Connect with your higher education peers by joining the EDUCAUSE HECVAT Users Community Group at https://connect.educause.edu</t>
  </si>
  <si>
    <t>If you would like to reach out to the HECVAT Team, we can be reached at: hecvat@educause.edu.</t>
  </si>
  <si>
    <t>(C) EDUCAUSE 2023</t>
  </si>
  <si>
    <t>This work is licensed under a Creative Commons Attribution-Noncommercial-ShareAlike 4.0 International License (CC BY-NC-SA 4.0).</t>
  </si>
  <si>
    <t>This Higher Education Cloud Vendor Assessment Toolkit is brought to you by the Higher Education Information Security Council, and members from EDUCAUSE, Internet2, and the Research and Education Networking Information Sharing and Analysis Center (REN-ISAC).</t>
  </si>
  <si>
    <t xml:space="preserve">● Helps higher education institutions ensure that vendor services are appropriately assessed for security and privacy needs, including some that are unique to higher education. </t>
  </si>
  <si>
    <t xml:space="preserve">Worksheet to introduce the Higher Education Community Vendor Assessment Toolkit (HECVAT) and explain what it is. </t>
  </si>
  <si>
    <t xml:space="preserve">End of worksheet </t>
  </si>
  <si>
    <t xml:space="preserve">This worksheet contains instructions and examples on how to use the rest of the workbook. </t>
  </si>
  <si>
    <t>End Table Data</t>
  </si>
  <si>
    <t xml:space="preserve">Cells contained in this worksheet may contain cells with dropdown lists as well as autopopulated formulas. </t>
  </si>
  <si>
    <t xml:space="preserve">There are cells within this worksheet are auto populated from the HECVAT - Full | Vendor Response worksheet and drop down lists. </t>
  </si>
  <si>
    <t xml:space="preserve">End of worksheet. </t>
  </si>
  <si>
    <t xml:space="preserve">The cells within this worksheet contain questions, the reason for the question and follow-up inquiries/responses </t>
  </si>
  <si>
    <t>End of worksheet</t>
  </si>
  <si>
    <t xml:space="preserve">This worksheet contains cells that are autopopulated from data entered in previous worksheets. </t>
  </si>
  <si>
    <t xml:space="preserve">End of table data. </t>
  </si>
  <si>
    <t xml:space="preserve">There is a combination of cells that are autopopulated as well as ones to be filled in contained within this worksheet. </t>
  </si>
  <si>
    <t xml:space="preserve">End Table Data </t>
  </si>
  <si>
    <t xml:space="preserve">The cells within this worksheet are autopopulated with the data provided in previous worksheets. </t>
  </si>
  <si>
    <t xml:space="preserve">End of workbook </t>
  </si>
  <si>
    <t xml:space="preserve">End of table data </t>
  </si>
  <si>
    <t xml:space="preserve">This worksheet contains the Change Log containing what has changed in each new version of the document. </t>
  </si>
  <si>
    <t>Acknowledgments</t>
  </si>
  <si>
    <t xml:space="preserve">The Higher Education Information Security Council Shared Assessments Working Group contributed their vision and significant talents to the conception, creation, and completion of this resource. </t>
  </si>
  <si>
    <t>Members who contributed in 2020, 2021, and 2022:</t>
  </si>
  <si>
    <t>Members who contributed to Phase IV (2019) of this effort are:</t>
  </si>
  <si>
    <t>Members who contributed to Phase III (2018) of this effort are:</t>
  </si>
  <si>
    <t>Members who contributed to Phase II (2017) of this effort are:</t>
  </si>
  <si>
    <t>Members who contributed to Phase I (2016) of this effort are:</t>
  </si>
  <si>
    <r>
      <t>•</t>
    </r>
    <r>
      <rPr>
        <sz val="7"/>
        <color indexed="8"/>
        <rFont val="Verdana"/>
        <family val="2"/>
      </rPr>
      <t xml:space="preserve">       </t>
    </r>
    <r>
      <rPr>
        <sz val="11"/>
        <color indexed="8"/>
        <rFont val="Verdana"/>
        <family val="2"/>
      </rPr>
      <t>Mary Albert, Princeton University</t>
    </r>
  </si>
  <si>
    <r>
      <t>•</t>
    </r>
    <r>
      <rPr>
        <sz val="7"/>
        <color indexed="8"/>
        <rFont val="Verdana"/>
        <family val="2"/>
      </rPr>
      <t xml:space="preserve">       </t>
    </r>
    <r>
      <rPr>
        <sz val="11"/>
        <color indexed="8"/>
        <rFont val="Verdana"/>
        <family val="2"/>
      </rPr>
      <t>Jon Allen, Baylor University (HECVAT Users CG chair)</t>
    </r>
  </si>
  <si>
    <r>
      <t>•</t>
    </r>
    <r>
      <rPr>
        <sz val="7"/>
        <color indexed="8"/>
        <rFont val="Verdana"/>
        <family val="2"/>
      </rPr>
      <t xml:space="preserve">       </t>
    </r>
    <r>
      <rPr>
        <sz val="11"/>
        <color indexed="8"/>
        <rFont val="Verdana"/>
        <family val="2"/>
      </rPr>
      <t>Jill Bateman, Ohio University</t>
    </r>
  </si>
  <si>
    <r>
      <t>•</t>
    </r>
    <r>
      <rPr>
        <sz val="7"/>
        <color indexed="8"/>
        <rFont val="Verdana"/>
        <family val="2"/>
      </rPr>
      <t xml:space="preserve">       </t>
    </r>
    <r>
      <rPr>
        <sz val="11"/>
        <color indexed="8"/>
        <rFont val="Verdana"/>
        <family val="2"/>
      </rPr>
      <t>Vince Bonura, Fordham University</t>
    </r>
  </si>
  <si>
    <r>
      <t>•</t>
    </r>
    <r>
      <rPr>
        <sz val="7"/>
        <color indexed="8"/>
        <rFont val="Verdana"/>
        <family val="2"/>
      </rPr>
      <t xml:space="preserve">       </t>
    </r>
    <r>
      <rPr>
        <sz val="11"/>
        <color indexed="8"/>
        <rFont val="Verdana"/>
        <family val="2"/>
      </rPr>
      <t>Gwen A. Bostic, Western Michigan University</t>
    </r>
  </si>
  <si>
    <r>
      <t>•</t>
    </r>
    <r>
      <rPr>
        <sz val="7"/>
        <color indexed="8"/>
        <rFont val="Verdana"/>
        <family val="2"/>
      </rPr>
      <t xml:space="preserve">       </t>
    </r>
    <r>
      <rPr>
        <sz val="11"/>
        <color indexed="8"/>
        <rFont val="Verdana"/>
        <family val="2"/>
      </rPr>
      <t>Josh Callahan, Cal Poly Humboldt</t>
    </r>
  </si>
  <si>
    <r>
      <t>•</t>
    </r>
    <r>
      <rPr>
        <sz val="7"/>
        <color indexed="8"/>
        <rFont val="Verdana"/>
        <family val="2"/>
      </rPr>
      <t xml:space="preserve">       </t>
    </r>
    <r>
      <rPr>
        <sz val="11"/>
        <color indexed="8"/>
        <rFont val="Verdana"/>
        <family val="2"/>
      </rPr>
      <t>Meryl Bursic, Cornell University</t>
    </r>
  </si>
  <si>
    <r>
      <t>•</t>
    </r>
    <r>
      <rPr>
        <sz val="7"/>
        <color indexed="8"/>
        <rFont val="Verdana"/>
        <family val="2"/>
      </rPr>
      <t xml:space="preserve">       </t>
    </r>
    <r>
      <rPr>
        <sz val="11"/>
        <color indexed="8"/>
        <rFont val="Verdana"/>
        <family val="2"/>
      </rPr>
      <t>Christopher Cashmere, University of Nebraska</t>
    </r>
  </si>
  <si>
    <r>
      <t>•</t>
    </r>
    <r>
      <rPr>
        <sz val="7"/>
        <color indexed="8"/>
        <rFont val="Verdana"/>
        <family val="2"/>
      </rPr>
      <t xml:space="preserve">       </t>
    </r>
    <r>
      <rPr>
        <sz val="11"/>
        <color indexed="8"/>
        <rFont val="Verdana"/>
        <family val="2"/>
      </rPr>
      <t>Jiatyan Chen, Stanford University</t>
    </r>
  </si>
  <si>
    <r>
      <t>•</t>
    </r>
    <r>
      <rPr>
        <sz val="7"/>
        <color indexed="8"/>
        <rFont val="Verdana"/>
        <family val="2"/>
      </rPr>
      <t xml:space="preserve">       </t>
    </r>
    <r>
      <rPr>
        <sz val="11"/>
        <color indexed="8"/>
        <rFont val="Verdana"/>
        <family val="2"/>
      </rPr>
      <t>Tom Coffy, University of Tennessee, Knoxville</t>
    </r>
  </si>
  <si>
    <r>
      <t>•</t>
    </r>
    <r>
      <rPr>
        <sz val="7"/>
        <color indexed="8"/>
        <rFont val="Verdana"/>
        <family val="2"/>
      </rPr>
      <t xml:space="preserve">       </t>
    </r>
    <r>
      <rPr>
        <sz val="11"/>
        <color indexed="8"/>
        <rFont val="Verdana"/>
        <family val="2"/>
      </rPr>
      <t>Doug Cox, University of Michigan</t>
    </r>
  </si>
  <si>
    <r>
      <t>•</t>
    </r>
    <r>
      <rPr>
        <sz val="7"/>
        <color indexed="8"/>
        <rFont val="Verdana"/>
        <family val="2"/>
      </rPr>
      <t xml:space="preserve">       </t>
    </r>
    <r>
      <rPr>
        <sz val="11"/>
        <color indexed="8"/>
        <rFont val="Verdana"/>
        <family val="2"/>
      </rPr>
      <t>Michael Cyr, University of Maine System, IT Accessibility CG Co-Chair</t>
    </r>
  </si>
  <si>
    <r>
      <t>•</t>
    </r>
    <r>
      <rPr>
        <sz val="7"/>
        <color indexed="8"/>
        <rFont val="Verdana"/>
        <family val="2"/>
      </rPr>
      <t xml:space="preserve">       </t>
    </r>
    <r>
      <rPr>
        <sz val="11"/>
        <color indexed="8"/>
        <rFont val="Verdana"/>
        <family val="2"/>
      </rPr>
      <t>Glenn Dausch, Stony Brook University</t>
    </r>
  </si>
  <si>
    <r>
      <t>•</t>
    </r>
    <r>
      <rPr>
        <sz val="7"/>
        <color indexed="8"/>
        <rFont val="Verdana"/>
        <family val="2"/>
      </rPr>
      <t xml:space="preserve">       </t>
    </r>
    <r>
      <rPr>
        <sz val="11"/>
        <color indexed="8"/>
        <rFont val="Verdana"/>
        <family val="2"/>
      </rPr>
      <t>Suzanne Elhorr, American University of Beirut</t>
    </r>
  </si>
  <si>
    <r>
      <t>•</t>
    </r>
    <r>
      <rPr>
        <sz val="7"/>
        <color indexed="8"/>
        <rFont val="Verdana"/>
        <family val="2"/>
      </rPr>
      <t xml:space="preserve">       </t>
    </r>
    <r>
      <rPr>
        <sz val="11"/>
        <color indexed="8"/>
        <rFont val="Verdana"/>
        <family val="2"/>
      </rPr>
      <t>Charles Escue, Indiana University (HECVAT Users CG co-chair)</t>
    </r>
  </si>
  <si>
    <r>
      <t>•</t>
    </r>
    <r>
      <rPr>
        <sz val="7"/>
        <color indexed="8"/>
        <rFont val="Verdana"/>
        <family val="2"/>
      </rPr>
      <t xml:space="preserve">       </t>
    </r>
    <r>
      <rPr>
        <sz val="11"/>
        <color indexed="8"/>
        <rFont val="Verdana"/>
        <family val="2"/>
      </rPr>
      <t>Laura Fathauer, Miami University [OH]</t>
    </r>
  </si>
  <si>
    <r>
      <t>•</t>
    </r>
    <r>
      <rPr>
        <sz val="7"/>
        <color indexed="8"/>
        <rFont val="Verdana"/>
        <family val="2"/>
      </rPr>
      <t xml:space="preserve">       </t>
    </r>
    <r>
      <rPr>
        <sz val="11"/>
        <color indexed="8"/>
        <rFont val="Verdana"/>
        <family val="2"/>
      </rPr>
      <t>Sean Hagan, University of Alaska</t>
    </r>
  </si>
  <si>
    <r>
      <t>•</t>
    </r>
    <r>
      <rPr>
        <sz val="7"/>
        <color indexed="8"/>
        <rFont val="Verdana"/>
        <family val="2"/>
      </rPr>
      <t xml:space="preserve">       </t>
    </r>
    <r>
      <rPr>
        <sz val="11"/>
        <color indexed="8"/>
        <rFont val="Verdana"/>
        <family val="2"/>
      </rPr>
      <t>Greg Hanek, Indiana University</t>
    </r>
  </si>
  <si>
    <r>
      <t>•</t>
    </r>
    <r>
      <rPr>
        <sz val="7"/>
        <color indexed="8"/>
        <rFont val="Verdana"/>
        <family val="2"/>
      </rPr>
      <t xml:space="preserve">       </t>
    </r>
    <r>
      <rPr>
        <sz val="11"/>
        <color indexed="8"/>
        <rFont val="Verdana"/>
        <family val="2"/>
      </rPr>
      <t>Tania Heap, University of North Texas</t>
    </r>
  </si>
  <si>
    <r>
      <t>•</t>
    </r>
    <r>
      <rPr>
        <sz val="7"/>
        <color indexed="8"/>
        <rFont val="Verdana"/>
        <family val="2"/>
      </rPr>
      <t xml:space="preserve">       </t>
    </r>
    <r>
      <rPr>
        <sz val="11"/>
        <color indexed="8"/>
        <rFont val="Verdana"/>
        <family val="2"/>
      </rPr>
      <t>Lori Kressin, University of Virginia</t>
    </r>
  </si>
  <si>
    <r>
      <t>•</t>
    </r>
    <r>
      <rPr>
        <sz val="7"/>
        <color indexed="8"/>
        <rFont val="Verdana"/>
        <family val="2"/>
      </rPr>
      <t xml:space="preserve">       </t>
    </r>
    <r>
      <rPr>
        <sz val="11"/>
        <color indexed="8"/>
        <rFont val="Verdana"/>
        <family val="2"/>
      </rPr>
      <t xml:space="preserve">Avinash Kundu, EAB Global, Inc. </t>
    </r>
  </si>
  <si>
    <r>
      <t>•</t>
    </r>
    <r>
      <rPr>
        <sz val="7"/>
        <color indexed="8"/>
        <rFont val="Verdana"/>
        <family val="2"/>
      </rPr>
      <t xml:space="preserve">       </t>
    </r>
    <r>
      <rPr>
        <sz val="11"/>
        <color indexed="8"/>
        <rFont val="Verdana"/>
        <family val="2"/>
      </rPr>
      <t>Dennis Leber, UTHSC</t>
    </r>
  </si>
  <si>
    <r>
      <t>•</t>
    </r>
    <r>
      <rPr>
        <sz val="7"/>
        <color indexed="8"/>
        <rFont val="Verdana"/>
        <family val="2"/>
      </rPr>
      <t xml:space="preserve">       </t>
    </r>
    <r>
      <rPr>
        <sz val="11"/>
        <color indexed="8"/>
        <rFont val="Verdana"/>
        <family val="2"/>
      </rPr>
      <t>Thierry Lechler, UCF</t>
    </r>
  </si>
  <si>
    <r>
      <t>•</t>
    </r>
    <r>
      <rPr>
        <sz val="7"/>
        <color indexed="8"/>
        <rFont val="Verdana"/>
        <family val="2"/>
      </rPr>
      <t xml:space="preserve">       </t>
    </r>
    <r>
      <rPr>
        <sz val="11"/>
        <color indexed="8"/>
        <rFont val="Verdana"/>
        <family val="2"/>
      </rPr>
      <t>Sung Lee, Howard Community  College</t>
    </r>
  </si>
  <si>
    <r>
      <t>•</t>
    </r>
    <r>
      <rPr>
        <sz val="7"/>
        <color indexed="8"/>
        <rFont val="Verdana"/>
        <family val="2"/>
      </rPr>
      <t xml:space="preserve">       </t>
    </r>
    <r>
      <rPr>
        <sz val="11"/>
        <color indexed="8"/>
        <rFont val="Verdana"/>
        <family val="2"/>
      </rPr>
      <t>Matthew Long, University of NebraskaMary McKee, Duke University</t>
    </r>
  </si>
  <si>
    <r>
      <t>•</t>
    </r>
    <r>
      <rPr>
        <sz val="7"/>
        <color indexed="8"/>
        <rFont val="Verdana"/>
        <family val="2"/>
      </rPr>
      <t xml:space="preserve">       </t>
    </r>
    <r>
      <rPr>
        <sz val="11"/>
        <color indexed="8"/>
        <rFont val="Verdana"/>
        <family val="2"/>
      </rPr>
      <t>Jeff Miller, University of Central Oklahoma</t>
    </r>
  </si>
  <si>
    <r>
      <t>•</t>
    </r>
    <r>
      <rPr>
        <sz val="7"/>
        <color indexed="8"/>
        <rFont val="Verdana"/>
        <family val="2"/>
      </rPr>
      <t xml:space="preserve">       </t>
    </r>
    <r>
      <rPr>
        <sz val="11"/>
        <color indexed="8"/>
        <rFont val="Verdana"/>
        <family val="2"/>
      </rPr>
      <t>Steven Premeau, University of Maine</t>
    </r>
  </si>
  <si>
    <r>
      <t>•</t>
    </r>
    <r>
      <rPr>
        <sz val="7"/>
        <color indexed="8"/>
        <rFont val="Verdana"/>
        <family val="2"/>
      </rPr>
      <t xml:space="preserve">       </t>
    </r>
    <r>
      <rPr>
        <sz val="11"/>
        <color indexed="8"/>
        <rFont val="Verdana"/>
        <family val="2"/>
      </rPr>
      <t>Laura Raderman, Carnegie Mellon University</t>
    </r>
  </si>
  <si>
    <r>
      <t>•</t>
    </r>
    <r>
      <rPr>
        <sz val="7"/>
        <color indexed="8"/>
        <rFont val="Verdana"/>
        <family val="2"/>
      </rPr>
      <t xml:space="preserve">       </t>
    </r>
    <r>
      <rPr>
        <sz val="11"/>
        <color indexed="8"/>
        <rFont val="Verdana"/>
        <family val="2"/>
      </rPr>
      <t>Mark Rank, Cirrus Identity</t>
    </r>
  </si>
  <si>
    <r>
      <t>•</t>
    </r>
    <r>
      <rPr>
        <sz val="7"/>
        <color indexed="8"/>
        <rFont val="Verdana"/>
        <family val="2"/>
      </rPr>
      <t xml:space="preserve">       </t>
    </r>
    <r>
      <rPr>
        <sz val="11"/>
        <color indexed="8"/>
        <rFont val="Verdana"/>
        <family val="2"/>
      </rPr>
      <t>Nicole Roy, Internet2</t>
    </r>
  </si>
  <si>
    <r>
      <t>•</t>
    </r>
    <r>
      <rPr>
        <sz val="7"/>
        <color indexed="8"/>
        <rFont val="Verdana"/>
        <family val="2"/>
      </rPr>
      <t xml:space="preserve">       </t>
    </r>
    <r>
      <rPr>
        <sz val="11"/>
        <color indexed="8"/>
        <rFont val="Verdana"/>
        <family val="2"/>
      </rPr>
      <t>Carmen Schafer, University of Missouri</t>
    </r>
  </si>
  <si>
    <r>
      <t>•</t>
    </r>
    <r>
      <rPr>
        <sz val="7"/>
        <color indexed="8"/>
        <rFont val="Verdana"/>
        <family val="2"/>
      </rPr>
      <t xml:space="preserve">       </t>
    </r>
    <r>
      <rPr>
        <sz val="11"/>
        <color indexed="8"/>
        <rFont val="Verdana"/>
        <family val="2"/>
      </rPr>
      <t>Kyle Shachmut, Harvard University, IT Accessibility CG Co-Chair</t>
    </r>
  </si>
  <si>
    <r>
      <t>•</t>
    </r>
    <r>
      <rPr>
        <sz val="7"/>
        <color indexed="8"/>
        <rFont val="Verdana"/>
        <family val="2"/>
      </rPr>
      <t xml:space="preserve">       </t>
    </r>
    <r>
      <rPr>
        <sz val="11"/>
        <color indexed="8"/>
        <rFont val="Verdana"/>
        <family val="2"/>
      </rPr>
      <t>Eudora Struble, Wake Forest University</t>
    </r>
  </si>
  <si>
    <r>
      <t>•</t>
    </r>
    <r>
      <rPr>
        <sz val="7"/>
        <color indexed="8"/>
        <rFont val="Verdana"/>
        <family val="2"/>
      </rPr>
      <t xml:space="preserve">       </t>
    </r>
    <r>
      <rPr>
        <sz val="11"/>
        <color indexed="8"/>
        <rFont val="Verdana"/>
        <family val="2"/>
      </rPr>
      <t>Kate Tipton, California State University at Northridge</t>
    </r>
  </si>
  <si>
    <r>
      <t>•</t>
    </r>
    <r>
      <rPr>
        <sz val="7"/>
        <color indexed="8"/>
        <rFont val="Verdana"/>
        <family val="2"/>
      </rPr>
      <t xml:space="preserve">       </t>
    </r>
    <r>
      <rPr>
        <sz val="11"/>
        <color indexed="8"/>
        <rFont val="Verdana"/>
        <family val="2"/>
      </rPr>
      <t>Jeffrey Tomaszewski, University of Michigan</t>
    </r>
  </si>
  <si>
    <r>
      <t>•</t>
    </r>
    <r>
      <rPr>
        <sz val="7"/>
        <color indexed="8"/>
        <rFont val="Verdana"/>
        <family val="2"/>
      </rPr>
      <t xml:space="preserve">       </t>
    </r>
    <r>
      <rPr>
        <sz val="11"/>
        <color indexed="8"/>
        <rFont val="Verdana"/>
        <family val="2"/>
      </rPr>
      <t>Luke Watson, Virginia Tech</t>
    </r>
  </si>
  <si>
    <r>
      <t>•</t>
    </r>
    <r>
      <rPr>
        <sz val="7"/>
        <color indexed="8"/>
        <rFont val="Verdana"/>
        <family val="2"/>
      </rPr>
      <t xml:space="preserve">       </t>
    </r>
    <r>
      <rPr>
        <sz val="11"/>
        <color indexed="8"/>
        <rFont val="Verdana"/>
        <family val="2"/>
      </rPr>
      <t>Todd Weissenberger, University of Iowa</t>
    </r>
  </si>
  <si>
    <r>
      <t>•</t>
    </r>
    <r>
      <rPr>
        <sz val="7"/>
        <color indexed="8"/>
        <rFont val="Verdana"/>
        <family val="2"/>
      </rPr>
      <t xml:space="preserve">       </t>
    </r>
    <r>
      <rPr>
        <sz val="11"/>
        <color indexed="8"/>
        <rFont val="Verdana"/>
        <family val="2"/>
      </rPr>
      <t>William Wetherill, University of North Carolina Wilmington</t>
    </r>
  </si>
  <si>
    <r>
      <t>•</t>
    </r>
    <r>
      <rPr>
        <sz val="7"/>
        <color indexed="8"/>
        <rFont val="Verdana"/>
        <family val="2"/>
      </rPr>
      <t xml:space="preserve">       </t>
    </r>
    <r>
      <rPr>
        <sz val="11"/>
        <color indexed="8"/>
        <rFont val="Verdana"/>
        <family val="2"/>
      </rPr>
      <t>John Zage, University of Illinois- National Center for Supercomputing Applications</t>
    </r>
  </si>
  <si>
    <r>
      <t>•</t>
    </r>
    <r>
      <rPr>
        <sz val="7"/>
        <color indexed="8"/>
        <rFont val="Verdana"/>
        <family val="2"/>
      </rPr>
      <t xml:space="preserve">       </t>
    </r>
    <r>
      <rPr>
        <sz val="11"/>
        <color indexed="8"/>
        <rFont val="Verdana"/>
        <family val="2"/>
      </rPr>
      <t>Deb Zsigalov, Tennessee Technological University</t>
    </r>
  </si>
  <si>
    <r>
      <t>•</t>
    </r>
    <r>
      <rPr>
        <sz val="7"/>
        <color indexed="8"/>
        <rFont val="Verdana"/>
        <family val="2"/>
      </rPr>
      <t xml:space="preserve">       </t>
    </r>
    <r>
      <rPr>
        <sz val="11"/>
        <color indexed="8"/>
        <rFont val="Verdana"/>
        <family val="2"/>
      </rPr>
      <t>Jon Allen, Baylor University (working group chair)</t>
    </r>
  </si>
  <si>
    <r>
      <t>•</t>
    </r>
    <r>
      <rPr>
        <sz val="7"/>
        <color indexed="8"/>
        <rFont val="Verdana"/>
        <family val="2"/>
      </rPr>
      <t xml:space="preserve">       </t>
    </r>
    <r>
      <rPr>
        <sz val="11"/>
        <color indexed="8"/>
        <rFont val="Verdana"/>
        <family val="2"/>
      </rPr>
      <t>Matthew Buss, Internet2</t>
    </r>
  </si>
  <si>
    <r>
      <t>•</t>
    </r>
    <r>
      <rPr>
        <sz val="7"/>
        <color indexed="8"/>
        <rFont val="Verdana"/>
        <family val="2"/>
      </rPr>
      <t xml:space="preserve">       </t>
    </r>
    <r>
      <rPr>
        <sz val="11"/>
        <color indexed="8"/>
        <rFont val="Verdana"/>
        <family val="2"/>
      </rPr>
      <t>Josh Callahan, Humboldt State University</t>
    </r>
  </si>
  <si>
    <r>
      <t>•</t>
    </r>
    <r>
      <rPr>
        <sz val="7"/>
        <color indexed="8"/>
        <rFont val="Verdana"/>
        <family val="2"/>
      </rPr>
      <t xml:space="preserve">       </t>
    </r>
    <r>
      <rPr>
        <sz val="11"/>
        <color indexed="8"/>
        <rFont val="Verdana"/>
        <family val="2"/>
      </rPr>
      <t>Andrea Childress, University of Nebraska</t>
    </r>
  </si>
  <si>
    <r>
      <t>•</t>
    </r>
    <r>
      <rPr>
        <sz val="7"/>
        <color indexed="8"/>
        <rFont val="Verdana"/>
        <family val="2"/>
      </rPr>
      <t xml:space="preserve">       </t>
    </r>
    <r>
      <rPr>
        <sz val="11"/>
        <color indexed="8"/>
        <rFont val="Verdana"/>
        <family val="2"/>
      </rPr>
      <t>Tom Coffy, University of Tennessee</t>
    </r>
  </si>
  <si>
    <r>
      <t>•</t>
    </r>
    <r>
      <rPr>
        <sz val="7"/>
        <color indexed="8"/>
        <rFont val="Verdana"/>
        <family val="2"/>
      </rPr>
      <t xml:space="preserve">       </t>
    </r>
    <r>
      <rPr>
        <sz val="11"/>
        <color indexed="8"/>
        <rFont val="Verdana"/>
        <family val="2"/>
      </rPr>
      <t>Susan Coleman, REN-ISAC</t>
    </r>
  </si>
  <si>
    <r>
      <t>•</t>
    </r>
    <r>
      <rPr>
        <sz val="7"/>
        <color indexed="8"/>
        <rFont val="Verdana"/>
        <family val="2"/>
      </rPr>
      <t xml:space="preserve">       </t>
    </r>
    <r>
      <rPr>
        <sz val="11"/>
        <color indexed="8"/>
        <rFont val="Verdana"/>
        <family val="2"/>
      </rPr>
      <t>Susan Cullen, CSU Office of the Chancellor</t>
    </r>
  </si>
  <si>
    <r>
      <t>•</t>
    </r>
    <r>
      <rPr>
        <sz val="7"/>
        <color indexed="8"/>
        <rFont val="Verdana"/>
        <family val="2"/>
      </rPr>
      <t xml:space="preserve">       </t>
    </r>
    <r>
      <rPr>
        <sz val="11"/>
        <color indexed="8"/>
        <rFont val="Verdana"/>
        <family val="2"/>
      </rPr>
      <t>Michael Cyr, University of Maine System</t>
    </r>
  </si>
  <si>
    <r>
      <t>•</t>
    </r>
    <r>
      <rPr>
        <sz val="7"/>
        <color indexed="8"/>
        <rFont val="Verdana"/>
        <family val="2"/>
      </rPr>
      <t xml:space="preserve">       </t>
    </r>
    <r>
      <rPr>
        <sz val="11"/>
        <color indexed="8"/>
        <rFont val="Verdana"/>
        <family val="2"/>
      </rPr>
      <t>Debra Dandridge, Texas A&amp;M University</t>
    </r>
  </si>
  <si>
    <r>
      <t>•</t>
    </r>
    <r>
      <rPr>
        <sz val="7"/>
        <color indexed="8"/>
        <rFont val="Verdana"/>
        <family val="2"/>
      </rPr>
      <t xml:space="preserve">       </t>
    </r>
    <r>
      <rPr>
        <sz val="11"/>
        <color indexed="8"/>
        <rFont val="Verdana"/>
        <family val="2"/>
      </rPr>
      <t>Niranjan Davray, Colgate University</t>
    </r>
  </si>
  <si>
    <r>
      <t>•</t>
    </r>
    <r>
      <rPr>
        <sz val="7"/>
        <color indexed="8"/>
        <rFont val="Verdana"/>
        <family val="2"/>
      </rPr>
      <t xml:space="preserve">       </t>
    </r>
    <r>
      <rPr>
        <sz val="11"/>
        <color indexed="8"/>
        <rFont val="Verdana"/>
        <family val="2"/>
      </rPr>
      <t>Charles Escue, Indiana University</t>
    </r>
  </si>
  <si>
    <r>
      <t>•</t>
    </r>
    <r>
      <rPr>
        <sz val="7"/>
        <color indexed="8"/>
        <rFont val="Verdana"/>
        <family val="2"/>
      </rPr>
      <t xml:space="preserve">       </t>
    </r>
    <r>
      <rPr>
        <sz val="11"/>
        <color indexed="8"/>
        <rFont val="Verdana"/>
        <family val="2"/>
      </rPr>
      <t>Carl Flynn, Baylor University</t>
    </r>
  </si>
  <si>
    <r>
      <t>•</t>
    </r>
    <r>
      <rPr>
        <sz val="7"/>
        <color indexed="8"/>
        <rFont val="Verdana"/>
        <family val="2"/>
      </rPr>
      <t xml:space="preserve">       </t>
    </r>
    <r>
      <rPr>
        <sz val="11"/>
        <color indexed="8"/>
        <rFont val="Verdana"/>
        <family val="2"/>
      </rPr>
      <t>Ruth Ginzberg, University of Wisconsin System</t>
    </r>
  </si>
  <si>
    <r>
      <t>•</t>
    </r>
    <r>
      <rPr>
        <sz val="7"/>
        <color indexed="8"/>
        <rFont val="Verdana"/>
        <family val="2"/>
      </rPr>
      <t xml:space="preserve">       </t>
    </r>
    <r>
      <rPr>
        <sz val="11"/>
        <color indexed="8"/>
        <rFont val="Verdana"/>
        <family val="2"/>
      </rPr>
      <t>Sean Hagan, Yavapai College</t>
    </r>
  </si>
  <si>
    <r>
      <t>•</t>
    </r>
    <r>
      <rPr>
        <sz val="7"/>
        <color indexed="8"/>
        <rFont val="Verdana"/>
        <family val="2"/>
      </rPr>
      <t xml:space="preserve">       </t>
    </r>
    <r>
      <rPr>
        <sz val="11"/>
        <color indexed="8"/>
        <rFont val="Verdana"/>
        <family val="2"/>
      </rPr>
      <t>Daphne Ireland, Princeton</t>
    </r>
  </si>
  <si>
    <r>
      <t>•</t>
    </r>
    <r>
      <rPr>
        <sz val="7"/>
        <color indexed="8"/>
        <rFont val="Verdana"/>
        <family val="2"/>
      </rPr>
      <t xml:space="preserve">       </t>
    </r>
    <r>
      <rPr>
        <sz val="11"/>
        <color indexed="8"/>
        <rFont val="Verdana"/>
        <family val="2"/>
      </rPr>
      <t>Brian Kelly, EDUCAUSE</t>
    </r>
  </si>
  <si>
    <r>
      <t>•</t>
    </r>
    <r>
      <rPr>
        <sz val="7"/>
        <color indexed="8"/>
        <rFont val="Verdana"/>
        <family val="2"/>
      </rPr>
      <t xml:space="preserve">       </t>
    </r>
    <r>
      <rPr>
        <sz val="11"/>
        <color indexed="8"/>
        <rFont val="Verdana"/>
        <family val="2"/>
      </rPr>
      <t>Amy Kobezak, Virginia Tech</t>
    </r>
  </si>
  <si>
    <r>
      <t>•</t>
    </r>
    <r>
      <rPr>
        <sz val="7"/>
        <color indexed="8"/>
        <rFont val="Verdana"/>
        <family val="2"/>
      </rPr>
      <t xml:space="preserve">       </t>
    </r>
    <r>
      <rPr>
        <sz val="11"/>
        <color indexed="8"/>
        <rFont val="Verdana"/>
        <family val="2"/>
      </rPr>
      <t>Nick Lewis, Internet2</t>
    </r>
  </si>
  <si>
    <r>
      <t>•</t>
    </r>
    <r>
      <rPr>
        <sz val="7"/>
        <color indexed="8"/>
        <rFont val="Verdana"/>
        <family val="2"/>
      </rPr>
      <t xml:space="preserve">       </t>
    </r>
    <r>
      <rPr>
        <sz val="11"/>
        <color indexed="8"/>
        <rFont val="Verdana"/>
        <family val="2"/>
      </rPr>
      <t>Sue McGlashan, University of Toronto</t>
    </r>
  </si>
  <si>
    <r>
      <t>•</t>
    </r>
    <r>
      <rPr>
        <sz val="7"/>
        <color indexed="8"/>
        <rFont val="Verdana"/>
        <family val="2"/>
      </rPr>
      <t xml:space="preserve">       </t>
    </r>
    <r>
      <rPr>
        <sz val="11"/>
        <color indexed="8"/>
        <rFont val="Verdana"/>
        <family val="2"/>
      </rPr>
      <t>Hector Molina, East Carolina University</t>
    </r>
  </si>
  <si>
    <r>
      <t>•</t>
    </r>
    <r>
      <rPr>
        <sz val="7"/>
        <color indexed="8"/>
        <rFont val="Verdana"/>
        <family val="2"/>
      </rPr>
      <t xml:space="preserve">       </t>
    </r>
    <r>
      <rPr>
        <sz val="11"/>
        <color indexed="8"/>
        <rFont val="Verdana"/>
        <family val="2"/>
      </rPr>
      <t>Mark Nichols, Virginia Tech</t>
    </r>
  </si>
  <si>
    <r>
      <t>•</t>
    </r>
    <r>
      <rPr>
        <sz val="7"/>
        <color indexed="8"/>
        <rFont val="Verdana"/>
        <family val="2"/>
      </rPr>
      <t xml:space="preserve">       </t>
    </r>
    <r>
      <rPr>
        <sz val="11"/>
        <color indexed="8"/>
        <rFont val="Verdana"/>
        <family val="2"/>
      </rPr>
      <t>Kyle Shachmut, Harvard University</t>
    </r>
  </si>
  <si>
    <r>
      <t>•</t>
    </r>
    <r>
      <rPr>
        <sz val="7"/>
        <color indexed="8"/>
        <rFont val="Verdana"/>
        <family val="2"/>
      </rPr>
      <t xml:space="preserve">       </t>
    </r>
    <r>
      <rPr>
        <sz val="11"/>
        <color indexed="8"/>
        <rFont val="Verdana"/>
        <family val="2"/>
      </rPr>
      <t>Bob Smith, Longwood University</t>
    </r>
  </si>
  <si>
    <r>
      <t>•</t>
    </r>
    <r>
      <rPr>
        <sz val="7"/>
        <color indexed="8"/>
        <rFont val="Verdana"/>
        <family val="2"/>
      </rPr>
      <t xml:space="preserve">       </t>
    </r>
    <r>
      <rPr>
        <sz val="11"/>
        <color indexed="8"/>
        <rFont val="Verdana"/>
        <family val="2"/>
      </rPr>
      <t>Kyle Smith, Georgia Tech</t>
    </r>
  </si>
  <si>
    <r>
      <t>•</t>
    </r>
    <r>
      <rPr>
        <sz val="7"/>
        <color indexed="8"/>
        <rFont val="Verdana"/>
        <family val="2"/>
      </rPr>
      <t xml:space="preserve">       </t>
    </r>
    <r>
      <rPr>
        <sz val="11"/>
        <color indexed="8"/>
        <rFont val="Verdana"/>
        <family val="2"/>
      </rPr>
      <t>Christian Vinten-Johansen, Penn State University</t>
    </r>
  </si>
  <si>
    <r>
      <t>•</t>
    </r>
    <r>
      <rPr>
        <sz val="7"/>
        <color indexed="8"/>
        <rFont val="Verdana"/>
        <family val="2"/>
      </rPr>
      <t xml:space="preserve">       </t>
    </r>
    <r>
      <rPr>
        <sz val="11"/>
        <color indexed="8"/>
        <rFont val="Verdana"/>
        <family val="2"/>
      </rPr>
      <t>Valerie Vogel, EDUCAUSE</t>
    </r>
  </si>
  <si>
    <r>
      <t>•</t>
    </r>
    <r>
      <rPr>
        <sz val="7"/>
        <color indexed="8"/>
        <rFont val="Verdana"/>
        <family val="2"/>
      </rPr>
      <t xml:space="preserve">       </t>
    </r>
    <r>
      <rPr>
        <sz val="11"/>
        <color indexed="8"/>
        <rFont val="Verdana"/>
        <family val="2"/>
      </rPr>
      <t xml:space="preserve">Jon Allen, Baylor University </t>
    </r>
  </si>
  <si>
    <r>
      <t>•</t>
    </r>
    <r>
      <rPr>
        <sz val="7"/>
        <color indexed="8"/>
        <rFont val="Verdana"/>
        <family val="2"/>
      </rPr>
      <t xml:space="preserve">       </t>
    </r>
    <r>
      <rPr>
        <sz val="11"/>
        <color indexed="8"/>
        <rFont val="Verdana"/>
        <family val="2"/>
      </rPr>
      <t>Joanna Grama, EDUCAUSE</t>
    </r>
  </si>
  <si>
    <r>
      <t>•</t>
    </r>
    <r>
      <rPr>
        <sz val="7"/>
        <color indexed="8"/>
        <rFont val="Verdana"/>
        <family val="2"/>
      </rPr>
      <t xml:space="preserve">       </t>
    </r>
    <r>
      <rPr>
        <sz val="11"/>
        <color indexed="8"/>
        <rFont val="Verdana"/>
        <family val="2"/>
      </rPr>
      <t>Todd Herring, REN-ISAC</t>
    </r>
  </si>
  <si>
    <r>
      <t>•</t>
    </r>
    <r>
      <rPr>
        <sz val="7"/>
        <color indexed="8"/>
        <rFont val="Verdana"/>
        <family val="2"/>
      </rPr>
      <t xml:space="preserve">       </t>
    </r>
    <r>
      <rPr>
        <sz val="11"/>
        <color indexed="8"/>
        <rFont val="Verdana"/>
        <family val="2"/>
      </rPr>
      <t>Jefferson Hopkins, Purdue University</t>
    </r>
  </si>
  <si>
    <r>
      <t>•</t>
    </r>
    <r>
      <rPr>
        <sz val="7"/>
        <color indexed="8"/>
        <rFont val="Verdana"/>
        <family val="2"/>
      </rPr>
      <t xml:space="preserve">       </t>
    </r>
    <r>
      <rPr>
        <sz val="11"/>
        <color indexed="8"/>
        <rFont val="Verdana"/>
        <family val="2"/>
      </rPr>
      <t>Alex Jalso, West Virginia University</t>
    </r>
  </si>
  <si>
    <r>
      <t>•</t>
    </r>
    <r>
      <rPr>
        <sz val="7"/>
        <color indexed="8"/>
        <rFont val="Verdana"/>
        <family val="2"/>
      </rPr>
      <t xml:space="preserve">       </t>
    </r>
    <r>
      <rPr>
        <sz val="11"/>
        <color indexed="8"/>
        <rFont val="Verdana"/>
        <family val="2"/>
      </rPr>
      <t>Kim Milford, REN-ISAC</t>
    </r>
  </si>
  <si>
    <r>
      <t>•</t>
    </r>
    <r>
      <rPr>
        <sz val="7"/>
        <color indexed="8"/>
        <rFont val="Verdana"/>
        <family val="2"/>
      </rPr>
      <t xml:space="preserve">       </t>
    </r>
    <r>
      <rPr>
        <sz val="11"/>
        <color indexed="8"/>
        <rFont val="Verdana"/>
        <family val="2"/>
      </rPr>
      <t>Amanda Sarratore, University of Notre Dame</t>
    </r>
  </si>
  <si>
    <r>
      <t>•</t>
    </r>
    <r>
      <rPr>
        <sz val="7"/>
        <color indexed="8"/>
        <rFont val="Verdana"/>
        <family val="2"/>
      </rPr>
      <t xml:space="preserve">       </t>
    </r>
    <r>
      <rPr>
        <sz val="11"/>
        <color indexed="8"/>
        <rFont val="Verdana"/>
        <family val="2"/>
      </rPr>
      <t>Gary Taylor, York University</t>
    </r>
  </si>
  <si>
    <r>
      <t>•</t>
    </r>
    <r>
      <rPr>
        <sz val="7"/>
        <color indexed="8"/>
        <rFont val="Verdana"/>
        <family val="2"/>
      </rPr>
      <t xml:space="preserve">       </t>
    </r>
    <r>
      <rPr>
        <sz val="11"/>
        <color indexed="8"/>
        <rFont val="Verdana"/>
        <family val="2"/>
      </rPr>
      <t>Gene Willacker, Michigan State University</t>
    </r>
  </si>
  <si>
    <r>
      <t>•</t>
    </r>
    <r>
      <rPr>
        <sz val="7"/>
        <color indexed="8"/>
        <rFont val="Verdana"/>
        <family val="2"/>
      </rPr>
      <t xml:space="preserve">       </t>
    </r>
    <r>
      <rPr>
        <sz val="11"/>
        <color indexed="8"/>
        <rFont val="Verdana"/>
        <family val="2"/>
      </rPr>
      <t>David Zeichick, California State University, Chico</t>
    </r>
  </si>
  <si>
    <r>
      <t>•</t>
    </r>
    <r>
      <rPr>
        <sz val="7"/>
        <color indexed="8"/>
        <rFont val="Verdana"/>
        <family val="2"/>
      </rPr>
      <t xml:space="preserve">       </t>
    </r>
    <r>
      <rPr>
        <sz val="11"/>
        <color indexed="8"/>
        <rFont val="Verdana"/>
        <family val="2"/>
      </rPr>
      <t>Samantha Birk, IMS Global Learning Consortium</t>
    </r>
  </si>
  <si>
    <r>
      <t>•</t>
    </r>
    <r>
      <rPr>
        <sz val="7"/>
        <color indexed="8"/>
        <rFont val="Verdana"/>
        <family val="2"/>
      </rPr>
      <t xml:space="preserve">       </t>
    </r>
    <r>
      <rPr>
        <sz val="11"/>
        <color indexed="8"/>
        <rFont val="Verdana"/>
        <family val="2"/>
      </rPr>
      <t>Jeff Bohrer, IMS Global Learning Consortium</t>
    </r>
  </si>
  <si>
    <r>
      <t>•</t>
    </r>
    <r>
      <rPr>
        <sz val="7"/>
        <color indexed="8"/>
        <rFont val="Verdana"/>
        <family val="2"/>
      </rPr>
      <t xml:space="preserve">       </t>
    </r>
    <r>
      <rPr>
        <sz val="11"/>
        <color indexed="8"/>
        <rFont val="Verdana"/>
        <family val="2"/>
      </rPr>
      <t>Sarah Braun, University of Colorado - Denver</t>
    </r>
  </si>
  <si>
    <r>
      <t>•</t>
    </r>
    <r>
      <rPr>
        <sz val="7"/>
        <color indexed="8"/>
        <rFont val="Verdana"/>
        <family val="2"/>
      </rPr>
      <t xml:space="preserve">       </t>
    </r>
    <r>
      <rPr>
        <sz val="11"/>
        <color indexed="8"/>
        <rFont val="Verdana"/>
        <family val="2"/>
      </rPr>
      <t>David Cassada, University of California - Davis</t>
    </r>
  </si>
  <si>
    <r>
      <t>•</t>
    </r>
    <r>
      <rPr>
        <sz val="7"/>
        <color indexed="8"/>
        <rFont val="Verdana"/>
        <family val="2"/>
      </rPr>
      <t xml:space="preserve">       </t>
    </r>
    <r>
      <rPr>
        <sz val="11"/>
        <color indexed="8"/>
        <rFont val="Verdana"/>
        <family val="2"/>
      </rPr>
      <t>Matthew Dalton, University of Massachusetts Amherst</t>
    </r>
  </si>
  <si>
    <r>
      <t>•</t>
    </r>
    <r>
      <rPr>
        <sz val="7"/>
        <color indexed="8"/>
        <rFont val="Verdana"/>
        <family val="2"/>
      </rPr>
      <t xml:space="preserve">       </t>
    </r>
    <r>
      <rPr>
        <sz val="11"/>
        <color indexed="8"/>
        <rFont val="Verdana"/>
        <family val="2"/>
      </rPr>
      <t>Kolin Hodgson, University of Notre Dame</t>
    </r>
  </si>
  <si>
    <r>
      <t>•</t>
    </r>
    <r>
      <rPr>
        <sz val="7"/>
        <color indexed="8"/>
        <rFont val="Verdana"/>
        <family val="2"/>
      </rPr>
      <t xml:space="preserve">       </t>
    </r>
    <r>
      <rPr>
        <sz val="11"/>
        <color indexed="8"/>
        <rFont val="Verdana"/>
        <family val="2"/>
      </rPr>
      <t>Tom Horton, Cornell University</t>
    </r>
  </si>
  <si>
    <r>
      <t>•</t>
    </r>
    <r>
      <rPr>
        <sz val="7"/>
        <color indexed="8"/>
        <rFont val="Verdana"/>
        <family val="2"/>
      </rPr>
      <t xml:space="preserve">       </t>
    </r>
    <r>
      <rPr>
        <sz val="11"/>
        <color indexed="8"/>
        <rFont val="Verdana"/>
        <family val="2"/>
      </rPr>
      <t>Leo Howell, North Carolina State University</t>
    </r>
  </si>
  <si>
    <r>
      <t>•</t>
    </r>
    <r>
      <rPr>
        <sz val="7"/>
        <color indexed="8"/>
        <rFont val="Verdana"/>
        <family val="2"/>
      </rPr>
      <t xml:space="preserve">       </t>
    </r>
    <r>
      <rPr>
        <sz val="11"/>
        <color indexed="8"/>
        <rFont val="Verdana"/>
        <family val="2"/>
      </rPr>
      <t>Wyman Miles, Cornell University</t>
    </r>
  </si>
  <si>
    <r>
      <t>•</t>
    </r>
    <r>
      <rPr>
        <sz val="7"/>
        <color indexed="8"/>
        <rFont val="Verdana"/>
        <family val="2"/>
      </rPr>
      <t xml:space="preserve">       </t>
    </r>
    <r>
      <rPr>
        <sz val="11"/>
        <color indexed="8"/>
        <rFont val="Verdana"/>
        <family val="2"/>
      </rPr>
      <t>John Bruggeman, Hebrew Union College, Jewish Institute of Religion</t>
    </r>
  </si>
  <si>
    <r>
      <t>•</t>
    </r>
    <r>
      <rPr>
        <sz val="7"/>
        <color indexed="8"/>
        <rFont val="Verdana"/>
        <family val="2"/>
      </rPr>
      <t xml:space="preserve">       </t>
    </r>
    <r>
      <rPr>
        <sz val="11"/>
        <color indexed="8"/>
        <rFont val="Verdana"/>
        <family val="2"/>
      </rPr>
      <t xml:space="preserve">Karl Hassler, University of Delaware </t>
    </r>
  </si>
  <si>
    <r>
      <t>•</t>
    </r>
    <r>
      <rPr>
        <sz val="7"/>
        <color indexed="8"/>
        <rFont val="Verdana"/>
        <family val="2"/>
      </rPr>
      <t xml:space="preserve">       </t>
    </r>
    <r>
      <rPr>
        <sz val="11"/>
        <color indexed="8"/>
        <rFont val="Verdana"/>
        <family val="2"/>
      </rPr>
      <t>Craig Munson, Minnesota State Colleges &amp; Universities</t>
    </r>
  </si>
  <si>
    <r>
      <t>•</t>
    </r>
    <r>
      <rPr>
        <sz val="7"/>
        <color indexed="8"/>
        <rFont val="Verdana"/>
        <family val="2"/>
      </rPr>
      <t xml:space="preserve">       </t>
    </r>
    <r>
      <rPr>
        <sz val="11"/>
        <color indexed="8"/>
        <rFont val="Verdana"/>
        <family val="2"/>
      </rPr>
      <t xml:space="preserve">Mitch Parks, University of Idaho </t>
    </r>
  </si>
  <si>
    <t xml:space="preserve">Contained within this worksheet are lists of those being acknowledged for their contributions. </t>
  </si>
  <si>
    <t>Responses to the HIPAA section questions are  required.</t>
  </si>
  <si>
    <t>Answer yes if your product handles  Personal Health Information (PHI), either directly or via a third party.</t>
  </si>
  <si>
    <t>Responses to the Consulting section questions are required.</t>
  </si>
  <si>
    <t>As our list of third parties is often evolving, a list of current third parties can be provided upon request. We do not permit our third-party service providers to use personal information we share with them for their own advertising or marketing purposes, or for any other purpose other than in connection with the services they provide to Instructure. Additionally, we do not sell or rent your personal information to third parties.</t>
  </si>
  <si>
    <t xml:space="preserve">Instructure currently has no requirement to conform to NIST SP 800-171 and is not CMMC certified, however, based on our ISO 27001 certification, we believe CMMC Level 3 could be achieved. </t>
  </si>
  <si>
    <t xml:space="preserve">Instructure maintains a number of policies that form our employee onboarding and offboarding policies. This includes IT Acceptable Use, Network Security, Onboarding and Termination checklists, and Induction policies. </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</si>
  <si>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t>
  </si>
  <si>
    <t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t>
  </si>
  <si>
    <t>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t>
  </si>
  <si>
    <t xml:space="preserve">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 </t>
  </si>
  <si>
    <t>The security and engineering teams ensure the languages, web applications, frameworks, and environments that Instructure leverages to develop, host, and maintain our products are maintained to supported versions.</t>
  </si>
  <si>
    <t>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t>
  </si>
  <si>
    <t>All Instructure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our prouducts.</t>
  </si>
  <si>
    <t>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flaws, defects or security issues that are found must be fixed during this formal QA period, otherwise the change is pulled for further development.</t>
  </si>
  <si>
    <t>Individual users can simply reset their own password. An e-mail is automatically sent to the user with a reset code, allowing them to reset their password.</t>
  </si>
  <si>
    <t xml:space="preserve">Instructure's InCommon membership may be viewed at: https://incommon.org/community-organization/?id=0015000000m45ZFAAY </t>
  </si>
  <si>
    <t>After 30 days the issued token will expire if the user has been inactive for this period (if a user is active this token is automatically refreshed). Inactivity time is not configurable for the time being.</t>
  </si>
  <si>
    <t>Instructure has a crisis response management plan and crisis response team that consists of its Human Resources, Communication, Legal, and Security teams to respond to crisis situations at Instructure office locations.</t>
  </si>
  <si>
    <t>Instructure engages in crisis training and exercises for office-based staff that include, for example, emergency drills.</t>
  </si>
  <si>
    <t>As part of Instructure's annual business continuity tabletop testing, use cases can include events that affect remote employees, Instructure office relocation, and communication procedures.</t>
  </si>
  <si>
    <t>As part of our SDLC, QA, and Change Management processes, each product team ensures that all required third-party libraries and dependencies are supported and functional in each release with the use of a number of different development and QA tools.</t>
  </si>
  <si>
    <r>
      <t>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t>
    </r>
    <r>
      <rPr>
        <sz val="12"/>
        <color rgb="FF000000"/>
        <rFont val="Verdana"/>
        <family val="2"/>
      </rPr>
      <t xml:space="preserve">
</t>
    </r>
    <r>
      <rPr>
        <sz val="11"/>
        <color rgb="FF000000"/>
        <rFont val="Verdana"/>
        <family val="2"/>
      </rPr>
      <t xml:space="preserve"> • Critical: ASAP (within commercially reasonable timeframe, usually 24 hours)</t>
    </r>
    <r>
      <rPr>
        <sz val="12"/>
        <color rgb="FF000000"/>
        <rFont val="Verdana"/>
        <family val="2"/>
      </rPr>
      <t xml:space="preserve">
</t>
    </r>
    <r>
      <rPr>
        <sz val="11"/>
        <color rgb="FF000000"/>
        <rFont val="Verdana"/>
        <family val="2"/>
      </rPr>
      <t xml:space="preserve"> • High: Within 30 days</t>
    </r>
    <r>
      <rPr>
        <sz val="12"/>
        <color rgb="FF000000"/>
        <rFont val="Verdana"/>
        <family val="2"/>
      </rPr>
      <t xml:space="preserve">
</t>
    </r>
    <r>
      <rPr>
        <sz val="11"/>
        <color rgb="FF000000"/>
        <rFont val="Verdana"/>
        <family val="2"/>
      </rPr>
      <t xml:space="preserve"> • Moderate: Within 90 days</t>
    </r>
    <r>
      <rPr>
        <sz val="12"/>
        <color rgb="FF000000"/>
        <rFont val="Verdana"/>
        <family val="2"/>
      </rPr>
      <t xml:space="preserve">
</t>
    </r>
    <r>
      <rPr>
        <sz val="11"/>
        <color rgb="FF000000"/>
        <rFont val="Verdana"/>
        <family val="2"/>
      </rPr>
      <t xml:space="preserve"> • Low: Within 180 days</t>
    </r>
  </si>
  <si>
    <t xml:space="preserve">Clients are logically separated via horizontal and vertical partitioning within a multi-tenant, single instance web application. </t>
  </si>
  <si>
    <t>Customer data is not stored on devices configured with non-RFC 1918/4193 (publicly routable) IP addresses.</t>
  </si>
  <si>
    <t>Instructure utilizes AES with at least 128 bits to encrypt data in transit and to encrypt volumes for data at rest. AES conforms to Annex A to FIPS PUB 140-3. Instructure's cryptographic implementations are not FIPS validated.</t>
  </si>
  <si>
    <t>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service for our customers.</t>
  </si>
  <si>
    <t xml:space="preserve">Hot and cold backups are stored in multiple AWS Availability Zones (data centers) within a customer's designated region. Backups are encrypted at rest in a non-volatile state. </t>
  </si>
  <si>
    <t>Digitally moved off-site (separate AWS Availability Zone) recovery backups are immutable, encrypted using the AES-GCM 256-bit algorithm, and stored within a highly secured location.</t>
  </si>
  <si>
    <t>Digital off-site recovery backups are immutable, encrypted using the AES-GCM 256-bit algorithm, and stored within a highly secured location.</t>
  </si>
  <si>
    <t>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t>
  </si>
  <si>
    <t>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t>
  </si>
  <si>
    <t>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t>
  </si>
  <si>
    <t>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t>
  </si>
  <si>
    <r>
      <t>Our customer support and engineering staff have access to customer data to be able to provide customer support and the service. Access is strictly controlled, granted, revoked, and logged. Access to customer data is via multi-factor authentication using an SSO system.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t>
    </r>
  </si>
  <si>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</si>
  <si>
    <t>All data for our customers is hosted within their geographical AWS region, and for the purposes of disaster recovery, in each region we operate, we utilize 3 geographically diverse Availability Zones (AZ).</t>
  </si>
  <si>
    <t>Instructure has complete control over the data hosting model. All data resides within our customers' geographical region.</t>
  </si>
  <si>
    <t>We utilize AWS Machine Images (AMIs) and further harden these images with internal configuration and hardening by default.</t>
  </si>
  <si>
    <t>Instructure's Disaster Recovery Plan is owned by the Security and Compliance Team and reviewed annually. It is provided to stakeholders for review and supported by both the Executive Leadership Team and Engineering Team.</t>
  </si>
  <si>
    <r>
      <t>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t>
    </r>
    <r>
      <rPr>
        <sz val="12"/>
        <color rgb="FF000000"/>
        <rFont val="Verdana"/>
        <family val="2"/>
      </rPr>
      <t xml:space="preserve">
</t>
    </r>
    <r>
      <rPr>
        <sz val="11"/>
        <color rgb="FF000000"/>
        <rFont val="Verdana"/>
        <family val="2"/>
      </rPr>
      <t xml:space="preserve"> </t>
    </r>
    <r>
      <rPr>
        <sz val="12"/>
        <color rgb="FF000000"/>
        <rFont val="Verdana"/>
        <family val="2"/>
      </rPr>
      <t xml:space="preserve">
</t>
    </r>
  </si>
  <si>
    <t xml:space="preserve">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	</t>
  </si>
  <si>
    <t>Instructure's DRP is reviewed in its entirety at least annually and updated to reflect any changes needed.</t>
  </si>
  <si>
    <t xml:space="preserve">All load balancers have a security group attached that only allows TCP/80, 443. </t>
  </si>
  <si>
    <t>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t>
  </si>
  <si>
    <t>Instructure has an internal Network Security Policy document which provides requirements for any changes to the infrastructure.</t>
  </si>
  <si>
    <t>All output from these systems is sent to Instructure's centralized logging management system for further analysis and alert generation.</t>
  </si>
  <si>
    <t>Instructure has a documented systems development life cycle (SDLC), based on the Agile methodology, which incorporates industry best-practices and results in twice-monthly production releases.</t>
  </si>
  <si>
    <t>Instructure will comply with all applicable breach notification laws and response times. Instructure has not experienced a breach to date.</t>
  </si>
  <si>
    <t>Instructure performs criminal background checks on all employees and contractors during the hiring process, and employment is contingent based on the results of the background check. Additional credit background checks are performed on key financial employees.</t>
  </si>
  <si>
    <t>All our employees sign contracts that include clauses on confidentiality of information. Additionally, all on-boarded Instructure employees are required to read, understand, and sign FERPA and COPPA compliance forms.</t>
  </si>
  <si>
    <t>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t>
  </si>
  <si>
    <t>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organization.</t>
  </si>
  <si>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t>
  </si>
  <si>
    <t>Instructure maintains a formal Incident Response Policy and Plan which is reviewed at least annually.</t>
  </si>
  <si>
    <t>PagerDuty sends alerts 24x7x365 for investigation and response around the clock.</t>
  </si>
  <si>
    <t>Instructure's general liability insurance includes Cyber Errors &amp; Omissions coverage (referred to as "Professional Errors &amp; Omission"). Instructure's certificate of liability insurance is provided with the Canvas Credentials Compliance Package.</t>
  </si>
  <si>
    <t>Instructure applies an Agile methodology with an integrated Quality Assurance (QA) program to the design, development, and maintenance of our products.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t>
  </si>
  <si>
    <t>See VULN-02</t>
  </si>
  <si>
    <r>
      <t xml:space="preserve">We allow customers sponsored/run vulnerability assessments as long as the following conditions are met:
</t>
    </r>
    <r>
      <rPr>
        <sz val="12"/>
        <color indexed="8"/>
        <rFont val="Verdana"/>
        <family val="2"/>
      </rPr>
      <t xml:space="preserve">
</t>
    </r>
    <r>
      <rPr>
        <sz val="11"/>
        <color rgb="FF000000"/>
        <rFont val="Verdana"/>
        <family val="2"/>
      </rPr>
      <t xml:space="preserve"> ● Customer is under active MNDA (terms and conditions)</t>
    </r>
    <r>
      <rPr>
        <sz val="12"/>
        <color indexed="8"/>
        <rFont val="Verdana"/>
        <family val="2"/>
      </rPr>
      <t xml:space="preserve">
</t>
    </r>
    <r>
      <rPr>
        <sz val="11"/>
        <color rgb="FF000000"/>
        <rFont val="Verdana"/>
        <family val="2"/>
      </rPr>
      <t xml:space="preserve"> ● Customer agrees to not share results with any third party</t>
    </r>
    <r>
      <rPr>
        <sz val="12"/>
        <color indexed="8"/>
        <rFont val="Verdana"/>
        <family val="2"/>
      </rPr>
      <t xml:space="preserve">
</t>
    </r>
    <r>
      <rPr>
        <sz val="11"/>
        <color rgb="FF000000"/>
        <rFont val="Verdana"/>
        <family val="2"/>
      </rPr>
      <t xml:space="preserve"> ● Customer agrees to share the results with Instructure</t>
    </r>
    <r>
      <rPr>
        <sz val="12"/>
        <color indexed="8"/>
        <rFont val="Verdana"/>
        <family val="2"/>
      </rPr>
      <t xml:space="preserve">
</t>
    </r>
    <r>
      <rPr>
        <sz val="11"/>
        <color rgb="FF000000"/>
        <rFont val="Verdana"/>
        <family val="2"/>
      </rPr>
      <t xml:space="preserve"> ● Customer agrees to only target a non-production environment</t>
    </r>
    <r>
      <rPr>
        <sz val="12"/>
        <color indexed="8"/>
        <rFont val="Verdana"/>
        <family val="2"/>
      </rPr>
      <t xml:space="preserve">
</t>
    </r>
    <r>
      <rPr>
        <sz val="11"/>
        <color rgb="FF000000"/>
        <rFont val="Verdana"/>
        <family val="2"/>
      </rPr>
      <t xml:space="preserve"> ● Customer gives Instructure one week's notice of the planned test date*</t>
    </r>
    <r>
      <rPr>
        <sz val="12"/>
        <color indexed="8"/>
        <rFont val="Verdana"/>
        <family val="2"/>
      </rPr>
      <t xml:space="preserve">
</t>
    </r>
    <r>
      <rPr>
        <sz val="11"/>
        <color rgb="FF000000"/>
        <rFont val="Verdana"/>
        <family val="2"/>
      </rPr>
      <t xml:space="preserve"> ● The penetration test is restricted to scanning mode only</t>
    </r>
    <r>
      <rPr>
        <sz val="12"/>
        <color indexed="8"/>
        <rFont val="Verdana"/>
        <family val="2"/>
      </rPr>
      <t xml:space="preserve">
</t>
    </r>
    <r>
      <rPr>
        <sz val="11"/>
        <color rgb="FF000000"/>
        <rFont val="Verdana"/>
        <family val="2"/>
      </rPr>
      <t xml:space="preserve"> ● Preferably, the Customer performs the testing during low utilization times, which tend to be 23:00 - 04:00 local time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*For confirmation and acknowledgement of a scheduled customer-run vulnerability test, please first contact your dedicated Customer Success Manager.</t>
    </r>
  </si>
  <si>
    <t>Version 3.06</t>
  </si>
  <si>
    <t xml:space="preserve">Please see: https://inst.bid/privacy </t>
  </si>
  <si>
    <t>Our third party services are required to provide the service to our customers. For example, we utilize Amazon Web Services to host our products. As our list of third parties is often evolving, a list of current third parties can be provided upon request.</t>
  </si>
  <si>
    <t>Instructure's Chief Information Security and Privacy Officer is responsible for overseeing business continuity in coordination with both the Executive Leadership Team and the Director of Engineering.</t>
  </si>
  <si>
    <t>Tabletop testing occurs every year, typically in Q1.</t>
  </si>
  <si>
    <t>Information security principles are designed into the product lifecycle and are based on the Open Web Application Security Project (OWASP) secure coding practices, security auditing, code review documents, and other community sources on best security practices.</t>
  </si>
  <si>
    <t>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</si>
  <si>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Instructure can make available a test environment for interested prospective customers.</t>
  </si>
  <si>
    <t>Regular vulnerability scans of our systems and infrastructure are conducted using third-party tools, custom scripts, and various open source tools. If any vulnerabilities are detected, Instructure's security and engineering teams work together to analyze, design, and develop the required patch.</t>
  </si>
  <si>
    <t xml:space="preserve">Instructure is CSA STAR Level 1 Self Assessed. Our listing can be viewed on the CSA STAR Registry at: https://inst.bid/csa </t>
  </si>
  <si>
    <r>
      <rPr>
        <i/>
        <sz val="11"/>
        <color rgb="FF000000"/>
        <rFont val="Verdana"/>
        <family val="2"/>
      </rPr>
      <t>Instructure</t>
    </r>
  </si>
  <si>
    <r>
      <rPr>
        <i/>
        <sz val="11"/>
        <color rgb="FF000000"/>
        <rFont val="Verdana"/>
        <family val="2"/>
      </rPr>
      <t>Impact by Instructure</t>
    </r>
  </si>
  <si>
    <r>
      <rPr>
        <i/>
        <sz val="11"/>
        <color rgb="FF000000"/>
        <rFont val="Verdana"/>
        <family val="2"/>
      </rPr>
      <t>Impact by Instructure helps institutions improve technology adoption and evaluate the impact of educational technology, while helping faculty and students seamlessly navigate new platforms.</t>
    </r>
  </si>
  <si>
    <t>https://inst.bid/privacy</t>
  </si>
  <si>
    <t>https://inst.bid/a11y</t>
  </si>
  <si>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</si>
  <si>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</si>
  <si>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</si>
  <si>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</si>
  <si>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</si>
  <si>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</si>
  <si>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</si>
  <si>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t>The BCP/DRP and supporting documentation is included in the Impact Compliance Package which can be downloaded here: https://inst.bid/</t>
  </si>
  <si>
    <t>No major unplanned disruptions have occurred during the past 12 months.</t>
  </si>
  <si>
    <t xml:space="preserve">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 Security isn’t treated as the sole responsibility of our Security team though - we ensure our employees understand that security is everyone’s responsibility. All members of the Product and Engineering teams are thoroughly trained in secure coding practices, testing, and conducting thorough peer reviews with a focus on security. Likewise, every employee receives regular training on security and privacy as it pertains to their work in protecting our customers. </t>
  </si>
  <si>
    <t>Our software and system development team in total includes over 300 development engineers, and over 100 product management staff members spanning multiple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t>
  </si>
  <si>
    <t xml:space="preserve">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Instructure's Security Team regularly performs vulnerability scans using a number of internal and external tools and techniques. The scope of the scans include but are not limited to the OWASP Top Ten and SANS Top 25 CWEs._x000B__x000B_In addition to this, the Amazon Web Services infrastructure on which Impact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Impact Compliance package at https://inst.bid/impact/dl
</t>
  </si>
  <si>
    <r>
      <t>A SOC 2 audited report for Impact by Instructure was last completed in June 2023. Instructure requires an MNDA in order to distribute copies of our SOC 2 reports.</t>
    </r>
    <r>
      <rPr>
        <sz val="12"/>
        <color rgb="FF000000"/>
        <rFont val="Verdana"/>
        <family val="2"/>
      </rPr>
      <t xml:space="preserve">
</t>
    </r>
    <r>
      <rPr>
        <sz val="11"/>
        <color rgb="FF000000"/>
        <rFont val="Verdana"/>
        <family val="2"/>
      </rPr>
      <t>Instructure's information security policies and standards are independently audited annually on the International Organization for Standardization's (ISO) 27000 suite of standards.</t>
    </r>
  </si>
  <si>
    <t>Instructure's CAIQ and CSA STAR Level 1 certificate are included in the Impact Compliance Package available at https://inst.bid/impact/dl. Our listing can be viewed on the CSA STAR Registry at: https://inst.bid/csa</t>
  </si>
  <si>
    <t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Impact by Instructure. </t>
  </si>
  <si>
    <t xml:space="preserve">An architecture diagram of Impact by Instructure has been included in the Impact Compliance Package made available by Instructure at https://inst.bid/impact/dl </t>
  </si>
  <si>
    <t xml:space="preserve">A documented change management process is in place, which is in line with ISO 27001 standards. Instructure's ISO 27001 certificate is available in the Impact Compliance Package. </t>
  </si>
  <si>
    <t>Accessibility features are documented in release notes on our Community. The most recent accessibility features and updates we have made are:
Keyboard-only Accessibility: Impact is able to be used with only a keyboard, without requiring a mouse or touchpad.
Screen Reader Compatibility: Impact works seamlessly with screen reading software like JAWS, NVDA, and VoiceOver. Each Impact release is tested with the following screen reader and browser combinations: 
JAWS (latest version for Chrome/Firefox on Windows)
NVDA (latest version for Chrome/Firefox on Windows)
VoiceOver (latest version for Safari/Chrome on Macintosh)
Semantic HTML: We've taken a significant step in enhancing Impact's structure and meaning. Impact now employs proper HTML elements like headings, lists, and tables to structure content, ensuring meaningful and efficient experiences using assistive technologies.
Color Contrast Improvements: Impact has fine-tuned the color contrast of text and interactive elements to ensure readability for individuals with low vision and/or color blindness.
Form Accessibility: Clear and concise labeling of form fields and error messages have been added to make the user experience more inclusive.
Responsive Design: Impact is responsive and adaptable to different screen sizes, screen resolutions, and device orientations, making it usable on all devices, including mobile phones and tablets.
Proper Focus Management: We've improved the focus management within Impact, ensuring that users can navigate through interactive elements in a logical and predictable order. This enhancement fosters a more intuitive and accessible interaction with our product.</t>
  </si>
  <si>
    <t xml:space="preserve">Testing is regularly conducted using automated tools, assistive technology (such as screen readers, keyboard testing, etc.), and coding best practices. Mechanisms are in place for logging and fixing accessibility defects. Instructure targets WCAG 2.1 AA conformance for its products. </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</si>
  <si>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</si>
  <si>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 xml:space="preserve">Any accessibility issues detected during testing or use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 </t>
  </si>
  <si>
    <t xml:space="preserve">Instructure has a dedicated team of accessibility specialists that support Instructure's accessibility engineering efforts. The team is responsible for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 </t>
  </si>
  <si>
    <t>Impact is able to be used with only a keyboard, without requiring a mouse or touchpad.</t>
  </si>
  <si>
    <r>
      <t xml:space="preserve">The majority of functionality that Impact offers integrates into the core of the Learning Management System, namely, Canvas LMS. The Canvas ecosystem provides integration points as modular plugins which leverage the APIs of the remote system.
</t>
    </r>
    <r>
      <rPr>
        <sz val="12"/>
        <color rgb="FF000000"/>
        <rFont val="Verdana"/>
        <family val="2"/>
      </rPr>
      <t xml:space="preserve">
</t>
    </r>
    <r>
      <rPr>
        <sz val="11"/>
        <color rgb="FF000000"/>
        <rFont val="Verdana"/>
        <family val="2"/>
      </rPr>
      <t xml:space="preserve">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t>
    </r>
  </si>
  <si>
    <t>Our processes and procedures cover regions in which we operate.</t>
  </si>
  <si>
    <t>Impact supports role-based access control (RBAC) for both administrators and end-users. Within the Impact control panel, administrators can also organize and group user roles, institutional hierarchies or sub-accounts.</t>
  </si>
  <si>
    <t xml:space="preserve">Where possible, forms and fields provide helpful messaging to users to assist with accurate and adequate data input. We are continually improving our products to better serve users in user experience and understanding. </t>
  </si>
  <si>
    <t>Yes, a WAF is provided by Cloudflare.</t>
  </si>
  <si>
    <t xml:space="preserve">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Impact and ISO 27001 certification. </t>
  </si>
  <si>
    <t>Impact does not have a mobile app.</t>
  </si>
  <si>
    <t>All code must go through a developer peer-review process before it is merged into the code base repository. The code review includes security auditing based on OWASP secure coding, code review documents, other community sources on best security practices.</t>
  </si>
  <si>
    <t>High-level security administration is managed by Instructure. Separation of duties is provided for Standard users and System Administrators.</t>
  </si>
  <si>
    <t>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
Impact can access alternative hosting sites; however, distance between those sites is not disclosed by the hosting provider (AWS).</t>
  </si>
  <si>
    <t>Impact architecture is resilient to failure and capable of rapid recovery from component failure. The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t>
  </si>
  <si>
    <t>Our figures for uptime, performance, and overall availability are completely transparent, which means that all users can track our performance at https://inst.bid/status on demand. Instructure guarantees a 99.9% uptime.</t>
  </si>
  <si>
    <t>Impact is third-party tested annually and an executive summary of the test report can be made available under NDA.</t>
  </si>
  <si>
    <t>Impact by Instructure is hosted in a high availability environment provided by AWS. The application is designed to make full use of the real-time redundancy and capacity capabilities offered by AWS, running across multiple availability zones in regions throughout the world. We both guarantee and consistently deliver a 99.9% annual uptime.</t>
  </si>
  <si>
    <t>Impact by Instructure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-USA: Oregon / Virginia
-Europe: Frankfurt
-Canada: Central
-UK: London
-APAC: Sydney / Singpore / Mumbai
-LATAM: Oregon / Virginia
*LATAM Impact customers hosted in US region.</t>
  </si>
  <si>
    <t>Access to the Impact cloud architecture back-end is via a combination of VPN, MFA, SSH, and digital keys managed using Amazon's KMS (KMS is certified via the Cryptographic Module Validation Program).</t>
  </si>
  <si>
    <t>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t>
  </si>
  <si>
    <t>Two-factor authentication can be enabled in account settings and utilizes an additional OTP code, configurable via an authenticator app such as Google Authenticator.</t>
  </si>
  <si>
    <t>We store an 'id' field for the user as well as recipient identifier (e.g. email address).</t>
  </si>
  <si>
    <t>System logs are retained for 1 month. The audit information listed can be provided on request but is not currently available in-system as yet.
Logs are stored in various SIEM's/collectors based on the log type.</t>
  </si>
  <si>
    <t>Instructure manages both application and event logs on behalf of Impact customers. Impact can provide logging such as User Login, Logout, Actions, Timestamp, and IP Address, e.g. Load Balancer, Application, and Event request logs. Log requests for audit purposes can be made via a support ticket.</t>
  </si>
  <si>
    <t>Local authentication enforces a minimum character count of 12 characters.</t>
  </si>
  <si>
    <t>Local authentication does not enforce password complexity requirements.</t>
  </si>
  <si>
    <t>Local authentication does not enforce password aging requirements.</t>
  </si>
  <si>
    <t xml:space="preserve">System and security logs are retained for a minimum of 1 month. All platform activity is logged in secure, immutable logs. Instructure manages logs on behalf of customers, but can provide them in case of a security incident.	</t>
  </si>
  <si>
    <r>
      <t>All potential disasters/incidents are escalated immediately to both the Executive Leadership Team and the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Once a disaster has been officially declared, the Incident Commander is responsible for directing the DRT recovery efforts and ongoing notifications to impacted clients.</t>
    </r>
  </si>
  <si>
    <r>
      <rPr>
        <sz val="11"/>
        <color rgb="FF000000"/>
        <rFont val="Verdana"/>
        <family val="2"/>
      </rPr>
      <t>Impacted clients are notified in three (3) stages of a disaster:</t>
    </r>
    <r>
      <rPr>
        <sz val="12"/>
        <color indexed="8"/>
        <rFont val="Verdana"/>
        <family val="2"/>
      </rPr>
      <t xml:space="preserve">
</t>
    </r>
    <r>
      <rPr>
        <sz val="11"/>
        <color rgb="FF000000"/>
        <rFont val="Verdana"/>
        <family val="2"/>
      </rPr>
      <t xml:space="preserve"> ● </t>
    </r>
    <r>
      <rPr>
        <b/>
        <sz val="11"/>
        <color rgb="FF000000"/>
        <rFont val="Verdana"/>
        <family val="2"/>
      </rPr>
      <t>Disaster Declaration</t>
    </r>
    <r>
      <rPr>
        <sz val="11"/>
        <color rgb="FF000000"/>
        <rFont val="Verdana"/>
        <family val="2"/>
      </rPr>
      <t>: Impacted customers and business partners will be notified immediately if a disaster is declared. The notification will include a description of the event, the effect to the service, and any potential impact to data.</t>
    </r>
    <r>
      <rPr>
        <sz val="12"/>
        <color indexed="8"/>
        <rFont val="Verdana"/>
        <family val="2"/>
      </rPr>
      <t xml:space="preserve">
</t>
    </r>
    <r>
      <rPr>
        <sz val="11"/>
        <color rgb="FF000000"/>
        <rFont val="Verdana"/>
        <family val="2"/>
      </rPr>
      <t xml:space="preserve"> ● </t>
    </r>
    <r>
      <rPr>
        <b/>
        <sz val="11"/>
        <color rgb="FF000000"/>
        <rFont val="Verdana"/>
        <family val="2"/>
      </rPr>
      <t>Updates throughout Execution Phase</t>
    </r>
    <r>
      <rPr>
        <sz val="11"/>
        <color rgb="FF000000"/>
        <rFont val="Verdana"/>
        <family val="2"/>
      </rPr>
      <t>: Impacted customers and business partners will be kept up to date throughout the disaster recovery process via phone, messaging, and/or email. We will also post official status updates on https://status.instructure.com</t>
    </r>
    <r>
      <rPr>
        <sz val="12"/>
        <color indexed="8"/>
        <rFont val="Verdana"/>
        <family val="2"/>
      </rPr>
      <t xml:space="preserve">
</t>
    </r>
    <r>
      <rPr>
        <sz val="11"/>
        <color rgb="FF000000"/>
        <rFont val="Verdana"/>
        <family val="2"/>
      </rPr>
      <t xml:space="preserve"> ● </t>
    </r>
    <r>
      <rPr>
        <b/>
        <sz val="11"/>
        <color rgb="FF000000"/>
        <rFont val="Verdana"/>
        <family val="2"/>
      </rPr>
      <t>Completion of Recovery:</t>
    </r>
    <r>
      <rPr>
        <sz val="11"/>
        <color rgb="FF000000"/>
        <rFont val="Verdana"/>
        <family val="2"/>
      </rPr>
      <t xml:space="preserve">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Instructure's Business Continuity white paper is part of the Impact Compliance Package.</t>
    </r>
  </si>
  <si>
    <t>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t>
  </si>
  <si>
    <t>The Canvas product family is our flagship platform and brand. As Impact is closely integrated with Canvas LMS and works to provide analyitcs, adoption and support of Canvas LMS users, it is part of our BCP plan. In the event of a disaster, Instructure personnel will prioritize products as needed.</t>
  </si>
  <si>
    <t xml:space="preserve">A documented change management process is in place, which is in line with SOC 2 Type II standards. A copy of the Impact SOC 2 Type II report is available under mutual NDA. </t>
  </si>
  <si>
    <t>Instructure will email customers regarding any major changes which may impact an institution's security posture. The update/upgrade release notes are available to all Impact users at https://inst.bid/impact/releases</t>
  </si>
  <si>
    <t>As Impact is a Software as a Service, all customers are on the same version and get the latest features, fixes and updates.</t>
  </si>
  <si>
    <t>Impact is a Software as a Service, and as such, all clients are on the same version.</t>
  </si>
  <si>
    <t xml:space="preserve">Impact does not typically require reconfiguration after feature releases. Customizations such as branding elements are unaffected by releases. </t>
  </si>
  <si>
    <t xml:space="preserve">Impact releases occur weekly with some exceptions (either an additional release or less depending on season). </t>
  </si>
  <si>
    <t>Impact has a public roadmap available to customers on our Community site at: https://community.canvaslms.com/t5/Impact-Product-Roadmap/ct-p/impact-product-roadmap. Our roadmap is a 'live' and evolving guide on our Community site where customers can view initiatives in the early stages of the software development process, read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t>
  </si>
  <si>
    <t>Updates are pushed to production environments without requiring any resource from an institution's IT staff or faculty, which means our customers can focus their time on the important task of excellence in teaching and learning instead of software maintenance. As versionless software, Impact ensures all institutions have access to the same features while maintaining the flexibility to use them in a manner that best fits each organization's individual needs.</t>
  </si>
  <si>
    <r>
      <t>Following NIST 800-37 ISO 27005 Instructure's policy ensures that our Security team:</t>
    </r>
    <r>
      <rPr>
        <sz val="12"/>
        <color indexed="8"/>
        <rFont val="Verdana"/>
        <family val="2"/>
      </rPr>
      <t xml:space="preserve">
</t>
    </r>
    <r>
      <rPr>
        <sz val="11"/>
        <color rgb="FF000000"/>
        <rFont val="Verdana"/>
        <family val="2"/>
      </rPr>
      <t xml:space="preserve"> 1. Identifies threats and risks that may affect our assets.</t>
    </r>
    <r>
      <rPr>
        <sz val="12"/>
        <color indexed="8"/>
        <rFont val="Verdana"/>
        <family val="2"/>
      </rPr>
      <t xml:space="preserve">
</t>
    </r>
    <r>
      <rPr>
        <sz val="11"/>
        <color rgb="FF000000"/>
        <rFont val="Verdana"/>
        <family val="2"/>
      </rPr>
      <t xml:space="preserve"> 2. Assesses threats, risks, and vulnerabilities, based on the probability of occurrence and the impact. Using this information we assign it an "Overall Risk" value.</t>
    </r>
    <r>
      <rPr>
        <sz val="12"/>
        <color indexed="8"/>
        <rFont val="Verdana"/>
        <family val="2"/>
      </rPr>
      <t xml:space="preserve">
</t>
    </r>
    <r>
      <rPr>
        <sz val="11"/>
        <color rgb="FF000000"/>
        <rFont val="Verdana"/>
        <family val="2"/>
      </rPr>
      <t xml:space="preserve"> 3. Mitigates risks according to each risk's respective Overall Risk value.</t>
    </r>
    <r>
      <rPr>
        <sz val="12"/>
        <color indexed="8"/>
        <rFont val="Verdana"/>
        <family val="2"/>
      </rPr>
      <t xml:space="preserve">
</t>
    </r>
    <r>
      <rPr>
        <sz val="11"/>
        <color rgb="FF000000"/>
        <rFont val="Verdana"/>
        <family val="2"/>
      </rPr>
      <t xml:space="preserve"> 4. Monitors mitigation mechanisms to determine the effectiveness of each mitigation plan on each risk over time. Additional mitigation mechanisms may be required to continue to drive down the likelihood and/or impact of each risk.</t>
    </r>
  </si>
  <si>
    <t>Updates often only take minutes to complete with little to no downtime required, or impact to the customer. Releases are typically deployed on a weekly basis. </t>
  </si>
  <si>
    <t>Emergency changes follow our standard code change process, including documenting changes, authorization, and testing. Code changes are well documented and versioned. Deployments can only be performed by authorized individuals through use of keys and any changes are logged.</t>
  </si>
  <si>
    <t>Instructure deploys a configuration management system which monitors for file drift or skew and will replace a skewed file with a gold copy on a regular basis.</t>
  </si>
  <si>
    <t>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t>
  </si>
  <si>
    <t>All data is encrypted in transit with TLS v1.2 or higher.</t>
  </si>
  <si>
    <t xml:space="preserve">All data is encrypted at rest using AES-256. </t>
  </si>
  <si>
    <t>On termination or expiration of your agreement with us, Instructure employs industry best practices to ensure customer data is removed from the system in order to prevent unauthorized or inadvertent access.</t>
  </si>
  <si>
    <t xml:space="preserve">Customers have up to 90 days after the end of the contract. </t>
  </si>
  <si>
    <t>A full data extract can be made upon request. In the event of a system level outage or data loss, Instructure's operations teams will restore the system and data. If the client deletes/removes data we recommend engaging our support team which will escalate internally for us to investigate whether restoration is possible.</t>
  </si>
  <si>
    <r>
      <t>Per Instructure's Terms and Conditions, all data is available for 90 days following expiration or termination of the contract. This remains the case in the event of bankruptcy, closing or business, or retirement of service.</t>
    </r>
    <r>
      <rPr>
        <sz val="12"/>
        <color rgb="FF000000"/>
        <rFont val="Verdana"/>
        <family val="2"/>
      </rPr>
      <t xml:space="preserve">
</t>
    </r>
    <r>
      <rPr>
        <sz val="11"/>
        <color rgb="FF000000"/>
        <rFont val="Verdana"/>
        <family val="2"/>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the Instructure Community.</t>
    </r>
  </si>
  <si>
    <r>
      <t>Per Instructure's Terms and Conditions, all data is available for 90 days following expiration or termination of the contract. This remains the case in the event of bankruptcy, closing or business, or retirement of service.</t>
    </r>
    <r>
      <rPr>
        <sz val="12"/>
        <color rgb="FF000000"/>
        <rFont val="Verdana"/>
        <family val="2"/>
      </rPr>
      <t xml:space="preserve">
</t>
    </r>
  </si>
  <si>
    <t>Impact databases and media content are backed up.</t>
  </si>
  <si>
    <t>FERPA restricts the student data that educational institutions may share with web services and the public. Impact holds minimal PII and does not store sensitive, financial or PHI information. Make sure your use of Impact is consistent with the information permitted by your FERPA directory information disclosure categories to be shared with our services.</t>
  </si>
  <si>
    <t>Instructure has a documented Business Continuity/Disaster Recovery plan. These plans are tested at least annually in full, and we frequently test our ability to restore from backup.
Please see our Instructure Business Continuity and Disaster Recovery Paper which is part of the Impact Compliance Package.</t>
  </si>
  <si>
    <t>Please see our Instructure Business Continuity and Disaster Recovery Paper which is part of the Impact Compliance Package. https://inst.bid/impact/dl</t>
  </si>
  <si>
    <t>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t>
  </si>
  <si>
    <r>
      <t>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t>
    </r>
    <r>
      <rPr>
        <sz val="12"/>
        <color rgb="FF000000"/>
        <rFont val="Verdana"/>
        <family val="2"/>
      </rPr>
      <t xml:space="preserve">
</t>
    </r>
    <r>
      <rPr>
        <sz val="11"/>
        <color rgb="FF000000"/>
        <rFont val="Verdana"/>
        <family val="2"/>
      </rPr>
      <t xml:space="preserve"> • Establish communication between the individuals necessary to execute recovery</t>
    </r>
    <r>
      <rPr>
        <sz val="12"/>
        <color rgb="FF000000"/>
        <rFont val="Verdana"/>
        <family val="2"/>
      </rPr>
      <t xml:space="preserve">
</t>
    </r>
    <r>
      <rPr>
        <sz val="11"/>
        <color rgb="FF000000"/>
        <rFont val="Verdana"/>
        <family val="2"/>
      </rPr>
      <t xml:space="preserve"> • Determine steps necessary to recover completely from the disaster</t>
    </r>
    <r>
      <rPr>
        <sz val="12"/>
        <color rgb="FF000000"/>
        <rFont val="Verdana"/>
        <family val="2"/>
      </rPr>
      <t xml:space="preserve">
</t>
    </r>
    <r>
      <rPr>
        <sz val="11"/>
        <color rgb="FF000000"/>
        <rFont val="Verdana"/>
        <family val="2"/>
      </rPr>
      <t xml:space="preserve"> • Execute the recovery steps</t>
    </r>
    <r>
      <rPr>
        <sz val="12"/>
        <color rgb="FF000000"/>
        <rFont val="Verdana"/>
        <family val="2"/>
      </rPr>
      <t xml:space="preserve">
</t>
    </r>
    <r>
      <rPr>
        <sz val="11"/>
        <color rgb="FF000000"/>
        <rFont val="Verdana"/>
        <family val="2"/>
      </rPr>
      <t xml:space="preserve"> • Verify that recovery is complete</t>
    </r>
    <r>
      <rPr>
        <sz val="12"/>
        <color rgb="FF000000"/>
        <rFont val="Verdana"/>
        <family val="2"/>
      </rPr>
      <t xml:space="preserve">
</t>
    </r>
    <r>
      <rPr>
        <sz val="11"/>
        <color rgb="FF000000"/>
        <rFont val="Verdana"/>
        <family val="2"/>
      </rPr>
      <t xml:space="preserve"> • Inform the incident officer of completion</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Impact is hosted in multiple regions around the world. For each region, there is a designated Disaster Recovery site.</t>
    </r>
  </si>
  <si>
    <t>Please see our Business Continuity and Disaster Recovery Paper which is part of the Impact Compliance Package. https://inst.bid/impact/dl</t>
  </si>
  <si>
    <t>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https://status.instructure.com.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</si>
  <si>
    <t>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Instructure Community.</t>
  </si>
  <si>
    <r>
      <rPr>
        <sz val="11"/>
        <color rgb="FF000000"/>
        <rFont val="Verdana"/>
        <family val="2"/>
      </rPr>
      <t>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Instructure's information security policies and standards are based on information security best practices as set forth by the ISO 27000 suite of standards, NIST 800-53 suite of controls, and the AICPA's Trust Service Principles and Criteria.</t>
    </r>
  </si>
  <si>
    <r>
      <rPr>
        <sz val="11"/>
        <color rgb="FF000000"/>
        <rFont val="Verdana"/>
        <family val="2"/>
      </rPr>
      <t xml:space="preserve">Regular vulnerability scans of our applications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t>
    </r>
    <r>
      <rPr>
        <sz val="12"/>
        <color indexed="8"/>
        <rFont val="Verdana"/>
        <family val="2"/>
      </rPr>
      <t xml:space="preserve">
</t>
    </r>
    <r>
      <rPr>
        <sz val="11"/>
        <color rgb="FF000000"/>
        <rFont val="Verdana"/>
        <family val="2"/>
      </rPr>
      <t xml:space="preserve"> ● Impact: Impact is the perceived, calculated, or actual impact that might occur if the identified vulnerability is exploited.</t>
    </r>
    <r>
      <rPr>
        <sz val="12"/>
        <color indexed="8"/>
        <rFont val="Verdana"/>
        <family val="2"/>
      </rPr>
      <t xml:space="preserve">
</t>
    </r>
    <r>
      <rPr>
        <sz val="11"/>
        <color rgb="FF000000"/>
        <rFont val="Verdana"/>
        <family val="2"/>
      </rPr>
      <t xml:space="preserve"> ● Likelihood: Likelihood is the probability of the vulnerability being exploited.</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Our vulnerability remediation timelines are as follows:</t>
    </r>
    <r>
      <rPr>
        <sz val="12"/>
        <color indexed="8"/>
        <rFont val="Verdana"/>
        <family val="2"/>
      </rPr>
      <t xml:space="preserve">
</t>
    </r>
    <r>
      <rPr>
        <sz val="11"/>
        <color rgb="FF000000"/>
        <rFont val="Verdana"/>
        <family val="2"/>
      </rPr>
      <t xml:space="preserve"> ● Critical: ASAP (within commercially reasonable timeframe)</t>
    </r>
    <r>
      <rPr>
        <sz val="12"/>
        <color indexed="8"/>
        <rFont val="Verdana"/>
        <family val="2"/>
      </rPr>
      <t xml:space="preserve">
</t>
    </r>
    <r>
      <rPr>
        <sz val="11"/>
        <color rgb="FF000000"/>
        <rFont val="Verdana"/>
        <family val="2"/>
      </rPr>
      <t xml:space="preserve"> ● High: Within 30 days</t>
    </r>
    <r>
      <rPr>
        <sz val="12"/>
        <color indexed="8"/>
        <rFont val="Verdana"/>
        <family val="2"/>
      </rPr>
      <t xml:space="preserve">
</t>
    </r>
    <r>
      <rPr>
        <sz val="11"/>
        <color rgb="FF000000"/>
        <rFont val="Verdana"/>
        <family val="2"/>
      </rPr>
      <t xml:space="preserve"> ● Moderate: Within 90 days
 ● Low: Within 180 days</t>
    </r>
  </si>
  <si>
    <t>Instructure abides by all applicable laws and regulations in the regions and countries it operates. Additionally, we maintain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t>
  </si>
  <si>
    <t>Our information security policies and standards are based on the NIST 800-53 suite of controls.  Instructure's security policy and program is also created based on guidance provided by ISO/IEC 27000:2018 and controls described in ISO/IEC 27001:2013. Instructure is ISO 27001:2013 certified and maintains SOC 2 Type II reports.</t>
  </si>
  <si>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t>
  </si>
  <si>
    <t>Instructure conducts internal audits of the policies and procedures under which it operates including an annual assessment of key security controls.</t>
  </si>
  <si>
    <t>SCA (Software Composition Analysis) and SAST (Static Application Security Testing) is done on all pull requests, prior to releases. All vulnerabilities are remediated in accordance with Instructure’s vulnerability remediation SLO which takes into account severity and context. This is largely based on CVSS 3.0 scoring system.</t>
  </si>
  <si>
    <t>Impact has Cloudflare WAF and CDN deployed to protect against common web application attacks as well as DDoS mitigation</t>
  </si>
  <si>
    <t>AWS GuardDuty is deployed on all Impact environments to provide intrusion and anomaly detection.</t>
  </si>
  <si>
    <t>We rely on AWS GuardDuty to monitor for malicious activity and anomalous behavior.</t>
  </si>
  <si>
    <t>AWS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Security Team and all output is sent to Instructure's centralized logging management system for further analysis and internal alert generation.</t>
  </si>
  <si>
    <t>Intrustion monitoring is performed internally by both the Instructure Security and Engineering teams.</t>
  </si>
  <si>
    <t>Yes, intrustion monitoring occurs on a 24 x 7 x 365 basis and an incident response plan is in place in the need of an immediate response.</t>
  </si>
  <si>
    <t>Impact has been evaluated by Level Access (Third Party) according to WCAG 2.1 standards.</t>
  </si>
  <si>
    <t xml:space="preserve">Instructure is committed to ensuring its products are inclusive and meet the diverse accessibility needs of our users. As with all of the Instructure Learning Ecosystem, Impact by Instructure is tested for conformance with a target of WCAG 2.1 AA accessibility standards and we are working to achieve full conformance. </t>
  </si>
  <si>
    <t>Impact has a Voluntary Product Accessibility Template, or VPAT, which was created in July 2024.</t>
  </si>
  <si>
    <t>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have grown to become a leading global provider of learning management, education-tech effectiveness, and credentialing solutions. Today, Instructure supports nearly 8,000 client institutions and tens of millions of users in more than 100 countries. Higher education institutions, K-12 schools, departments of education, and vocational education providers across the globe now rely on Instructure's ecosystem of products as the cornerstone of their digital education strategy. For our complete story, please visit https://inst.bid/story
Instructure is the parent company of all global subsidiaries, including:
•  Instructure Global Limited (UK)
•  Instructure Hungary Kft
•  Instructure Australia Pty Ltd
•  Instructure Brazil Ltda
•  Instructure Singapore Pte. Ltd.
After being publicly traded from 2021 to 2024, Instructure is now a privately held company. In November 2024, Instructure was acquired by investment funds managed by KKR and Dragoneer. KKR is a leading global investment firm that offers alternative asset management as well as capital markets and insurance solutions. Dragoneer Investment Group is a growth-oriented investment firm with over $23 billion under management and a flexible mandate to invest in high-quality businesses in both the public and private markets.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</si>
</sst>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
    <numFmt numFmtId="166" formatCode="0;;"/>
  </numFmts>
  <fonts count="63" x14ac:knownFonts="1">
    <font>
      <sz val="12"/>
      <color indexed="8"/>
      <name val="Verdana"/>
    </font>
    <font>
      <sz val="11"/>
      <color indexed="8"/>
      <name val="Verdana"/>
      <family val="2"/>
    </font>
    <font>
      <b/>
      <sz val="12"/>
      <color theme="1"/>
      <name val="Verdana"/>
      <family val="2"/>
    </font>
    <font>
      <sz val="11"/>
      <color theme="1"/>
      <name val="Verdana"/>
      <family val="2"/>
    </font>
    <font>
      <b/>
      <sz val="14"/>
      <color theme="0"/>
      <name val="Verdana"/>
      <family val="2"/>
    </font>
    <font>
      <i/>
      <sz val="11"/>
      <color theme="1"/>
      <name val="Verdana"/>
      <family val="2"/>
    </font>
    <font>
      <i/>
      <sz val="12"/>
      <color theme="1"/>
      <name val="Verdana"/>
      <family val="2"/>
    </font>
    <font>
      <b/>
      <sz val="20"/>
      <color theme="0"/>
      <name val="Verdana"/>
      <family val="2"/>
    </font>
    <font>
      <b/>
      <sz val="12"/>
      <color indexed="8"/>
      <name val="Verdana"/>
      <family val="2"/>
    </font>
    <font>
      <b/>
      <sz val="11"/>
      <color rgb="FFFF0000"/>
      <name val="Verdana"/>
      <family val="2"/>
    </font>
    <font>
      <b/>
      <sz val="14"/>
      <color rgb="FFFF0000"/>
      <name val="Verdana"/>
      <family val="2"/>
    </font>
    <font>
      <b/>
      <sz val="14"/>
      <color theme="1"/>
      <name val="Verdana"/>
      <family val="2"/>
    </font>
    <font>
      <b/>
      <sz val="12"/>
      <color theme="0"/>
      <name val="Verdana"/>
      <family val="2"/>
    </font>
    <font>
      <b/>
      <sz val="14"/>
      <color theme="0" tint="-0.249977111117893"/>
      <name val="Verdana"/>
      <family val="2"/>
    </font>
    <font>
      <sz val="12"/>
      <color theme="1"/>
      <name val="Verdana"/>
      <family val="2"/>
    </font>
    <font>
      <sz val="11"/>
      <color rgb="FFFF0000"/>
      <name val="Verdana"/>
      <family val="2"/>
    </font>
    <font>
      <sz val="10"/>
      <color rgb="FF000000"/>
      <name val="Arial"/>
      <family val="2"/>
    </font>
    <font>
      <sz val="12"/>
      <color indexed="8"/>
      <name val="Verdana"/>
      <family val="2"/>
    </font>
    <font>
      <b/>
      <sz val="11"/>
      <color indexed="8"/>
      <name val="Verdana"/>
      <family val="2"/>
    </font>
    <font>
      <b/>
      <sz val="14"/>
      <name val="Verdana"/>
      <family val="2"/>
    </font>
    <font>
      <sz val="11"/>
      <color theme="0"/>
      <name val="Verdana"/>
      <family val="2"/>
    </font>
    <font>
      <sz val="12"/>
      <color theme="0"/>
      <name val="Verdana"/>
      <family val="2"/>
    </font>
    <font>
      <u/>
      <sz val="12"/>
      <color theme="10"/>
      <name val="Verdana"/>
      <family val="2"/>
    </font>
    <font>
      <u/>
      <sz val="12"/>
      <color theme="11"/>
      <name val="Verdana"/>
      <family val="2"/>
    </font>
    <font>
      <b/>
      <sz val="12"/>
      <color rgb="FF000000"/>
      <name val="Verdana"/>
      <family val="2"/>
    </font>
    <font>
      <sz val="11"/>
      <color rgb="FF000000"/>
      <name val="Verdana"/>
      <family val="2"/>
    </font>
    <font>
      <sz val="12"/>
      <color rgb="FF000000"/>
      <name val="Verdana"/>
      <family val="2"/>
    </font>
    <font>
      <sz val="12"/>
      <color rgb="FF000000"/>
      <name val="Verdana"/>
      <family val="2"/>
    </font>
    <font>
      <sz val="10"/>
      <name val="Arial"/>
      <family val="2"/>
    </font>
    <font>
      <sz val="12"/>
      <color indexed="8"/>
      <name val="Helvetica"/>
      <family val="2"/>
      <scheme val="minor"/>
    </font>
    <font>
      <sz val="10"/>
      <color theme="1"/>
      <name val="Helvetica"/>
      <family val="2"/>
      <scheme val="minor"/>
    </font>
    <font>
      <sz val="10"/>
      <color rgb="FF231F20"/>
      <name val="Helvetica"/>
      <family val="2"/>
      <scheme val="minor"/>
    </font>
    <font>
      <b/>
      <sz val="10"/>
      <color rgb="FF231F20"/>
      <name val="Helvetica"/>
      <family val="2"/>
      <scheme val="minor"/>
    </font>
    <font>
      <sz val="10"/>
      <color rgb="FF000000"/>
      <name val="Helvetica"/>
      <family val="2"/>
      <scheme val="minor"/>
    </font>
    <font>
      <sz val="10"/>
      <name val="Arial"/>
      <family val="2"/>
    </font>
    <font>
      <b/>
      <sz val="11"/>
      <color rgb="FF000000"/>
      <name val="Verdana"/>
      <family val="2"/>
    </font>
    <font>
      <i/>
      <sz val="11"/>
      <color rgb="FF000000"/>
      <name val="Verdana"/>
      <family val="2"/>
    </font>
    <font>
      <sz val="11"/>
      <name val="Verdana"/>
      <family val="2"/>
    </font>
    <font>
      <sz val="9"/>
      <color indexed="8"/>
      <name val="Verdana"/>
      <family val="2"/>
    </font>
    <font>
      <b/>
      <sz val="16"/>
      <color indexed="8"/>
      <name val="Verdana"/>
      <family val="2"/>
    </font>
    <font>
      <b/>
      <sz val="14"/>
      <color rgb="FFFFFFFF"/>
      <name val="Verdana"/>
      <family val="2"/>
    </font>
    <font>
      <sz val="11"/>
      <color rgb="FF000000"/>
      <name val="Arial"/>
      <family val="2"/>
    </font>
    <font>
      <b/>
      <sz val="14"/>
      <color indexed="8"/>
      <name val="Verdana"/>
      <family val="2"/>
    </font>
    <font>
      <sz val="12"/>
      <color rgb="FFFF0000"/>
      <name val="Verdana"/>
      <family val="2"/>
    </font>
    <font>
      <b/>
      <sz val="11"/>
      <color rgb="FFC00000"/>
      <name val="Verdana"/>
      <family val="2"/>
    </font>
    <font>
      <i/>
      <sz val="11"/>
      <color indexed="8"/>
      <name val="Verdana"/>
      <family val="2"/>
    </font>
    <font>
      <sz val="12"/>
      <name val="Verdana"/>
      <family val="2"/>
    </font>
    <font>
      <b/>
      <sz val="20"/>
      <color rgb="FFFFFFFF"/>
      <name val="Verdana"/>
      <family val="2"/>
    </font>
    <font>
      <sz val="11"/>
      <color rgb="FFFFFFFF"/>
      <name val="Verdana"/>
      <family val="2"/>
    </font>
    <font>
      <b/>
      <sz val="14"/>
      <color rgb="FF000000"/>
      <name val="Verdana"/>
      <family val="2"/>
    </font>
    <font>
      <b/>
      <sz val="16"/>
      <color theme="0"/>
      <name val="Verdana"/>
      <family val="2"/>
    </font>
    <font>
      <sz val="12"/>
      <color rgb="FF000000"/>
      <name val="Verdana"/>
      <family val="2"/>
    </font>
    <font>
      <sz val="8"/>
      <name val="Verdana"/>
      <family val="2"/>
    </font>
    <font>
      <b/>
      <sz val="16"/>
      <color theme="1"/>
      <name val="Verdana"/>
      <family val="2"/>
    </font>
    <font>
      <sz val="14"/>
      <color theme="1"/>
      <name val="Verdana"/>
      <family val="2"/>
    </font>
    <font>
      <b/>
      <sz val="16"/>
      <color rgb="FF000000"/>
      <name val="Verdana"/>
      <family val="2"/>
    </font>
    <font>
      <sz val="10"/>
      <color theme="0"/>
      <name val="Arial"/>
      <family val="2"/>
    </font>
    <font>
      <sz val="11"/>
      <color rgb="FFF3F1FF"/>
      <name val="Verdana"/>
      <family val="2"/>
    </font>
    <font>
      <sz val="11"/>
      <color indexed="8"/>
      <name val="Arial"/>
      <family val="2"/>
    </font>
    <font>
      <sz val="7"/>
      <color indexed="8"/>
      <name val="Verdana"/>
      <family val="2"/>
    </font>
    <font>
      <sz val="10"/>
      <color rgb="FF000000"/>
      <name val="Verdana"/>
      <family val="2"/>
    </font>
    <font>
      <i/>
      <sz val="12"/>
      <color rgb="FF000000"/>
      <name val="Verdana"/>
      <family val="2"/>
    </font>
    <font>
      <u/>
      <sz val="11"/>
      <color theme="10"/>
      <name val="Verdana"/>
      <family val="2"/>
    </font>
  </fonts>
  <fills count="40">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000000"/>
        <bgColor indexed="64"/>
      </patternFill>
    </fill>
    <fill>
      <patternFill patternType="solid">
        <fgColor theme="1" tint="0.249977111117893"/>
        <bgColor indexed="64"/>
      </patternFill>
    </fill>
    <fill>
      <patternFill patternType="solid">
        <fgColor rgb="FFF2F2F2"/>
        <bgColor rgb="FFF2F2F2"/>
      </patternFill>
    </fill>
    <fill>
      <patternFill patternType="solid">
        <fgColor rgb="FFFFFFFF"/>
        <bgColor indexed="64"/>
      </patternFill>
    </fill>
    <fill>
      <patternFill patternType="solid">
        <fgColor rgb="FFD9D9D9"/>
        <bgColor indexed="64"/>
      </patternFill>
    </fill>
    <fill>
      <patternFill patternType="solid">
        <fgColor rgb="FFF3F4F4"/>
      </patternFill>
    </fill>
    <fill>
      <patternFill patternType="solid">
        <fgColor rgb="FFD8D8D8"/>
        <bgColor indexed="64"/>
      </patternFill>
    </fill>
    <fill>
      <patternFill patternType="solid">
        <fgColor rgb="FF0070C0"/>
        <bgColor indexed="64"/>
      </patternFill>
    </fill>
    <fill>
      <patternFill patternType="solid">
        <fgColor rgb="FFF3F1FF"/>
        <bgColor indexed="64"/>
      </patternFill>
    </fill>
    <fill>
      <patternFill patternType="solid">
        <fgColor rgb="FFC00000"/>
        <bgColor indexed="64"/>
      </patternFill>
    </fill>
    <fill>
      <patternFill patternType="solid">
        <fgColor theme="5" tint="0.79998168889431442"/>
        <bgColor indexed="64"/>
      </patternFill>
    </fill>
    <fill>
      <patternFill patternType="solid">
        <fgColor rgb="FF7030A0"/>
        <bgColor indexed="64"/>
      </patternFill>
    </fill>
    <fill>
      <patternFill patternType="solid">
        <fgColor rgb="FF00B050"/>
        <bgColor indexed="64"/>
      </patternFill>
    </fill>
    <fill>
      <patternFill patternType="solid">
        <fgColor theme="1"/>
        <bgColor rgb="FF00000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F4CCCC"/>
        <bgColor rgb="FFF4CCCC"/>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000000"/>
        <bgColor rgb="FF000000"/>
      </patternFill>
    </fill>
    <fill>
      <patternFill patternType="solid">
        <fgColor rgb="FFC9DAF8"/>
        <bgColor indexed="64"/>
      </patternFill>
    </fill>
    <fill>
      <patternFill patternType="solid">
        <fgColor rgb="FFD9D2E9"/>
        <bgColor indexed="64"/>
      </patternFill>
    </fill>
    <fill>
      <patternFill patternType="solid">
        <fgColor theme="4"/>
        <bgColor theme="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79998168889431442"/>
        <bgColor theme="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FF"/>
        <bgColor rgb="FF000000"/>
      </patternFill>
    </fill>
    <fill>
      <patternFill patternType="solid">
        <fgColor rgb="FFFFFF00"/>
        <bgColor indexed="64"/>
      </patternFill>
    </fill>
  </fills>
  <borders count="61">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indexed="64"/>
      </top>
      <bottom/>
      <diagonal/>
    </border>
    <border>
      <left style="medium">
        <color rgb="FFCCCCCC"/>
      </left>
      <right style="medium">
        <color rgb="FFCCCCCC"/>
      </right>
      <top style="medium">
        <color rgb="FFCCCCCC"/>
      </top>
      <bottom style="medium">
        <color rgb="FFCCCCCC"/>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231F20"/>
      </left>
      <right style="thin">
        <color rgb="FF231F20"/>
      </right>
      <top style="thin">
        <color rgb="FF231F20"/>
      </top>
      <bottom style="thin">
        <color rgb="FF231F2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rgb="FF000000"/>
      </left>
      <right/>
      <top style="thin">
        <color rgb="FF000000"/>
      </top>
      <bottom style="thin">
        <color rgb="FF000000"/>
      </bottom>
      <diagonal/>
    </border>
    <border>
      <left style="medium">
        <color rgb="FFCCCCCC"/>
      </left>
      <right style="medium">
        <color rgb="FFCCCCCC"/>
      </right>
      <top/>
      <bottom style="medium">
        <color rgb="FFCCCCCC"/>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medium">
        <color indexed="64"/>
      </right>
      <top/>
      <bottom style="thin">
        <color rgb="FF000000"/>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000000"/>
      </left>
      <right style="thin">
        <color rgb="FF000000"/>
      </right>
      <top/>
      <bottom/>
      <diagonal/>
    </border>
    <border>
      <left style="thin">
        <color rgb="FF000000"/>
      </left>
      <right/>
      <top/>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thin">
        <color rgb="FF000000"/>
      </right>
      <top/>
      <bottom/>
      <diagonal/>
    </border>
    <border>
      <left style="thin">
        <color rgb="FF000000"/>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style="medium">
        <color indexed="64"/>
      </right>
      <top style="thin">
        <color auto="1"/>
      </top>
      <bottom style="thin">
        <color auto="1"/>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8">
    <xf numFmtId="0" fontId="0" fillId="0" borderId="0" applyNumberFormat="0" applyFill="0" applyBorder="0" applyProtection="0">
      <alignment vertical="top" wrapText="1"/>
    </xf>
    <xf numFmtId="0" fontId="16" fillId="0" borderId="0"/>
    <xf numFmtId="0" fontId="22" fillId="0" borderId="0" applyNumberFormat="0" applyFill="0" applyBorder="0" applyAlignment="0" applyProtection="0">
      <alignment vertical="top" wrapText="1"/>
    </xf>
    <xf numFmtId="0" fontId="23" fillId="0" borderId="0" applyNumberFormat="0" applyFill="0" applyBorder="0" applyAlignment="0" applyProtection="0">
      <alignment vertical="top" wrapText="1"/>
    </xf>
    <xf numFmtId="0" fontId="22" fillId="0" borderId="0" applyNumberFormat="0" applyFill="0" applyBorder="0" applyAlignment="0" applyProtection="0">
      <alignment vertical="top" wrapText="1"/>
    </xf>
    <xf numFmtId="0" fontId="23" fillId="0" borderId="0" applyNumberFormat="0" applyFill="0" applyBorder="0" applyAlignment="0" applyProtection="0">
      <alignment vertical="top" wrapText="1"/>
    </xf>
    <xf numFmtId="0" fontId="22" fillId="0" borderId="0" applyNumberFormat="0" applyFill="0" applyBorder="0" applyAlignment="0" applyProtection="0">
      <alignment vertical="top" wrapText="1"/>
    </xf>
    <xf numFmtId="0" fontId="23" fillId="0" borderId="0" applyNumberFormat="0" applyFill="0" applyBorder="0" applyAlignment="0" applyProtection="0">
      <alignment vertical="top" wrapText="1"/>
    </xf>
    <xf numFmtId="0" fontId="27" fillId="0" borderId="0"/>
    <xf numFmtId="9" fontId="27" fillId="0" borderId="0" applyFont="0" applyFill="0" applyBorder="0" applyAlignment="0" applyProtection="0"/>
    <xf numFmtId="0" fontId="28" fillId="0" borderId="0"/>
    <xf numFmtId="0" fontId="26" fillId="0" borderId="0"/>
    <xf numFmtId="9" fontId="26" fillId="0" borderId="0" applyFont="0" applyFill="0" applyBorder="0" applyAlignment="0" applyProtection="0"/>
    <xf numFmtId="0" fontId="34" fillId="0" borderId="0"/>
    <xf numFmtId="0" fontId="16" fillId="0" borderId="0"/>
    <xf numFmtId="0" fontId="17" fillId="0" borderId="0" applyNumberFormat="0" applyFill="0" applyBorder="0" applyProtection="0">
      <alignment vertical="top" wrapText="1"/>
    </xf>
    <xf numFmtId="0" fontId="51" fillId="0" borderId="0"/>
    <xf numFmtId="0" fontId="22" fillId="0" borderId="0" applyNumberFormat="0" applyFill="0" applyBorder="0" applyAlignment="0" applyProtection="0">
      <alignment vertical="top" wrapText="1"/>
    </xf>
  </cellStyleXfs>
  <cellXfs count="436">
    <xf numFmtId="0" fontId="0" fillId="0" borderId="0" xfId="0">
      <alignment vertical="top" wrapText="1"/>
    </xf>
    <xf numFmtId="0" fontId="0" fillId="0" borderId="0" xfId="0" applyAlignment="1">
      <alignment horizontal="left" vertical="center" wrapText="1"/>
    </xf>
    <xf numFmtId="0" fontId="8" fillId="0" borderId="0" xfId="0" applyFont="1">
      <alignment vertical="top" wrapText="1"/>
    </xf>
    <xf numFmtId="0" fontId="1" fillId="0" borderId="0" xfId="0" applyNumberFormat="1" applyFont="1" applyAlignment="1"/>
    <xf numFmtId="0" fontId="1" fillId="0" borderId="0" xfId="0" applyNumberFormat="1" applyFont="1" applyAlignment="1">
      <alignment horizontal="left" vertical="center"/>
    </xf>
    <xf numFmtId="0" fontId="1" fillId="0" borderId="0" xfId="0" applyNumberFormat="1" applyFont="1" applyAlignment="1">
      <alignment wrapText="1"/>
    </xf>
    <xf numFmtId="0" fontId="9" fillId="0" borderId="0" xfId="0" applyNumberFormat="1" applyFont="1" applyBorder="1" applyAlignment="1">
      <alignment wrapText="1"/>
    </xf>
    <xf numFmtId="0" fontId="2" fillId="4" borderId="3" xfId="0" applyNumberFormat="1" applyFont="1" applyFill="1" applyBorder="1" applyAlignment="1">
      <alignment vertical="center" wrapText="1"/>
    </xf>
    <xf numFmtId="0" fontId="3" fillId="3" borderId="3" xfId="0" applyNumberFormat="1" applyFont="1" applyFill="1" applyBorder="1" applyAlignment="1">
      <alignment horizontal="center" vertical="center" wrapText="1"/>
    </xf>
    <xf numFmtId="1" fontId="3" fillId="3" borderId="3" xfId="0" applyNumberFormat="1" applyFont="1" applyFill="1" applyBorder="1" applyAlignment="1">
      <alignment vertical="center" wrapText="1"/>
    </xf>
    <xf numFmtId="0" fontId="1" fillId="0" borderId="3" xfId="0" applyFont="1" applyBorder="1" applyAlignment="1">
      <alignment vertical="center" wrapText="1"/>
    </xf>
    <xf numFmtId="0" fontId="1" fillId="4" borderId="3" xfId="0" applyFont="1" applyFill="1" applyBorder="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17" fillId="0" borderId="0" xfId="0" applyFont="1" applyAlignment="1">
      <alignment horizontal="center" vertical="center" wrapText="1"/>
    </xf>
    <xf numFmtId="0" fontId="19" fillId="0" borderId="0" xfId="0" applyNumberFormat="1" applyFont="1" applyFill="1" applyBorder="1" applyAlignment="1">
      <alignment vertical="center" wrapText="1"/>
    </xf>
    <xf numFmtId="0" fontId="18" fillId="0" borderId="3" xfId="0" applyFont="1" applyBorder="1" applyAlignment="1">
      <alignment horizontal="left" vertical="center" wrapText="1"/>
    </xf>
    <xf numFmtId="0" fontId="3" fillId="0" borderId="3" xfId="0" applyNumberFormat="1" applyFont="1" applyFill="1" applyBorder="1" applyAlignment="1">
      <alignment vertical="center" wrapText="1"/>
    </xf>
    <xf numFmtId="0" fontId="1" fillId="3" borderId="3" xfId="0" applyNumberFormat="1" applyFont="1" applyFill="1" applyBorder="1" applyAlignment="1">
      <alignment horizontal="center" vertical="center" wrapText="1"/>
    </xf>
    <xf numFmtId="0" fontId="1" fillId="0" borderId="0" xfId="0" applyNumberFormat="1" applyFont="1" applyAlignment="1">
      <alignment horizontal="center" vertical="center"/>
    </xf>
    <xf numFmtId="0" fontId="4" fillId="2" borderId="3" xfId="0" applyNumberFormat="1" applyFont="1" applyFill="1" applyBorder="1" applyAlignment="1">
      <alignment horizontal="center" vertical="center" wrapText="1"/>
    </xf>
    <xf numFmtId="1" fontId="4" fillId="2" borderId="3" xfId="0" applyNumberFormat="1" applyFont="1" applyFill="1" applyBorder="1" applyAlignment="1">
      <alignment horizontal="left" vertical="center" wrapText="1"/>
    </xf>
    <xf numFmtId="1" fontId="10" fillId="2" borderId="3" xfId="0" applyNumberFormat="1" applyFont="1" applyFill="1" applyBorder="1" applyAlignment="1">
      <alignment horizontal="left" vertical="center" wrapText="1"/>
    </xf>
    <xf numFmtId="0" fontId="3" fillId="4" borderId="3" xfId="0" applyNumberFormat="1" applyFont="1" applyFill="1" applyBorder="1" applyAlignment="1">
      <alignment horizontal="left" vertical="center" wrapText="1"/>
    </xf>
    <xf numFmtId="1" fontId="9" fillId="3" borderId="3" xfId="0" applyNumberFormat="1" applyFont="1" applyFill="1" applyBorder="1" applyAlignment="1">
      <alignment vertical="center" wrapText="1"/>
    </xf>
    <xf numFmtId="0" fontId="3" fillId="4" borderId="3" xfId="0" applyNumberFormat="1" applyFont="1" applyFill="1" applyBorder="1" applyAlignment="1">
      <alignment vertical="center" wrapText="1"/>
    </xf>
    <xf numFmtId="1" fontId="3" fillId="3" borderId="3" xfId="0" applyNumberFormat="1" applyFont="1" applyFill="1" applyBorder="1" applyAlignment="1">
      <alignment horizontal="left" vertical="center" wrapText="1"/>
    </xf>
    <xf numFmtId="1" fontId="1" fillId="3" borderId="3" xfId="0" applyNumberFormat="1" applyFont="1" applyFill="1" applyBorder="1" applyAlignment="1">
      <alignment vertical="center" wrapText="1"/>
    </xf>
    <xf numFmtId="0" fontId="3" fillId="3" borderId="3" xfId="0" applyNumberFormat="1" applyFont="1" applyFill="1" applyBorder="1" applyAlignment="1">
      <alignment vertical="center" wrapText="1"/>
    </xf>
    <xf numFmtId="0" fontId="20" fillId="0" borderId="0" xfId="0" applyNumberFormat="1" applyFont="1" applyAlignment="1"/>
    <xf numFmtId="0" fontId="21" fillId="0" borderId="0" xfId="0" applyFont="1">
      <alignment vertical="top" wrapText="1"/>
    </xf>
    <xf numFmtId="49" fontId="1" fillId="0" borderId="0" xfId="0" applyNumberFormat="1" applyFont="1" applyAlignment="1"/>
    <xf numFmtId="0" fontId="3" fillId="0" borderId="3" xfId="0" applyNumberFormat="1" applyFont="1" applyFill="1" applyBorder="1" applyAlignment="1">
      <alignment horizontal="center" vertical="center" wrapText="1"/>
    </xf>
    <xf numFmtId="0" fontId="3" fillId="5" borderId="3" xfId="0" applyNumberFormat="1" applyFont="1" applyFill="1" applyBorder="1" applyAlignment="1">
      <alignment horizontal="center" vertical="center" wrapText="1"/>
    </xf>
    <xf numFmtId="0" fontId="3" fillId="5" borderId="3" xfId="0" applyNumberFormat="1" applyFont="1" applyFill="1" applyBorder="1" applyAlignment="1">
      <alignment vertical="center" wrapText="1"/>
    </xf>
    <xf numFmtId="0" fontId="27" fillId="0" borderId="0" xfId="8" applyAlignment="1">
      <alignment vertical="top" wrapText="1"/>
    </xf>
    <xf numFmtId="0" fontId="26" fillId="0" borderId="0" xfId="8" applyFont="1" applyAlignment="1">
      <alignment vertical="top" wrapText="1"/>
    </xf>
    <xf numFmtId="49" fontId="29" fillId="0" borderId="9" xfId="10" applyNumberFormat="1" applyFont="1" applyBorder="1" applyAlignment="1">
      <alignment horizontal="center" vertical="center"/>
    </xf>
    <xf numFmtId="0" fontId="29" fillId="0" borderId="9" xfId="10" applyFont="1" applyBorder="1" applyAlignment="1">
      <alignment horizontal="left" vertical="center" wrapText="1"/>
    </xf>
    <xf numFmtId="0" fontId="26" fillId="0" borderId="0" xfId="8" applyFont="1" applyAlignment="1">
      <alignment vertical="top"/>
    </xf>
    <xf numFmtId="0" fontId="27" fillId="0" borderId="0" xfId="8" applyAlignment="1">
      <alignment vertical="top"/>
    </xf>
    <xf numFmtId="0" fontId="27" fillId="0" borderId="0" xfId="8"/>
    <xf numFmtId="0" fontId="30" fillId="11" borderId="10" xfId="8" applyFont="1" applyFill="1" applyBorder="1" applyAlignment="1">
      <alignment horizontal="center" vertical="top" wrapText="1"/>
    </xf>
    <xf numFmtId="0" fontId="30" fillId="11" borderId="0" xfId="8" applyFont="1" applyFill="1" applyAlignment="1">
      <alignment horizontal="center" vertical="top" wrapText="1"/>
    </xf>
    <xf numFmtId="0" fontId="33" fillId="0" borderId="0" xfId="8" applyFont="1" applyAlignment="1">
      <alignment vertical="top" wrapText="1"/>
    </xf>
    <xf numFmtId="0" fontId="33" fillId="0" borderId="0" xfId="8" applyFont="1" applyAlignment="1">
      <alignment vertical="top"/>
    </xf>
    <xf numFmtId="49" fontId="33" fillId="0" borderId="5" xfId="8" applyNumberFormat="1" applyFont="1" applyBorder="1" applyAlignment="1">
      <alignment horizontal="center" vertical="center" wrapText="1"/>
    </xf>
    <xf numFmtId="0" fontId="30" fillId="11" borderId="0" xfId="8" applyFont="1" applyFill="1" applyAlignment="1">
      <alignment horizontal="left" vertical="top"/>
    </xf>
    <xf numFmtId="0" fontId="30" fillId="11" borderId="10" xfId="8" applyFont="1" applyFill="1" applyBorder="1" applyAlignment="1">
      <alignment horizontal="left" vertical="top"/>
    </xf>
    <xf numFmtId="0" fontId="31" fillId="11" borderId="10" xfId="8" applyFont="1" applyFill="1" applyBorder="1" applyAlignment="1">
      <alignment horizontal="left" vertical="top"/>
    </xf>
    <xf numFmtId="0" fontId="36" fillId="10" borderId="0" xfId="0" applyFont="1" applyFill="1" applyBorder="1" applyAlignment="1"/>
    <xf numFmtId="0" fontId="37" fillId="0" borderId="0" xfId="0" applyFont="1" applyFill="1" applyBorder="1" applyAlignment="1">
      <alignment vertical="top"/>
    </xf>
    <xf numFmtId="0" fontId="38" fillId="0" borderId="0" xfId="0" applyFont="1">
      <alignment vertical="top" wrapText="1"/>
    </xf>
    <xf numFmtId="0" fontId="25" fillId="0" borderId="8" xfId="0" applyFont="1" applyBorder="1" applyAlignment="1">
      <alignment wrapText="1"/>
    </xf>
    <xf numFmtId="0" fontId="25" fillId="9" borderId="8" xfId="0" applyFont="1" applyFill="1" applyBorder="1" applyAlignment="1">
      <alignment wrapText="1"/>
    </xf>
    <xf numFmtId="0" fontId="17" fillId="0" borderId="0" xfId="0" applyNumberFormat="1" applyFont="1">
      <alignment vertical="top" wrapText="1"/>
    </xf>
    <xf numFmtId="0" fontId="25" fillId="0" borderId="0" xfId="0" applyNumberFormat="1" applyFont="1">
      <alignment vertical="top" wrapText="1"/>
    </xf>
    <xf numFmtId="0" fontId="41" fillId="0" borderId="0" xfId="0" applyNumberFormat="1" applyFont="1">
      <alignment vertical="top" wrapText="1"/>
    </xf>
    <xf numFmtId="0" fontId="25" fillId="0" borderId="11" xfId="0" applyNumberFormat="1" applyFont="1" applyBorder="1" applyAlignment="1">
      <alignment horizontal="center" vertical="center" wrapText="1"/>
    </xf>
    <xf numFmtId="0" fontId="25" fillId="0" borderId="12" xfId="0" applyNumberFormat="1" applyFont="1" applyBorder="1" applyAlignment="1">
      <alignment horizontal="center" vertical="center" wrapText="1"/>
    </xf>
    <xf numFmtId="49" fontId="33" fillId="0" borderId="0" xfId="8" applyNumberFormat="1" applyFont="1" applyAlignment="1">
      <alignment horizontal="left" vertical="top" wrapText="1"/>
    </xf>
    <xf numFmtId="0" fontId="3" fillId="3" borderId="3" xfId="0" applyNumberFormat="1" applyFont="1" applyFill="1" applyBorder="1" applyAlignment="1">
      <alignment horizontal="left" vertical="center" wrapText="1"/>
    </xf>
    <xf numFmtId="0" fontId="11" fillId="4" borderId="3" xfId="0" applyNumberFormat="1" applyFont="1" applyFill="1" applyBorder="1" applyAlignment="1">
      <alignment horizontal="left" vertical="center" wrapText="1"/>
    </xf>
    <xf numFmtId="0" fontId="8" fillId="0" borderId="0" xfId="0" applyFont="1" applyAlignment="1">
      <alignment horizontal="center" vertical="center" wrapText="1"/>
    </xf>
    <xf numFmtId="0" fontId="17" fillId="0" borderId="0" xfId="0" applyFont="1" applyAlignment="1">
      <alignment vertical="center" wrapText="1"/>
    </xf>
    <xf numFmtId="0" fontId="17" fillId="0" borderId="0" xfId="0" applyFont="1">
      <alignment vertical="top" wrapText="1"/>
    </xf>
    <xf numFmtId="0" fontId="8" fillId="0" borderId="0" xfId="0" applyFont="1" applyAlignment="1">
      <alignment horizontal="left" vertical="center" wrapText="1"/>
    </xf>
    <xf numFmtId="0" fontId="8" fillId="0" borderId="3" xfId="0" applyFont="1" applyBorder="1" applyAlignment="1">
      <alignment horizontal="left" vertical="center" wrapText="1"/>
    </xf>
    <xf numFmtId="0" fontId="17" fillId="0" borderId="3" xfId="0" applyFont="1" applyBorder="1">
      <alignment vertical="top" wrapText="1"/>
    </xf>
    <xf numFmtId="0" fontId="1" fillId="0" borderId="3" xfId="0" applyFont="1" applyBorder="1">
      <alignment vertical="top" wrapText="1"/>
    </xf>
    <xf numFmtId="165" fontId="1" fillId="0" borderId="3" xfId="0" applyNumberFormat="1" applyFont="1" applyBorder="1">
      <alignment vertical="top" wrapText="1"/>
    </xf>
    <xf numFmtId="165" fontId="17" fillId="0" borderId="3" xfId="0" applyNumberFormat="1" applyFont="1" applyBorder="1">
      <alignment vertical="top" wrapText="1"/>
    </xf>
    <xf numFmtId="0" fontId="43" fillId="0" borderId="0" xfId="0" applyFont="1" applyAlignment="1">
      <alignment vertical="center" wrapText="1"/>
    </xf>
    <xf numFmtId="0" fontId="35" fillId="0" borderId="3" xfId="0" applyFont="1" applyBorder="1" applyAlignment="1">
      <alignment vertical="center" wrapText="1"/>
    </xf>
    <xf numFmtId="0" fontId="1" fillId="0" borderId="3" xfId="0" applyNumberFormat="1" applyFont="1" applyBorder="1" applyAlignment="1"/>
    <xf numFmtId="0" fontId="12" fillId="0" borderId="3" xfId="0" applyFont="1" applyFill="1" applyBorder="1" applyAlignment="1">
      <alignment horizontal="center" vertical="center" wrapText="1"/>
    </xf>
    <xf numFmtId="0" fontId="8" fillId="0" borderId="3" xfId="0" applyFont="1" applyFill="1" applyBorder="1" applyAlignment="1">
      <alignment horizontal="left" vertical="center" wrapText="1"/>
    </xf>
    <xf numFmtId="1" fontId="3" fillId="3" borderId="3" xfId="0" applyNumberFormat="1" applyFont="1" applyFill="1" applyBorder="1" applyAlignment="1">
      <alignment horizontal="center" vertical="center" wrapText="1"/>
    </xf>
    <xf numFmtId="0" fontId="12" fillId="13" borderId="2" xfId="0" applyNumberFormat="1" applyFont="1" applyFill="1" applyBorder="1" applyAlignment="1">
      <alignment horizontal="center" vertical="center" wrapText="1"/>
    </xf>
    <xf numFmtId="0" fontId="4" fillId="4" borderId="3" xfId="0" applyNumberFormat="1" applyFont="1" applyFill="1" applyBorder="1" applyAlignment="1">
      <alignment horizontal="left" vertical="center" wrapText="1"/>
    </xf>
    <xf numFmtId="0" fontId="4" fillId="4" borderId="3" xfId="0" applyNumberFormat="1" applyFont="1" applyFill="1" applyBorder="1" applyAlignment="1">
      <alignment horizontal="center" vertical="center" wrapText="1"/>
    </xf>
    <xf numFmtId="0" fontId="20" fillId="4" borderId="0" xfId="0" applyNumberFormat="1" applyFont="1" applyFill="1" applyAlignment="1"/>
    <xf numFmtId="0" fontId="21" fillId="4" borderId="0" xfId="0" applyFont="1" applyFill="1">
      <alignment vertical="top" wrapText="1"/>
    </xf>
    <xf numFmtId="0" fontId="26" fillId="0" borderId="3" xfId="0" applyFont="1" applyBorder="1">
      <alignment vertical="top" wrapText="1"/>
    </xf>
    <xf numFmtId="0" fontId="35" fillId="0" borderId="19" xfId="0" applyFont="1" applyBorder="1" applyAlignment="1">
      <alignment vertical="center" wrapText="1"/>
    </xf>
    <xf numFmtId="0" fontId="35" fillId="0" borderId="20" xfId="0" applyFont="1" applyBorder="1" applyAlignment="1">
      <alignment vertical="center" wrapText="1"/>
    </xf>
    <xf numFmtId="0" fontId="25" fillId="0" borderId="20" xfId="0" applyFont="1" applyBorder="1" applyAlignment="1">
      <alignment vertical="center" wrapText="1"/>
    </xf>
    <xf numFmtId="0" fontId="35" fillId="0" borderId="21" xfId="0" applyFont="1" applyBorder="1" applyAlignment="1">
      <alignment vertical="center" wrapText="1"/>
    </xf>
    <xf numFmtId="0" fontId="1" fillId="0" borderId="3" xfId="0" applyFont="1" applyFill="1" applyBorder="1" applyAlignment="1">
      <alignment vertical="center" wrapText="1"/>
    </xf>
    <xf numFmtId="0" fontId="16" fillId="0" borderId="0" xfId="14"/>
    <xf numFmtId="0" fontId="12" fillId="15" borderId="3" xfId="0" applyNumberFormat="1" applyFont="1" applyFill="1" applyBorder="1" applyAlignment="1">
      <alignment horizontal="center" vertical="center" wrapText="1"/>
    </xf>
    <xf numFmtId="0" fontId="12" fillId="18" borderId="2" xfId="0" applyNumberFormat="1" applyFont="1" applyFill="1" applyBorder="1" applyAlignment="1">
      <alignment horizontal="center" vertical="center" wrapText="1"/>
    </xf>
    <xf numFmtId="0" fontId="47" fillId="0" borderId="0" xfId="0" applyFont="1" applyFill="1" applyBorder="1" applyAlignment="1">
      <alignment vertical="center" wrapText="1"/>
    </xf>
    <xf numFmtId="0" fontId="48" fillId="0" borderId="0" xfId="0" applyFont="1" applyAlignment="1"/>
    <xf numFmtId="0" fontId="25" fillId="0" borderId="0" xfId="0" applyFont="1" applyAlignment="1"/>
    <xf numFmtId="0" fontId="46" fillId="0" borderId="0" xfId="0" applyFont="1" applyFill="1" applyBorder="1">
      <alignment vertical="top" wrapText="1"/>
    </xf>
    <xf numFmtId="0" fontId="24" fillId="0" borderId="3" xfId="0" applyFont="1" applyBorder="1" applyAlignment="1">
      <alignment horizontal="left" vertical="center" wrapText="1"/>
    </xf>
    <xf numFmtId="0" fontId="24" fillId="0" borderId="0" xfId="0" applyFont="1" applyAlignment="1">
      <alignment vertical="center" wrapText="1"/>
    </xf>
    <xf numFmtId="0" fontId="0" fillId="0" borderId="3" xfId="0" applyBorder="1">
      <alignment vertical="top" wrapText="1"/>
    </xf>
    <xf numFmtId="14" fontId="0" fillId="0" borderId="3" xfId="0" applyNumberFormat="1" applyBorder="1" applyAlignment="1">
      <alignment horizontal="left" vertical="top" wrapText="1"/>
    </xf>
    <xf numFmtId="0" fontId="0" fillId="0" borderId="0" xfId="0" applyAlignment="1">
      <alignment horizontal="left" vertical="top" wrapText="1"/>
    </xf>
    <xf numFmtId="0" fontId="1" fillId="0" borderId="13" xfId="0" applyFont="1" applyBorder="1" applyAlignment="1">
      <alignment vertical="center" wrapText="1"/>
    </xf>
    <xf numFmtId="0" fontId="1" fillId="0" borderId="7" xfId="0" applyFont="1" applyBorder="1" applyAlignment="1">
      <alignment vertical="center" wrapText="1"/>
    </xf>
    <xf numFmtId="0" fontId="1" fillId="0" borderId="14" xfId="0" applyFont="1" applyBorder="1" applyAlignment="1">
      <alignment vertical="center" wrapText="1"/>
    </xf>
    <xf numFmtId="0" fontId="1" fillId="0" borderId="15" xfId="0" applyFont="1" applyBorder="1">
      <alignment vertical="top" wrapText="1"/>
    </xf>
    <xf numFmtId="0" fontId="1" fillId="0" borderId="0" xfId="0" applyFont="1" applyBorder="1">
      <alignment vertical="top" wrapText="1"/>
    </xf>
    <xf numFmtId="0" fontId="1" fillId="0" borderId="16" xfId="0" applyFont="1" applyBorder="1">
      <alignment vertical="top" wrapText="1"/>
    </xf>
    <xf numFmtId="0" fontId="17" fillId="0" borderId="15" xfId="0" applyFont="1" applyBorder="1">
      <alignment vertical="top" wrapText="1"/>
    </xf>
    <xf numFmtId="0" fontId="17" fillId="0" borderId="0" xfId="0" applyFont="1" applyBorder="1">
      <alignment vertical="top" wrapText="1"/>
    </xf>
    <xf numFmtId="0" fontId="17" fillId="0" borderId="16" xfId="0" applyFont="1" applyBorder="1">
      <alignment vertical="top" wrapText="1"/>
    </xf>
    <xf numFmtId="0" fontId="17" fillId="0" borderId="17" xfId="0" applyFont="1" applyBorder="1">
      <alignment vertical="top" wrapText="1"/>
    </xf>
    <xf numFmtId="0" fontId="17" fillId="0" borderId="22" xfId="0" applyFont="1" applyBorder="1">
      <alignment vertical="top" wrapText="1"/>
    </xf>
    <xf numFmtId="0" fontId="17" fillId="0" borderId="18" xfId="0" applyFont="1" applyBorder="1">
      <alignment vertical="top" wrapText="1"/>
    </xf>
    <xf numFmtId="0" fontId="2" fillId="0" borderId="3" xfId="0" applyNumberFormat="1" applyFont="1" applyFill="1" applyBorder="1" applyAlignment="1">
      <alignment vertical="center" wrapText="1"/>
    </xf>
    <xf numFmtId="164" fontId="6" fillId="0" borderId="3" xfId="0" applyNumberFormat="1" applyFont="1" applyFill="1" applyBorder="1" applyAlignment="1">
      <alignment vertical="center" wrapText="1"/>
    </xf>
    <xf numFmtId="0" fontId="4" fillId="0" borderId="3" xfId="0" applyNumberFormat="1" applyFont="1" applyFill="1" applyBorder="1" applyAlignment="1">
      <alignment vertical="center" wrapText="1"/>
    </xf>
    <xf numFmtId="0" fontId="4" fillId="0" borderId="3" xfId="0" applyNumberFormat="1" applyFont="1" applyFill="1" applyBorder="1" applyAlignment="1">
      <alignment horizontal="center" vertical="center" wrapText="1"/>
    </xf>
    <xf numFmtId="1" fontId="4" fillId="0" borderId="3" xfId="0" applyNumberFormat="1" applyFont="1" applyFill="1" applyBorder="1" applyAlignment="1">
      <alignment horizontal="left" vertical="center" wrapText="1"/>
    </xf>
    <xf numFmtId="0" fontId="14" fillId="0" borderId="3" xfId="0" applyNumberFormat="1" applyFont="1" applyFill="1" applyBorder="1" applyAlignment="1">
      <alignment vertical="center" wrapText="1"/>
    </xf>
    <xf numFmtId="0" fontId="21" fillId="0" borderId="3" xfId="0" applyNumberFormat="1" applyFont="1" applyFill="1" applyBorder="1" applyAlignment="1">
      <alignment vertical="center" wrapText="1"/>
    </xf>
    <xf numFmtId="0" fontId="3" fillId="0" borderId="3" xfId="0" applyNumberFormat="1" applyFont="1" applyFill="1" applyBorder="1" applyAlignment="1">
      <alignment horizontal="left" vertical="center" wrapText="1"/>
    </xf>
    <xf numFmtId="0" fontId="5" fillId="0" borderId="3" xfId="0" applyNumberFormat="1" applyFont="1" applyFill="1" applyBorder="1" applyAlignment="1">
      <alignment vertical="center" wrapText="1"/>
    </xf>
    <xf numFmtId="0" fontId="45" fillId="0" borderId="3" xfId="0" applyNumberFormat="1" applyFont="1" applyFill="1" applyBorder="1" applyAlignment="1">
      <alignment vertical="center" wrapText="1"/>
    </xf>
    <xf numFmtId="0" fontId="16" fillId="0" borderId="0" xfId="1"/>
    <xf numFmtId="0" fontId="25" fillId="9" borderId="0" xfId="0" applyFont="1" applyFill="1" applyBorder="1" applyAlignment="1">
      <alignment wrapText="1"/>
    </xf>
    <xf numFmtId="0" fontId="25" fillId="0" borderId="0" xfId="0" applyFont="1" applyBorder="1" applyAlignment="1">
      <alignment wrapText="1"/>
    </xf>
    <xf numFmtId="0" fontId="17" fillId="0" borderId="0" xfId="0" applyFont="1" applyAlignment="1">
      <alignment horizontal="left" vertical="top" wrapText="1"/>
    </xf>
    <xf numFmtId="0" fontId="4" fillId="2" borderId="3" xfId="0" applyNumberFormat="1" applyFont="1" applyFill="1" applyBorder="1" applyAlignment="1">
      <alignment horizontal="left" vertical="center" wrapText="1"/>
    </xf>
    <xf numFmtId="0" fontId="25" fillId="0" borderId="0" xfId="0" applyFont="1" applyBorder="1" applyAlignment="1"/>
    <xf numFmtId="0" fontId="25" fillId="0" borderId="7" xfId="0" applyFont="1" applyBorder="1" applyAlignment="1"/>
    <xf numFmtId="0" fontId="40" fillId="6" borderId="3" xfId="0" applyNumberFormat="1" applyFont="1" applyFill="1" applyBorder="1" applyAlignment="1">
      <alignment horizontal="center" vertical="center" wrapText="1"/>
    </xf>
    <xf numFmtId="0" fontId="3" fillId="5" borderId="3" xfId="0" applyNumberFormat="1" applyFont="1" applyFill="1" applyBorder="1" applyAlignment="1">
      <alignment horizontal="left" vertical="center" wrapText="1"/>
    </xf>
    <xf numFmtId="0" fontId="46" fillId="4" borderId="3" xfId="0" applyNumberFormat="1" applyFont="1" applyFill="1" applyBorder="1" applyAlignment="1">
      <alignment horizontal="center" vertical="center" wrapText="1"/>
    </xf>
    <xf numFmtId="0" fontId="46" fillId="2" borderId="0" xfId="0" applyFont="1" applyFill="1">
      <alignment vertical="top" wrapText="1"/>
    </xf>
    <xf numFmtId="0" fontId="0" fillId="0" borderId="3" xfId="0" applyBorder="1" applyAlignment="1">
      <alignment horizontal="left" vertical="top" wrapText="1"/>
    </xf>
    <xf numFmtId="0" fontId="1" fillId="0" borderId="19" xfId="0" applyFont="1" applyBorder="1" applyAlignment="1">
      <alignment horizontal="left" vertical="center" wrapText="1"/>
    </xf>
    <xf numFmtId="0" fontId="35" fillId="4" borderId="35" xfId="0" applyFont="1" applyFill="1" applyBorder="1" applyAlignment="1">
      <alignment horizontal="center" vertical="center" wrapText="1"/>
    </xf>
    <xf numFmtId="0" fontId="35" fillId="4" borderId="36" xfId="0" applyFont="1" applyFill="1" applyBorder="1" applyAlignment="1">
      <alignment horizontal="center" vertical="center" wrapText="1"/>
    </xf>
    <xf numFmtId="9" fontId="35" fillId="4" borderId="28" xfId="0" applyNumberFormat="1" applyFont="1" applyFill="1" applyBorder="1" applyAlignment="1">
      <alignment horizontal="center" vertical="center" wrapText="1"/>
    </xf>
    <xf numFmtId="0" fontId="35" fillId="4" borderId="28" xfId="0" applyFont="1" applyFill="1" applyBorder="1" applyAlignment="1">
      <alignment horizontal="center" vertical="center" wrapText="1"/>
    </xf>
    <xf numFmtId="0" fontId="25" fillId="0" borderId="38" xfId="0" applyFont="1" applyBorder="1" applyAlignment="1">
      <alignment vertical="center"/>
    </xf>
    <xf numFmtId="0" fontId="25" fillId="0" borderId="21" xfId="0" applyFont="1" applyBorder="1" applyAlignment="1">
      <alignment horizontal="center" vertical="center" wrapText="1"/>
    </xf>
    <xf numFmtId="9" fontId="25" fillId="0" borderId="39" xfId="0" applyNumberFormat="1" applyFont="1" applyBorder="1" applyAlignment="1">
      <alignment horizontal="center" vertical="center" wrapText="1"/>
    </xf>
    <xf numFmtId="0" fontId="25" fillId="0" borderId="29" xfId="0" applyFont="1" applyBorder="1" applyAlignment="1">
      <alignment vertical="center"/>
    </xf>
    <xf numFmtId="0" fontId="25" fillId="0" borderId="3" xfId="0" applyFont="1" applyBorder="1" applyAlignment="1">
      <alignment horizontal="center" vertical="center" wrapText="1"/>
    </xf>
    <xf numFmtId="9" fontId="25" fillId="0" borderId="30" xfId="0" applyNumberFormat="1" applyFont="1" applyBorder="1" applyAlignment="1">
      <alignment horizontal="center" vertical="center" wrapText="1"/>
    </xf>
    <xf numFmtId="0" fontId="25" fillId="0" borderId="29" xfId="0" applyFont="1" applyBorder="1" applyAlignment="1">
      <alignment vertical="center" wrapText="1"/>
    </xf>
    <xf numFmtId="0" fontId="25" fillId="0" borderId="33" xfId="0" applyFont="1" applyBorder="1" applyAlignment="1">
      <alignment vertical="center" wrapText="1"/>
    </xf>
    <xf numFmtId="0" fontId="25" fillId="0" borderId="19" xfId="0" applyFont="1" applyBorder="1" applyAlignment="1">
      <alignment horizontal="center" vertical="center" wrapText="1"/>
    </xf>
    <xf numFmtId="9" fontId="25" fillId="0" borderId="34" xfId="0" applyNumberFormat="1" applyFont="1" applyBorder="1" applyAlignment="1">
      <alignment horizontal="center" vertical="center" wrapText="1"/>
    </xf>
    <xf numFmtId="0" fontId="12" fillId="2" borderId="43" xfId="0" applyFont="1" applyFill="1" applyBorder="1" applyAlignment="1">
      <alignment horizontal="center" vertical="center" wrapText="1"/>
    </xf>
    <xf numFmtId="0" fontId="12" fillId="2" borderId="44" xfId="0" applyFont="1" applyFill="1" applyBorder="1" applyAlignment="1">
      <alignment horizontal="center" vertical="center" wrapText="1"/>
    </xf>
    <xf numFmtId="0" fontId="12" fillId="2" borderId="41" xfId="0" applyFont="1" applyFill="1" applyBorder="1" applyAlignment="1">
      <alignment horizontal="center" vertical="center" wrapText="1"/>
    </xf>
    <xf numFmtId="0" fontId="17" fillId="16" borderId="3" xfId="0" applyFont="1" applyFill="1" applyBorder="1">
      <alignment vertical="top" wrapText="1"/>
    </xf>
    <xf numFmtId="0" fontId="17" fillId="0" borderId="3" xfId="0" applyFont="1" applyBorder="1" applyAlignment="1">
      <alignment horizontal="left" vertical="top" wrapText="1"/>
    </xf>
    <xf numFmtId="0" fontId="12" fillId="2" borderId="3" xfId="0" applyFont="1" applyFill="1" applyBorder="1" applyAlignment="1">
      <alignment horizontal="center" vertical="center" wrapText="1"/>
    </xf>
    <xf numFmtId="0" fontId="21" fillId="2" borderId="3" xfId="0" applyFont="1" applyFill="1" applyBorder="1" applyAlignment="1">
      <alignment horizontal="left" vertical="top" wrapText="1"/>
    </xf>
    <xf numFmtId="0" fontId="17" fillId="2" borderId="3" xfId="0" applyFont="1" applyFill="1" applyBorder="1" applyAlignment="1">
      <alignment horizontal="left" vertical="top" wrapText="1"/>
    </xf>
    <xf numFmtId="0" fontId="21" fillId="2" borderId="3" xfId="0" applyFont="1" applyFill="1" applyBorder="1">
      <alignment vertical="top" wrapText="1"/>
    </xf>
    <xf numFmtId="0" fontId="12" fillId="2" borderId="3" xfId="0" applyFont="1" applyFill="1" applyBorder="1">
      <alignment vertical="top" wrapText="1"/>
    </xf>
    <xf numFmtId="0" fontId="17" fillId="0" borderId="1" xfId="0" applyFont="1" applyBorder="1" applyAlignment="1">
      <alignment horizontal="left" vertical="top" wrapText="1"/>
    </xf>
    <xf numFmtId="0" fontId="12" fillId="2" borderId="1" xfId="0" applyFont="1" applyFill="1" applyBorder="1" applyAlignment="1">
      <alignment horizontal="center" vertical="center" wrapText="1"/>
    </xf>
    <xf numFmtId="0" fontId="17" fillId="0" borderId="1" xfId="0" applyFont="1" applyBorder="1">
      <alignment vertical="top" wrapText="1"/>
    </xf>
    <xf numFmtId="0" fontId="12" fillId="2" borderId="45" xfId="0" applyFont="1" applyFill="1" applyBorder="1" applyAlignment="1">
      <alignment horizontal="center" vertical="center" wrapText="1"/>
    </xf>
    <xf numFmtId="0" fontId="12" fillId="2" borderId="29" xfId="0" applyFont="1" applyFill="1" applyBorder="1" applyAlignment="1">
      <alignment horizontal="center" vertical="center" wrapText="1"/>
    </xf>
    <xf numFmtId="0" fontId="12" fillId="2" borderId="30" xfId="0" applyFont="1" applyFill="1" applyBorder="1" applyAlignment="1">
      <alignment horizontal="center" vertical="center" wrapText="1"/>
    </xf>
    <xf numFmtId="0" fontId="35" fillId="0" borderId="15" xfId="0" applyFont="1" applyBorder="1" applyAlignment="1">
      <alignment vertical="center" wrapText="1"/>
    </xf>
    <xf numFmtId="0" fontId="35" fillId="0" borderId="0" xfId="0" applyFont="1" applyBorder="1" applyAlignment="1">
      <alignment vertical="center" wrapText="1"/>
    </xf>
    <xf numFmtId="0" fontId="25" fillId="0" borderId="0" xfId="0" applyFont="1" applyFill="1" applyBorder="1" applyAlignment="1">
      <alignment horizontal="left" vertical="center"/>
    </xf>
    <xf numFmtId="0" fontId="35" fillId="0" borderId="25" xfId="0" applyFont="1" applyFill="1" applyBorder="1" applyAlignment="1">
      <alignment vertical="center" wrapText="1"/>
    </xf>
    <xf numFmtId="0" fontId="40" fillId="32" borderId="25" xfId="0" applyFont="1" applyFill="1" applyBorder="1" applyAlignment="1">
      <alignment horizontal="center" vertical="center" wrapText="1"/>
    </xf>
    <xf numFmtId="0" fontId="8" fillId="34" borderId="25" xfId="0" applyNumberFormat="1" applyFont="1" applyFill="1" applyBorder="1" applyAlignment="1">
      <alignment horizontal="center" vertical="center" wrapText="1"/>
    </xf>
    <xf numFmtId="0" fontId="17" fillId="34" borderId="45" xfId="0" applyFont="1" applyFill="1" applyBorder="1" applyAlignment="1">
      <alignment horizontal="left" vertical="top" wrapText="1"/>
    </xf>
    <xf numFmtId="0" fontId="17" fillId="34" borderId="45" xfId="0" applyFont="1" applyFill="1" applyBorder="1">
      <alignment vertical="top" wrapText="1"/>
    </xf>
    <xf numFmtId="0" fontId="17" fillId="34" borderId="46" xfId="0" applyFont="1" applyFill="1" applyBorder="1" applyAlignment="1">
      <alignment horizontal="left" vertical="top" wrapText="1"/>
    </xf>
    <xf numFmtId="0" fontId="13" fillId="2" borderId="1" xfId="0" applyNumberFormat="1" applyFont="1" applyFill="1" applyBorder="1" applyAlignment="1">
      <alignment horizontal="center" vertical="center" wrapText="1"/>
    </xf>
    <xf numFmtId="1" fontId="15" fillId="4" borderId="1" xfId="0" applyNumberFormat="1" applyFont="1" applyFill="1" applyBorder="1" applyAlignment="1">
      <alignment vertical="center" wrapText="1"/>
    </xf>
    <xf numFmtId="0" fontId="15" fillId="4" borderId="1" xfId="0" applyNumberFormat="1" applyFont="1" applyFill="1" applyBorder="1" applyAlignment="1">
      <alignment vertical="center" wrapText="1"/>
    </xf>
    <xf numFmtId="0" fontId="40" fillId="32" borderId="49" xfId="0" applyFont="1" applyFill="1" applyBorder="1" applyAlignment="1">
      <alignment horizontal="center" vertical="center" wrapText="1"/>
    </xf>
    <xf numFmtId="0" fontId="40" fillId="32" borderId="50" xfId="0" applyFont="1" applyFill="1" applyBorder="1" applyAlignment="1">
      <alignment horizontal="center" vertical="center" wrapText="1"/>
    </xf>
    <xf numFmtId="0" fontId="1" fillId="33" borderId="41" xfId="0" applyNumberFormat="1" applyFont="1" applyFill="1" applyBorder="1" applyAlignment="1">
      <alignment wrapText="1"/>
    </xf>
    <xf numFmtId="0" fontId="1" fillId="33" borderId="42" xfId="0" applyNumberFormat="1" applyFont="1" applyFill="1" applyBorder="1" applyAlignment="1">
      <alignment wrapText="1"/>
    </xf>
    <xf numFmtId="0" fontId="40" fillId="35" borderId="50" xfId="0" applyFont="1" applyFill="1" applyBorder="1" applyAlignment="1">
      <alignment horizontal="center" vertical="center" wrapText="1"/>
    </xf>
    <xf numFmtId="0" fontId="40" fillId="32" borderId="51" xfId="0" applyFont="1" applyFill="1" applyBorder="1" applyAlignment="1">
      <alignment horizontal="center" vertical="center" wrapText="1"/>
    </xf>
    <xf numFmtId="0" fontId="40" fillId="32" borderId="40" xfId="0" applyFont="1" applyFill="1" applyBorder="1" applyAlignment="1">
      <alignment horizontal="center" vertical="center" wrapText="1"/>
    </xf>
    <xf numFmtId="0" fontId="12" fillId="2" borderId="52" xfId="0" applyFont="1" applyFill="1" applyBorder="1" applyAlignment="1">
      <alignment horizontal="center" vertical="center" wrapText="1"/>
    </xf>
    <xf numFmtId="0" fontId="12" fillId="2" borderId="53" xfId="0" applyFont="1" applyFill="1" applyBorder="1" applyAlignment="1">
      <alignment horizontal="center" vertical="center" wrapText="1"/>
    </xf>
    <xf numFmtId="0" fontId="24" fillId="0" borderId="54" xfId="0" applyFont="1" applyBorder="1" applyAlignment="1">
      <alignment horizontal="center" vertical="center" wrapText="1"/>
    </xf>
    <xf numFmtId="0" fontId="24" fillId="0" borderId="55" xfId="0" applyFont="1" applyBorder="1" applyAlignment="1">
      <alignment horizontal="center" vertical="center" wrapText="1"/>
    </xf>
    <xf numFmtId="0" fontId="24" fillId="0" borderId="56" xfId="0" applyFont="1" applyBorder="1" applyAlignment="1">
      <alignment horizontal="center" vertical="center" wrapText="1"/>
    </xf>
    <xf numFmtId="0" fontId="24" fillId="0" borderId="26" xfId="0" applyFont="1" applyBorder="1" applyAlignment="1">
      <alignment horizontal="center" vertical="center" wrapText="1"/>
    </xf>
    <xf numFmtId="0" fontId="44" fillId="0" borderId="5" xfId="0" applyFont="1" applyBorder="1" applyAlignment="1">
      <alignment vertical="center" wrapText="1"/>
    </xf>
    <xf numFmtId="0" fontId="25" fillId="0" borderId="5" xfId="0" applyFont="1" applyBorder="1" applyAlignment="1">
      <alignment vertical="center" wrapText="1"/>
    </xf>
    <xf numFmtId="166" fontId="25" fillId="25" borderId="3" xfId="0" applyNumberFormat="1" applyFont="1" applyFill="1" applyBorder="1" applyAlignment="1">
      <alignment horizontal="left" vertical="top" wrapText="1"/>
    </xf>
    <xf numFmtId="0" fontId="25" fillId="24" borderId="3" xfId="0" applyFont="1" applyFill="1" applyBorder="1" applyAlignment="1">
      <alignment horizontal="left" vertical="top" wrapText="1"/>
    </xf>
    <xf numFmtId="0" fontId="25" fillId="21" borderId="3" xfId="0" applyFont="1" applyFill="1" applyBorder="1" applyAlignment="1">
      <alignment horizontal="left" vertical="top" wrapText="1"/>
    </xf>
    <xf numFmtId="0" fontId="25" fillId="23" borderId="3" xfId="0" applyFont="1" applyFill="1" applyBorder="1" applyAlignment="1">
      <alignment horizontal="left" vertical="top" wrapText="1"/>
    </xf>
    <xf numFmtId="0" fontId="25" fillId="27" borderId="3" xfId="0" applyFont="1" applyFill="1" applyBorder="1" applyAlignment="1">
      <alignment horizontal="left" vertical="top" wrapText="1"/>
    </xf>
    <xf numFmtId="1" fontId="25" fillId="30" borderId="3" xfId="0" applyNumberFormat="1" applyFont="1" applyFill="1" applyBorder="1" applyAlignment="1">
      <alignment horizontal="left" vertical="top" wrapText="1"/>
    </xf>
    <xf numFmtId="0" fontId="25" fillId="30" borderId="3" xfId="0" applyFont="1" applyFill="1" applyBorder="1" applyAlignment="1">
      <alignment horizontal="left" vertical="top" wrapText="1"/>
    </xf>
    <xf numFmtId="0" fontId="25" fillId="31" borderId="3" xfId="0" applyFont="1" applyFill="1" applyBorder="1" applyAlignment="1">
      <alignment horizontal="left" vertical="top" wrapText="1"/>
    </xf>
    <xf numFmtId="0" fontId="25" fillId="0" borderId="3" xfId="0" applyFont="1" applyBorder="1" applyAlignment="1">
      <alignment horizontal="left" vertical="top" wrapText="1"/>
    </xf>
    <xf numFmtId="0" fontId="25" fillId="20" borderId="3" xfId="0" applyFont="1" applyFill="1" applyBorder="1" applyAlignment="1">
      <alignment horizontal="left" vertical="top" wrapText="1"/>
    </xf>
    <xf numFmtId="0" fontId="35" fillId="22" borderId="3" xfId="0" applyFont="1" applyFill="1" applyBorder="1" applyAlignment="1">
      <alignment horizontal="left" vertical="top" wrapText="1"/>
    </xf>
    <xf numFmtId="0" fontId="35" fillId="21" borderId="3" xfId="0" applyFont="1" applyFill="1" applyBorder="1" applyAlignment="1">
      <alignment horizontal="left" vertical="top" wrapText="1"/>
    </xf>
    <xf numFmtId="1" fontId="25" fillId="23" borderId="3" xfId="0" applyNumberFormat="1" applyFont="1" applyFill="1" applyBorder="1" applyAlignment="1">
      <alignment horizontal="left" vertical="top" wrapText="1"/>
    </xf>
    <xf numFmtId="0" fontId="35" fillId="24" borderId="3" xfId="0" applyFont="1" applyFill="1" applyBorder="1" applyAlignment="1">
      <alignment horizontal="left" vertical="top" wrapText="1"/>
    </xf>
    <xf numFmtId="0" fontId="25" fillId="22" borderId="3" xfId="0" applyFont="1" applyFill="1" applyBorder="1" applyAlignment="1">
      <alignment horizontal="left" vertical="top" wrapText="1"/>
    </xf>
    <xf numFmtId="0" fontId="25" fillId="26" borderId="3" xfId="0" applyFont="1" applyFill="1" applyBorder="1" applyAlignment="1">
      <alignment horizontal="left" vertical="top" wrapText="1"/>
    </xf>
    <xf numFmtId="0" fontId="25" fillId="28" borderId="3" xfId="0" applyFont="1" applyFill="1" applyBorder="1" applyAlignment="1">
      <alignment horizontal="left" vertical="top" wrapText="1"/>
    </xf>
    <xf numFmtId="0" fontId="25" fillId="26" borderId="3" xfId="0" applyFont="1" applyFill="1" applyBorder="1" applyAlignment="1">
      <alignment horizontal="left" vertical="top"/>
    </xf>
    <xf numFmtId="0" fontId="25" fillId="20" borderId="3" xfId="0" applyFont="1" applyFill="1" applyBorder="1" applyAlignment="1">
      <alignment horizontal="left" vertical="top"/>
    </xf>
    <xf numFmtId="0" fontId="1" fillId="26" borderId="3" xfId="0" applyFont="1" applyFill="1" applyBorder="1" applyAlignment="1">
      <alignment horizontal="left" vertical="top" wrapText="1"/>
    </xf>
    <xf numFmtId="0" fontId="1" fillId="28" borderId="3" xfId="0" applyFont="1" applyFill="1" applyBorder="1" applyAlignment="1">
      <alignment horizontal="left" vertical="top" wrapText="1"/>
    </xf>
    <xf numFmtId="0" fontId="25" fillId="0" borderId="0" xfId="0" applyFont="1" applyFill="1">
      <alignment vertical="top" wrapText="1"/>
    </xf>
    <xf numFmtId="0" fontId="25" fillId="0" borderId="24" xfId="0" applyFont="1" applyFill="1" applyBorder="1">
      <alignment vertical="top" wrapText="1"/>
    </xf>
    <xf numFmtId="0" fontId="35" fillId="0" borderId="0" xfId="0" applyFont="1" applyFill="1" applyBorder="1">
      <alignment vertical="top" wrapText="1"/>
    </xf>
    <xf numFmtId="1" fontId="25" fillId="0" borderId="0" xfId="0" applyNumberFormat="1" applyFont="1" applyFill="1">
      <alignment vertical="top" wrapText="1"/>
    </xf>
    <xf numFmtId="0" fontId="25" fillId="0" borderId="8" xfId="0" applyFont="1" applyFill="1" applyBorder="1">
      <alignment vertical="top" wrapText="1"/>
    </xf>
    <xf numFmtId="0" fontId="1" fillId="0" borderId="0" xfId="0" applyFont="1">
      <alignment vertical="top" wrapText="1"/>
    </xf>
    <xf numFmtId="0" fontId="1" fillId="27" borderId="3" xfId="0" applyFont="1" applyFill="1" applyBorder="1" applyAlignment="1">
      <alignment horizontal="left" vertical="top" wrapText="1"/>
    </xf>
    <xf numFmtId="1" fontId="1" fillId="28" borderId="3" xfId="0" applyNumberFormat="1" applyFont="1" applyFill="1" applyBorder="1" applyAlignment="1">
      <alignment horizontal="left" vertical="top" wrapText="1"/>
    </xf>
    <xf numFmtId="0" fontId="1" fillId="31" borderId="3" xfId="0" applyFont="1" applyFill="1" applyBorder="1" applyAlignment="1">
      <alignment horizontal="left" vertical="top" wrapText="1"/>
    </xf>
    <xf numFmtId="1" fontId="1" fillId="0" borderId="0" xfId="0" applyNumberFormat="1" applyFont="1">
      <alignment vertical="top" wrapText="1"/>
    </xf>
    <xf numFmtId="0" fontId="35" fillId="0" borderId="3" xfId="0" applyFont="1" applyBorder="1" applyAlignment="1">
      <alignment horizontal="left" vertical="top" wrapText="1"/>
    </xf>
    <xf numFmtId="0" fontId="35" fillId="20" borderId="3" xfId="0" applyFont="1" applyFill="1" applyBorder="1" applyAlignment="1">
      <alignment horizontal="left" vertical="top" wrapText="1"/>
    </xf>
    <xf numFmtId="0" fontId="35" fillId="23" borderId="3" xfId="0" applyFont="1" applyFill="1" applyBorder="1" applyAlignment="1">
      <alignment horizontal="left" vertical="top" wrapText="1"/>
    </xf>
    <xf numFmtId="1" fontId="35" fillId="23" borderId="3" xfId="0" applyNumberFormat="1" applyFont="1" applyFill="1" applyBorder="1" applyAlignment="1">
      <alignment horizontal="left" vertical="top" wrapText="1"/>
    </xf>
    <xf numFmtId="0" fontId="35" fillId="25" borderId="3" xfId="0" applyFont="1" applyFill="1" applyBorder="1" applyAlignment="1">
      <alignment horizontal="left" vertical="top" wrapText="1"/>
    </xf>
    <xf numFmtId="0" fontId="18" fillId="0" borderId="0" xfId="0" applyFont="1">
      <alignment vertical="top" wrapText="1"/>
    </xf>
    <xf numFmtId="1" fontId="25" fillId="22" borderId="3" xfId="0" applyNumberFormat="1" applyFont="1" applyFill="1" applyBorder="1" applyAlignment="1">
      <alignment horizontal="left" vertical="top" wrapText="1"/>
    </xf>
    <xf numFmtId="0" fontId="0" fillId="0" borderId="0" xfId="0" applyFill="1">
      <alignment vertical="top" wrapText="1"/>
    </xf>
    <xf numFmtId="0" fontId="17" fillId="0" borderId="29"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29"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7" fillId="0" borderId="31" xfId="0" applyFont="1" applyFill="1" applyBorder="1" applyAlignment="1">
      <alignment horizontal="center" vertical="center" wrapText="1"/>
    </xf>
    <xf numFmtId="0" fontId="17" fillId="0" borderId="32" xfId="0" applyFont="1" applyFill="1" applyBorder="1" applyAlignment="1">
      <alignment horizontal="center" vertical="center" wrapText="1"/>
    </xf>
    <xf numFmtId="0" fontId="26" fillId="37" borderId="5" xfId="0" applyFont="1" applyFill="1" applyBorder="1" applyAlignment="1">
      <alignment horizontal="center" vertical="center" wrapText="1"/>
    </xf>
    <xf numFmtId="0" fontId="15" fillId="37" borderId="30" xfId="0" applyFont="1" applyFill="1" applyBorder="1" applyAlignment="1">
      <alignment horizontal="center" vertical="center" wrapText="1"/>
    </xf>
    <xf numFmtId="0" fontId="17" fillId="37" borderId="30" xfId="0" applyFont="1" applyFill="1" applyBorder="1" applyAlignment="1">
      <alignment horizontal="center" vertical="center" wrapText="1"/>
    </xf>
    <xf numFmtId="0" fontId="17" fillId="37" borderId="3" xfId="0" applyFont="1" applyFill="1" applyBorder="1" applyAlignment="1">
      <alignment horizontal="center" vertical="center" wrapText="1"/>
    </xf>
    <xf numFmtId="0" fontId="17" fillId="9" borderId="3" xfId="0" applyFont="1" applyFill="1" applyBorder="1" applyAlignment="1">
      <alignment vertical="center" wrapText="1"/>
    </xf>
    <xf numFmtId="0" fontId="9" fillId="9" borderId="3" xfId="0" applyFont="1" applyFill="1" applyBorder="1" applyAlignment="1">
      <alignment vertical="center" wrapText="1"/>
    </xf>
    <xf numFmtId="0" fontId="1" fillId="9" borderId="3" xfId="0" applyFont="1" applyFill="1" applyBorder="1" applyAlignment="1">
      <alignment vertical="center" wrapText="1"/>
    </xf>
    <xf numFmtId="49" fontId="25" fillId="0" borderId="6" xfId="8" applyNumberFormat="1" applyFont="1" applyBorder="1" applyAlignment="1">
      <alignment horizontal="center" vertical="center" wrapText="1"/>
    </xf>
    <xf numFmtId="0" fontId="25" fillId="0" borderId="0" xfId="8" applyFont="1"/>
    <xf numFmtId="49" fontId="25" fillId="0" borderId="5" xfId="8" applyNumberFormat="1" applyFont="1" applyBorder="1" applyAlignment="1">
      <alignment horizontal="center" vertical="center" wrapText="1"/>
    </xf>
    <xf numFmtId="0" fontId="25" fillId="0" borderId="5" xfId="8" applyFont="1" applyBorder="1" applyAlignment="1">
      <alignment horizontal="center" vertical="center" wrapText="1"/>
    </xf>
    <xf numFmtId="0" fontId="25" fillId="0" borderId="0" xfId="0" applyFont="1" applyBorder="1" applyAlignment="1">
      <alignment vertical="top"/>
    </xf>
    <xf numFmtId="10" fontId="25" fillId="0" borderId="0" xfId="0" applyNumberFormat="1" applyFont="1" applyBorder="1" applyAlignment="1">
      <alignment vertical="top"/>
    </xf>
    <xf numFmtId="0" fontId="25" fillId="0" borderId="3" xfId="0" applyFont="1" applyBorder="1" applyAlignment="1"/>
    <xf numFmtId="0" fontId="38" fillId="0" borderId="0" xfId="0" pivotButton="1" applyFont="1">
      <alignment vertical="top" wrapText="1"/>
    </xf>
    <xf numFmtId="0" fontId="38" fillId="0" borderId="0" xfId="0" applyFont="1" applyAlignment="1">
      <alignment horizontal="left" vertical="top" wrapText="1"/>
    </xf>
    <xf numFmtId="165" fontId="38" fillId="0" borderId="0" xfId="0" applyNumberFormat="1" applyFont="1" applyAlignment="1">
      <alignment horizontal="left" vertical="top" wrapText="1"/>
    </xf>
    <xf numFmtId="0" fontId="25" fillId="0" borderId="3" xfId="0" applyNumberFormat="1" applyFont="1" applyBorder="1" applyAlignment="1">
      <alignment horizontal="center" vertical="center" wrapText="1"/>
    </xf>
    <xf numFmtId="0" fontId="17" fillId="12" borderId="3" xfId="0" applyNumberFormat="1" applyFont="1" applyFill="1" applyBorder="1" applyAlignment="1">
      <alignment vertical="center" wrapText="1"/>
    </xf>
    <xf numFmtId="0" fontId="0" fillId="0" borderId="0" xfId="0" applyAlignment="1">
      <alignment vertical="center" wrapText="1" readingOrder="1"/>
    </xf>
    <xf numFmtId="0" fontId="18" fillId="0" borderId="0" xfId="0" applyFont="1" applyAlignment="1">
      <alignment vertical="center" wrapText="1" readingOrder="1"/>
    </xf>
    <xf numFmtId="0" fontId="42" fillId="5" borderId="3" xfId="15" applyFont="1" applyFill="1" applyBorder="1" applyAlignment="1">
      <alignment vertical="center" wrapText="1"/>
    </xf>
    <xf numFmtId="0" fontId="42" fillId="0" borderId="0" xfId="15" applyFont="1" applyFill="1" applyBorder="1" applyAlignment="1">
      <alignment vertical="center" wrapText="1"/>
    </xf>
    <xf numFmtId="0" fontId="16" fillId="0" borderId="19" xfId="14" applyBorder="1"/>
    <xf numFmtId="0" fontId="55" fillId="0" borderId="16" xfId="0" applyFont="1" applyBorder="1" applyAlignment="1">
      <alignment horizontal="center" vertical="center" wrapText="1" readingOrder="1"/>
    </xf>
    <xf numFmtId="0" fontId="25" fillId="0" borderId="16" xfId="0" applyFont="1" applyBorder="1" applyAlignment="1">
      <alignment horizontal="left" vertical="center" wrapText="1" readingOrder="1"/>
    </xf>
    <xf numFmtId="0" fontId="0" fillId="0" borderId="16" xfId="0" applyBorder="1" applyAlignment="1">
      <alignment horizontal="left" vertical="center" wrapText="1" readingOrder="1"/>
    </xf>
    <xf numFmtId="0" fontId="1" fillId="0" borderId="16" xfId="0" applyFont="1" applyBorder="1" applyAlignment="1">
      <alignment vertical="center" wrapText="1" readingOrder="1"/>
    </xf>
    <xf numFmtId="0" fontId="22" fillId="0" borderId="16" xfId="17" applyBorder="1" applyAlignment="1">
      <alignment horizontal="left" vertical="center" wrapText="1" readingOrder="1"/>
    </xf>
    <xf numFmtId="0" fontId="0" fillId="0" borderId="16" xfId="0" applyBorder="1">
      <alignment vertical="top" wrapText="1"/>
    </xf>
    <xf numFmtId="0" fontId="22" fillId="0" borderId="16" xfId="17" applyBorder="1">
      <alignment vertical="top" wrapText="1"/>
    </xf>
    <xf numFmtId="0" fontId="0" fillId="0" borderId="16" xfId="0" applyBorder="1" applyAlignment="1">
      <alignment vertical="center" wrapText="1" readingOrder="1"/>
    </xf>
    <xf numFmtId="0" fontId="1" fillId="0" borderId="18" xfId="0" applyFont="1" applyBorder="1" applyAlignment="1">
      <alignment vertical="center" wrapText="1" readingOrder="1"/>
    </xf>
    <xf numFmtId="0" fontId="56" fillId="0" borderId="0" xfId="14" applyFont="1" applyAlignment="1">
      <alignment shrinkToFit="1"/>
    </xf>
    <xf numFmtId="0" fontId="21" fillId="0" borderId="0" xfId="0" applyFont="1" applyAlignment="1">
      <alignment horizontal="center" vertical="center" shrinkToFit="1"/>
    </xf>
    <xf numFmtId="0" fontId="20" fillId="0" borderId="0" xfId="0" applyFont="1" applyFill="1" applyBorder="1" applyAlignment="1">
      <alignment vertical="center" shrinkToFit="1"/>
    </xf>
    <xf numFmtId="0" fontId="21" fillId="0" borderId="0" xfId="0" applyFont="1" applyAlignment="1">
      <alignment vertical="top" shrinkToFit="1"/>
    </xf>
    <xf numFmtId="0" fontId="57" fillId="0" borderId="0" xfId="0" applyNumberFormat="1" applyFont="1" applyAlignment="1">
      <alignment shrinkToFit="1"/>
    </xf>
    <xf numFmtId="0" fontId="21" fillId="0" borderId="0" xfId="0" applyFont="1" applyAlignment="1" applyProtection="1">
      <alignment vertical="top" shrinkToFit="1"/>
    </xf>
    <xf numFmtId="0" fontId="12" fillId="0" borderId="0" xfId="0" applyFont="1" applyAlignment="1" applyProtection="1">
      <alignment horizontal="center" vertical="center" shrinkToFit="1"/>
    </xf>
    <xf numFmtId="0" fontId="20" fillId="0" borderId="0" xfId="0" applyFont="1" applyAlignment="1" applyProtection="1">
      <alignment vertical="center" shrinkToFit="1"/>
    </xf>
    <xf numFmtId="0" fontId="21" fillId="0" borderId="0" xfId="0" applyFont="1" applyFill="1" applyAlignment="1">
      <alignment vertical="top" shrinkToFit="1"/>
    </xf>
    <xf numFmtId="0" fontId="21" fillId="0" borderId="0" xfId="0" applyFont="1" applyAlignment="1">
      <alignment horizontal="left" vertical="center" shrinkToFit="1"/>
    </xf>
    <xf numFmtId="0" fontId="20" fillId="0" borderId="3" xfId="0" applyFont="1" applyBorder="1" applyAlignment="1">
      <alignment horizontal="left" vertical="top" shrinkToFit="1"/>
    </xf>
    <xf numFmtId="0" fontId="20" fillId="0" borderId="0" xfId="0" applyFont="1" applyFill="1" applyAlignment="1">
      <alignment vertical="top" shrinkToFit="1"/>
    </xf>
    <xf numFmtId="0" fontId="20" fillId="0" borderId="0" xfId="0" applyFont="1" applyAlignment="1">
      <alignment vertical="top" shrinkToFit="1"/>
    </xf>
    <xf numFmtId="0" fontId="49" fillId="0" borderId="0" xfId="0" applyFont="1" applyAlignment="1">
      <alignment horizontal="center" vertical="center" wrapText="1"/>
    </xf>
    <xf numFmtId="0" fontId="16" fillId="0" borderId="0" xfId="1" applyAlignment="1">
      <alignment horizontal="left"/>
    </xf>
    <xf numFmtId="0" fontId="25" fillId="0" borderId="0" xfId="0" applyFont="1" applyAlignment="1">
      <alignment horizontal="left" vertical="top" wrapText="1"/>
    </xf>
    <xf numFmtId="0" fontId="25" fillId="0" borderId="0" xfId="0" applyFont="1" applyAlignment="1">
      <alignment horizontal="left" vertical="center" wrapText="1" readingOrder="1"/>
    </xf>
    <xf numFmtId="0" fontId="58" fillId="0" borderId="0" xfId="0" applyFont="1" applyAlignment="1">
      <alignment horizontal="left" vertical="center" wrapText="1"/>
    </xf>
    <xf numFmtId="0" fontId="58" fillId="0" borderId="0" xfId="0" applyFont="1" applyAlignment="1">
      <alignment horizontal="left" vertical="center" wrapText="1" readingOrder="1"/>
    </xf>
    <xf numFmtId="0" fontId="1" fillId="0" borderId="0" xfId="0" applyFont="1" applyAlignment="1">
      <alignment horizontal="left" vertical="center" wrapText="1" indent="2"/>
    </xf>
    <xf numFmtId="0" fontId="60" fillId="0" borderId="0" xfId="1" applyFont="1"/>
    <xf numFmtId="0" fontId="56" fillId="0" borderId="0" xfId="1" applyFont="1" applyAlignment="1">
      <alignment horizontal="left" shrinkToFit="1"/>
    </xf>
    <xf numFmtId="0" fontId="25" fillId="38" borderId="3" xfId="0" applyFont="1" applyFill="1" applyBorder="1" applyAlignment="1">
      <alignment vertical="center" wrapText="1"/>
    </xf>
    <xf numFmtId="0" fontId="3" fillId="0" borderId="5" xfId="0" applyFont="1" applyFill="1" applyBorder="1">
      <alignment vertical="top" wrapText="1"/>
    </xf>
    <xf numFmtId="0" fontId="25" fillId="0" borderId="5" xfId="0" applyFont="1" applyFill="1" applyBorder="1">
      <alignment vertical="top" wrapText="1"/>
    </xf>
    <xf numFmtId="0" fontId="25" fillId="38" borderId="3" xfId="0" applyFont="1" applyFill="1" applyBorder="1" applyAlignment="1">
      <alignment horizontal="center" vertical="center" wrapText="1"/>
    </xf>
    <xf numFmtId="0" fontId="25" fillId="0" borderId="5" xfId="0" applyFont="1" applyBorder="1">
      <alignment vertical="top" wrapText="1"/>
    </xf>
    <xf numFmtId="0" fontId="25" fillId="38" borderId="21" xfId="0" applyFont="1" applyFill="1" applyBorder="1" applyAlignment="1">
      <alignment horizontal="center" vertical="center" wrapText="1"/>
    </xf>
    <xf numFmtId="1" fontId="25" fillId="0" borderId="59" xfId="0" applyNumberFormat="1" applyFont="1" applyBorder="1" applyAlignment="1">
      <alignment vertical="center" wrapText="1"/>
    </xf>
    <xf numFmtId="0" fontId="25" fillId="0" borderId="59" xfId="0" applyFont="1" applyBorder="1">
      <alignment vertical="top" wrapText="1"/>
    </xf>
    <xf numFmtId="0" fontId="25" fillId="0" borderId="5" xfId="0" applyFont="1" applyFill="1" applyBorder="1" applyAlignment="1">
      <alignment horizontal="left" vertical="center" wrapText="1"/>
    </xf>
    <xf numFmtId="0" fontId="25" fillId="3" borderId="3" xfId="0" applyNumberFormat="1" applyFont="1" applyFill="1" applyBorder="1" applyAlignment="1" applyProtection="1">
      <alignment horizontal="left" vertical="center" wrapText="1"/>
      <protection locked="0"/>
    </xf>
    <xf numFmtId="1" fontId="25" fillId="0" borderId="5" xfId="0" applyNumberFormat="1" applyFont="1" applyFill="1" applyBorder="1" applyAlignment="1">
      <alignment vertical="center" wrapText="1"/>
    </xf>
    <xf numFmtId="0" fontId="25" fillId="0" borderId="5" xfId="0" applyFont="1" applyFill="1" applyBorder="1" applyAlignment="1">
      <alignment wrapText="1"/>
    </xf>
    <xf numFmtId="1" fontId="25" fillId="3" borderId="3" xfId="0" applyNumberFormat="1" applyFont="1" applyFill="1" applyBorder="1" applyAlignment="1" applyProtection="1">
      <alignment vertical="center" wrapText="1"/>
      <protection locked="0"/>
    </xf>
    <xf numFmtId="1" fontId="3" fillId="3" borderId="3" xfId="0" applyNumberFormat="1" applyFont="1" applyFill="1" applyBorder="1" applyAlignment="1" applyProtection="1">
      <alignment vertical="center" wrapText="1"/>
      <protection locked="0"/>
    </xf>
    <xf numFmtId="1" fontId="25" fillId="38" borderId="3" xfId="0" applyNumberFormat="1" applyFont="1" applyFill="1" applyBorder="1" applyAlignment="1" applyProtection="1">
      <alignment vertical="center" wrapText="1"/>
      <protection locked="0"/>
    </xf>
    <xf numFmtId="0" fontId="25" fillId="38" borderId="3" xfId="0" applyFont="1" applyFill="1" applyBorder="1" applyAlignment="1" applyProtection="1">
      <alignment horizontal="left" vertical="center" wrapText="1"/>
      <protection locked="0"/>
    </xf>
    <xf numFmtId="0" fontId="3" fillId="3" borderId="3" xfId="0" applyNumberFormat="1" applyFont="1" applyFill="1" applyBorder="1" applyAlignment="1" applyProtection="1">
      <alignment horizontal="left" vertical="center" wrapText="1"/>
      <protection locked="0"/>
    </xf>
    <xf numFmtId="0" fontId="25" fillId="0" borderId="0" xfId="0" applyFont="1">
      <alignment vertical="top" wrapText="1"/>
    </xf>
    <xf numFmtId="0" fontId="25" fillId="38" borderId="3" xfId="0" applyFont="1" applyFill="1" applyBorder="1" applyAlignment="1" applyProtection="1">
      <alignment vertical="center" wrapText="1"/>
      <protection locked="0"/>
    </xf>
    <xf numFmtId="0" fontId="25" fillId="0" borderId="5" xfId="0" applyFont="1" applyBorder="1" applyAlignment="1">
      <alignment horizontal="left" vertical="center" wrapText="1"/>
    </xf>
    <xf numFmtId="1" fontId="25" fillId="38" borderId="2" xfId="0" applyNumberFormat="1" applyFont="1" applyFill="1" applyBorder="1" applyAlignment="1" applyProtection="1">
      <alignment vertical="center" wrapText="1"/>
      <protection locked="0"/>
    </xf>
    <xf numFmtId="0" fontId="25" fillId="38" borderId="2" xfId="0" applyFont="1" applyFill="1" applyBorder="1" applyAlignment="1" applyProtection="1">
      <alignment vertical="center" wrapText="1"/>
      <protection locked="0"/>
    </xf>
    <xf numFmtId="0" fontId="25" fillId="38" borderId="18" xfId="0" applyFont="1" applyFill="1" applyBorder="1" applyAlignment="1" applyProtection="1">
      <alignment vertical="center" wrapText="1"/>
      <protection locked="0"/>
    </xf>
    <xf numFmtId="1" fontId="25" fillId="38" borderId="18" xfId="0" applyNumberFormat="1" applyFont="1" applyFill="1" applyBorder="1" applyAlignment="1" applyProtection="1">
      <alignment vertical="center" wrapText="1"/>
      <protection locked="0"/>
    </xf>
    <xf numFmtId="0" fontId="25" fillId="0" borderId="60" xfId="0" applyFont="1" applyFill="1" applyBorder="1" applyAlignment="1">
      <alignment horizontal="left" vertical="center" wrapText="1"/>
    </xf>
    <xf numFmtId="1" fontId="3" fillId="0" borderId="3" xfId="0" applyNumberFormat="1" applyFont="1" applyFill="1" applyBorder="1" applyAlignment="1">
      <alignment vertical="center" wrapText="1"/>
    </xf>
    <xf numFmtId="0" fontId="25" fillId="0" borderId="3" xfId="0" applyFont="1" applyFill="1" applyBorder="1" applyAlignment="1">
      <alignment wrapText="1"/>
    </xf>
    <xf numFmtId="0" fontId="1" fillId="39" borderId="0" xfId="0" applyNumberFormat="1" applyFont="1" applyFill="1" applyAlignment="1"/>
    <xf numFmtId="0" fontId="0" fillId="39" borderId="0" xfId="0" applyFill="1">
      <alignment vertical="top" wrapText="1"/>
    </xf>
    <xf numFmtId="0" fontId="1" fillId="0" borderId="0" xfId="0" applyFont="1" applyFill="1">
      <alignment vertical="top" wrapText="1"/>
    </xf>
    <xf numFmtId="1" fontId="15" fillId="0" borderId="1" xfId="0" applyNumberFormat="1" applyFont="1" applyFill="1" applyBorder="1" applyAlignment="1">
      <alignment vertical="center" wrapText="1"/>
    </xf>
    <xf numFmtId="0" fontId="1" fillId="0" borderId="41" xfId="0" applyNumberFormat="1" applyFont="1" applyFill="1" applyBorder="1" applyAlignment="1">
      <alignment wrapText="1"/>
    </xf>
    <xf numFmtId="0" fontId="1" fillId="0" borderId="0" xfId="0" applyNumberFormat="1" applyFont="1" applyFill="1" applyAlignment="1"/>
    <xf numFmtId="0" fontId="1" fillId="0" borderId="3" xfId="0" applyNumberFormat="1" applyFont="1" applyFill="1" applyBorder="1" applyAlignment="1">
      <alignment horizontal="center" vertical="center" wrapText="1"/>
    </xf>
    <xf numFmtId="1" fontId="1" fillId="0" borderId="3" xfId="0" applyNumberFormat="1" applyFont="1" applyFill="1" applyBorder="1" applyAlignment="1">
      <alignment vertical="center" wrapText="1"/>
    </xf>
    <xf numFmtId="1" fontId="25" fillId="0" borderId="3" xfId="0" applyNumberFormat="1" applyFont="1" applyFill="1" applyBorder="1" applyAlignment="1" applyProtection="1">
      <alignment vertical="center" wrapText="1"/>
      <protection locked="0"/>
    </xf>
    <xf numFmtId="0" fontId="25" fillId="0" borderId="5" xfId="0" applyFont="1" applyBorder="1" applyProtection="1">
      <alignment vertical="top" wrapText="1"/>
      <protection locked="0"/>
    </xf>
    <xf numFmtId="0" fontId="0" fillId="0" borderId="3" xfId="0" applyNumberFormat="1" applyFill="1" applyBorder="1">
      <alignment vertical="top" wrapText="1"/>
    </xf>
    <xf numFmtId="9" fontId="0" fillId="0" borderId="3" xfId="0" applyNumberFormat="1" applyFill="1" applyBorder="1">
      <alignment vertical="top" wrapText="1"/>
    </xf>
    <xf numFmtId="0" fontId="1" fillId="0" borderId="3" xfId="0" applyFont="1" applyBorder="1" applyAlignment="1">
      <alignment horizontal="left" vertical="center" wrapText="1"/>
    </xf>
    <xf numFmtId="0" fontId="12" fillId="2" borderId="1" xfId="0" applyFont="1" applyFill="1" applyBorder="1" applyAlignment="1">
      <alignment horizontal="left" vertical="center" wrapText="1"/>
    </xf>
    <xf numFmtId="0" fontId="12" fillId="2" borderId="2" xfId="0" applyFont="1" applyFill="1" applyBorder="1" applyAlignment="1">
      <alignment horizontal="left" vertical="center" wrapText="1"/>
    </xf>
    <xf numFmtId="0" fontId="7" fillId="6" borderId="1" xfId="0" applyFont="1" applyFill="1" applyBorder="1" applyAlignment="1">
      <alignment horizontal="left" vertical="center" wrapText="1"/>
    </xf>
    <xf numFmtId="0" fontId="7" fillId="6" borderId="2" xfId="0" applyFont="1" applyFill="1" applyBorder="1" applyAlignment="1">
      <alignment horizontal="left" vertical="center" wrapText="1"/>
    </xf>
    <xf numFmtId="0" fontId="11" fillId="4" borderId="3" xfId="0" applyNumberFormat="1" applyFont="1" applyFill="1" applyBorder="1" applyAlignment="1">
      <alignment horizontal="left" vertical="center" wrapText="1"/>
    </xf>
    <xf numFmtId="0" fontId="50" fillId="15" borderId="1" xfId="0" applyFont="1" applyFill="1" applyBorder="1" applyAlignment="1">
      <alignment horizontal="center" vertical="center" wrapText="1"/>
    </xf>
    <xf numFmtId="0" fontId="50" fillId="15" borderId="2" xfId="0" applyFont="1" applyFill="1" applyBorder="1" applyAlignment="1">
      <alignment horizontal="center" vertical="center" wrapText="1"/>
    </xf>
    <xf numFmtId="0" fontId="1" fillId="0" borderId="4" xfId="0" applyFont="1" applyBorder="1" applyAlignment="1">
      <alignment vertical="center" wrapText="1"/>
    </xf>
    <xf numFmtId="0" fontId="18" fillId="0" borderId="1" xfId="0" applyFont="1" applyBorder="1" applyAlignment="1">
      <alignment horizontal="left" vertical="top" wrapText="1"/>
    </xf>
    <xf numFmtId="0" fontId="18" fillId="0" borderId="2" xfId="0" applyFont="1" applyBorder="1" applyAlignment="1">
      <alignment horizontal="left" vertical="top" wrapText="1"/>
    </xf>
    <xf numFmtId="0" fontId="42" fillId="5" borderId="3" xfId="0" applyFont="1" applyFill="1" applyBorder="1" applyAlignment="1">
      <alignment horizontal="left" vertical="center" wrapText="1"/>
    </xf>
    <xf numFmtId="0" fontId="25" fillId="0" borderId="3" xfId="0" applyFont="1" applyBorder="1" applyAlignment="1">
      <alignment horizontal="left" vertical="center" wrapText="1"/>
    </xf>
    <xf numFmtId="0" fontId="4" fillId="2" borderId="3" xfId="0" applyNumberFormat="1" applyFont="1" applyFill="1" applyBorder="1" applyAlignment="1">
      <alignment horizontal="left" vertical="center" wrapText="1"/>
    </xf>
    <xf numFmtId="0" fontId="3" fillId="3" borderId="3" xfId="0" applyNumberFormat="1" applyFont="1" applyFill="1" applyBorder="1" applyAlignment="1">
      <alignment horizontal="left" vertical="center" wrapText="1"/>
    </xf>
    <xf numFmtId="0" fontId="3" fillId="3" borderId="1" xfId="0" applyNumberFormat="1" applyFont="1" applyFill="1" applyBorder="1" applyAlignment="1">
      <alignment horizontal="left" vertical="center" wrapText="1"/>
    </xf>
    <xf numFmtId="0" fontId="3" fillId="3" borderId="2" xfId="0" applyNumberFormat="1" applyFont="1" applyFill="1" applyBorder="1" applyAlignment="1">
      <alignment horizontal="left" vertical="center" wrapText="1"/>
    </xf>
    <xf numFmtId="0" fontId="14" fillId="5" borderId="1" xfId="0" applyNumberFormat="1" applyFont="1" applyFill="1" applyBorder="1" applyAlignment="1">
      <alignment horizontal="left" vertical="center" wrapText="1"/>
    </xf>
    <xf numFmtId="0" fontId="14" fillId="5" borderId="4" xfId="0" applyNumberFormat="1" applyFont="1" applyFill="1" applyBorder="1" applyAlignment="1">
      <alignment horizontal="left" vertical="center" wrapText="1"/>
    </xf>
    <xf numFmtId="0" fontId="14" fillId="5" borderId="57" xfId="0" applyNumberFormat="1" applyFont="1" applyFill="1" applyBorder="1" applyAlignment="1">
      <alignment horizontal="left" vertical="center" wrapText="1"/>
    </xf>
    <xf numFmtId="0" fontId="4" fillId="2" borderId="1" xfId="0" applyNumberFormat="1" applyFont="1" applyFill="1" applyBorder="1" applyAlignment="1">
      <alignment horizontal="left" vertical="center" wrapText="1"/>
    </xf>
    <xf numFmtId="0" fontId="4" fillId="2" borderId="2" xfId="0" applyNumberFormat="1" applyFont="1" applyFill="1" applyBorder="1" applyAlignment="1">
      <alignment horizontal="left" vertical="center" wrapText="1"/>
    </xf>
    <xf numFmtId="0" fontId="40" fillId="29" borderId="23" xfId="0" applyFont="1" applyFill="1" applyBorder="1" applyAlignment="1">
      <alignment horizontal="left" vertical="center" wrapText="1"/>
    </xf>
    <xf numFmtId="0" fontId="46" fillId="0" borderId="6" xfId="0" applyFont="1" applyBorder="1">
      <alignment vertical="top" wrapText="1"/>
    </xf>
    <xf numFmtId="0" fontId="25" fillId="9" borderId="1" xfId="0" applyFont="1" applyFill="1" applyBorder="1" applyAlignment="1">
      <alignment vertical="center" wrapText="1"/>
    </xf>
    <xf numFmtId="0" fontId="25" fillId="9" borderId="2" xfId="0" applyFont="1" applyFill="1" applyBorder="1" applyAlignment="1">
      <alignment vertical="center" wrapText="1"/>
    </xf>
    <xf numFmtId="0" fontId="25" fillId="3" borderId="3" xfId="0" applyNumberFormat="1" applyFont="1" applyFill="1" applyBorder="1" applyAlignment="1" applyProtection="1">
      <alignment horizontal="left" vertical="center" wrapText="1"/>
      <protection locked="0"/>
    </xf>
    <xf numFmtId="0" fontId="4" fillId="2" borderId="1" xfId="0" applyNumberFormat="1" applyFont="1" applyFill="1" applyBorder="1" applyAlignment="1">
      <alignment horizontal="center" vertical="center" wrapText="1"/>
    </xf>
    <xf numFmtId="0" fontId="4" fillId="2" borderId="2" xfId="0" applyNumberFormat="1" applyFont="1" applyFill="1" applyBorder="1" applyAlignment="1">
      <alignment horizontal="center" vertical="center" wrapText="1"/>
    </xf>
    <xf numFmtId="0" fontId="36" fillId="0" borderId="23" xfId="0" applyFont="1" applyBorder="1" applyAlignment="1">
      <alignment horizontal="left" vertical="center" wrapText="1"/>
    </xf>
    <xf numFmtId="0" fontId="46" fillId="0" borderId="58" xfId="0" applyFont="1" applyBorder="1">
      <alignment vertical="top" wrapText="1"/>
    </xf>
    <xf numFmtId="0" fontId="14" fillId="5" borderId="3" xfId="0" applyNumberFormat="1" applyFont="1" applyFill="1" applyBorder="1" applyAlignment="1">
      <alignment horizontal="left" vertical="center" wrapText="1"/>
    </xf>
    <xf numFmtId="0" fontId="7" fillId="15" borderId="3" xfId="0" applyNumberFormat="1" applyFont="1" applyFill="1" applyBorder="1" applyAlignment="1">
      <alignment horizontal="left" vertical="center" wrapText="1"/>
    </xf>
    <xf numFmtId="0" fontId="53" fillId="4" borderId="3" xfId="0" applyNumberFormat="1" applyFont="1" applyFill="1" applyBorder="1" applyAlignment="1">
      <alignment horizontal="left" vertical="center" wrapText="1"/>
    </xf>
    <xf numFmtId="164" fontId="6" fillId="3" borderId="3" xfId="0" applyNumberFormat="1" applyFont="1" applyFill="1" applyBorder="1" applyAlignment="1">
      <alignment horizontal="left" vertical="center" wrapText="1"/>
    </xf>
    <xf numFmtId="0" fontId="62" fillId="0" borderId="23" xfId="17" applyFont="1" applyBorder="1" applyAlignment="1">
      <alignment horizontal="left" vertical="center" wrapText="1"/>
    </xf>
    <xf numFmtId="0" fontId="62" fillId="0" borderId="58" xfId="17" applyFont="1" applyBorder="1" applyAlignment="1">
      <alignment vertical="top" wrapText="1"/>
    </xf>
    <xf numFmtId="0" fontId="62" fillId="0" borderId="6" xfId="17" applyFont="1" applyBorder="1" applyAlignment="1">
      <alignment vertical="top" wrapText="1"/>
    </xf>
    <xf numFmtId="0" fontId="21" fillId="7" borderId="3" xfId="0" applyNumberFormat="1" applyFont="1" applyFill="1" applyBorder="1" applyAlignment="1">
      <alignment horizontal="left" vertical="center" wrapText="1"/>
    </xf>
    <xf numFmtId="0" fontId="25" fillId="0" borderId="1" xfId="0" applyFont="1" applyBorder="1" applyAlignment="1">
      <alignment horizontal="center" vertical="center" wrapText="1"/>
    </xf>
    <xf numFmtId="0" fontId="25" fillId="0" borderId="2" xfId="0" applyFont="1" applyBorder="1" applyAlignment="1">
      <alignment horizontal="center" vertical="center" wrapText="1"/>
    </xf>
    <xf numFmtId="0" fontId="7" fillId="18" borderId="3" xfId="0" applyNumberFormat="1" applyFont="1" applyFill="1" applyBorder="1" applyAlignment="1">
      <alignment horizontal="left" vertical="center" wrapText="1"/>
    </xf>
    <xf numFmtId="0" fontId="7" fillId="18" borderId="1" xfId="0" applyNumberFormat="1" applyFont="1" applyFill="1" applyBorder="1" applyAlignment="1">
      <alignment horizontal="left" vertical="center" wrapText="1"/>
    </xf>
    <xf numFmtId="0" fontId="1" fillId="0" borderId="3" xfId="0" applyFont="1" applyBorder="1" applyAlignment="1">
      <alignment vertical="center" wrapText="1"/>
    </xf>
    <xf numFmtId="0" fontId="25" fillId="0" borderId="1" xfId="0" applyFont="1" applyBorder="1" applyAlignment="1">
      <alignment horizontal="left" vertical="center" wrapText="1"/>
    </xf>
    <xf numFmtId="0" fontId="25" fillId="0" borderId="2" xfId="0" applyFont="1" applyBorder="1" applyAlignment="1">
      <alignment horizontal="left" vertical="center" wrapText="1"/>
    </xf>
    <xf numFmtId="0" fontId="4" fillId="2" borderId="13" xfId="0" applyNumberFormat="1" applyFont="1" applyFill="1" applyBorder="1" applyAlignment="1">
      <alignment horizontal="left" vertical="center" wrapText="1"/>
    </xf>
    <xf numFmtId="0" fontId="4" fillId="2" borderId="7" xfId="0" applyNumberFormat="1" applyFont="1" applyFill="1" applyBorder="1" applyAlignment="1">
      <alignment horizontal="left" vertical="center" wrapText="1"/>
    </xf>
    <xf numFmtId="0" fontId="14" fillId="5" borderId="17" xfId="0" applyNumberFormat="1" applyFont="1" applyFill="1" applyBorder="1" applyAlignment="1">
      <alignment horizontal="left" vertical="center" wrapText="1"/>
    </xf>
    <xf numFmtId="0" fontId="14" fillId="5" borderId="22" xfId="0" applyNumberFormat="1" applyFont="1" applyFill="1" applyBorder="1" applyAlignment="1">
      <alignment horizontal="left" vertical="center" wrapText="1"/>
    </xf>
    <xf numFmtId="165" fontId="25" fillId="0" borderId="3" xfId="0" applyNumberFormat="1" applyFont="1" applyFill="1" applyBorder="1" applyAlignment="1">
      <alignment horizontal="left" vertical="center"/>
    </xf>
    <xf numFmtId="14" fontId="25" fillId="0" borderId="3" xfId="0" applyNumberFormat="1" applyFont="1" applyFill="1" applyBorder="1" applyAlignment="1">
      <alignment horizontal="left" vertical="center"/>
    </xf>
    <xf numFmtId="0" fontId="25" fillId="0" borderId="17" xfId="0" applyFont="1" applyBorder="1" applyAlignment="1">
      <alignment horizontal="center" vertical="center" wrapText="1"/>
    </xf>
    <xf numFmtId="0" fontId="25" fillId="0" borderId="18" xfId="0" applyFont="1" applyBorder="1" applyAlignment="1">
      <alignment horizontal="center" vertical="center" wrapText="1"/>
    </xf>
    <xf numFmtId="0" fontId="35" fillId="4" borderId="37" xfId="0" applyFont="1" applyFill="1" applyBorder="1" applyAlignment="1">
      <alignment horizontal="center" vertical="center" wrapText="1"/>
    </xf>
    <xf numFmtId="0" fontId="35" fillId="4" borderId="27" xfId="0" applyFont="1" applyFill="1" applyBorder="1" applyAlignment="1">
      <alignment horizontal="center" vertical="center" wrapText="1"/>
    </xf>
    <xf numFmtId="0" fontId="17" fillId="16" borderId="3" xfId="0" applyFont="1" applyFill="1" applyBorder="1" applyAlignment="1">
      <alignment horizontal="left" vertical="top" wrapText="1"/>
    </xf>
    <xf numFmtId="0" fontId="17" fillId="16" borderId="1" xfId="0" applyFont="1" applyFill="1" applyBorder="1" applyAlignment="1">
      <alignment horizontal="left" vertical="top" wrapText="1"/>
    </xf>
    <xf numFmtId="0" fontId="43" fillId="0" borderId="0" xfId="0" applyFont="1" applyAlignment="1">
      <alignment horizontal="center" vertical="center" wrapText="1"/>
    </xf>
    <xf numFmtId="0" fontId="24" fillId="36" borderId="26" xfId="0" applyFont="1" applyFill="1" applyBorder="1" applyAlignment="1">
      <alignment horizontal="left" vertical="center" wrapText="1"/>
    </xf>
    <xf numFmtId="0" fontId="24" fillId="36" borderId="47" xfId="0" applyFont="1" applyFill="1" applyBorder="1" applyAlignment="1">
      <alignment horizontal="left" vertical="center" wrapText="1"/>
    </xf>
    <xf numFmtId="0" fontId="24" fillId="36" borderId="48" xfId="0" applyFont="1" applyFill="1" applyBorder="1" applyAlignment="1">
      <alignment horizontal="left" vertical="center" wrapText="1"/>
    </xf>
    <xf numFmtId="0" fontId="25" fillId="0" borderId="13" xfId="0" applyFont="1" applyBorder="1" applyAlignment="1">
      <alignment horizontal="center" vertical="center" wrapText="1"/>
    </xf>
    <xf numFmtId="0" fontId="25" fillId="0" borderId="14" xfId="0" applyFont="1" applyBorder="1" applyAlignment="1">
      <alignment horizontal="center" vertical="center" wrapText="1"/>
    </xf>
    <xf numFmtId="0" fontId="35" fillId="4" borderId="37" xfId="0" applyNumberFormat="1" applyFont="1" applyFill="1" applyBorder="1" applyAlignment="1">
      <alignment horizontal="center" vertical="center" wrapText="1"/>
    </xf>
    <xf numFmtId="0" fontId="35" fillId="4" borderId="27" xfId="0" applyNumberFormat="1" applyFont="1" applyFill="1" applyBorder="1" applyAlignment="1">
      <alignment horizontal="center" vertical="center" wrapText="1"/>
    </xf>
    <xf numFmtId="0" fontId="35" fillId="0" borderId="26" xfId="0" applyFont="1" applyFill="1" applyBorder="1" applyAlignment="1">
      <alignment horizontal="left" vertical="center" wrapText="1"/>
    </xf>
    <xf numFmtId="0" fontId="35" fillId="0" borderId="47" xfId="0" applyFont="1" applyFill="1" applyBorder="1" applyAlignment="1">
      <alignment horizontal="left" vertical="center" wrapText="1"/>
    </xf>
    <xf numFmtId="0" fontId="35" fillId="0" borderId="48" xfId="0" applyFont="1" applyFill="1" applyBorder="1" applyAlignment="1">
      <alignment horizontal="left" vertical="center" wrapText="1"/>
    </xf>
    <xf numFmtId="0" fontId="21" fillId="2" borderId="0" xfId="0" applyFont="1" applyFill="1">
      <alignment vertical="top" wrapText="1"/>
    </xf>
    <xf numFmtId="0" fontId="21" fillId="2" borderId="3" xfId="0" applyFont="1" applyFill="1" applyBorder="1">
      <alignment vertical="top" wrapText="1"/>
    </xf>
    <xf numFmtId="0" fontId="12" fillId="2" borderId="3" xfId="0" applyFont="1" applyFill="1" applyBorder="1">
      <alignment vertical="top" wrapText="1"/>
    </xf>
    <xf numFmtId="0" fontId="1" fillId="0" borderId="3" xfId="0" applyFont="1" applyBorder="1" applyAlignment="1">
      <alignment horizontal="left" vertical="top" wrapText="1"/>
    </xf>
    <xf numFmtId="0" fontId="1" fillId="0" borderId="3" xfId="0" applyFont="1" applyBorder="1" applyAlignment="1">
      <alignment horizontal="center" vertical="top" wrapText="1"/>
    </xf>
    <xf numFmtId="165" fontId="1" fillId="0" borderId="3" xfId="0" applyNumberFormat="1" applyFont="1" applyBorder="1" applyAlignment="1">
      <alignment horizontal="left" vertical="top" wrapText="1"/>
    </xf>
    <xf numFmtId="165" fontId="17" fillId="0" borderId="3" xfId="0" applyNumberFormat="1" applyFont="1" applyBorder="1" applyAlignment="1">
      <alignment horizontal="left" vertical="top" wrapText="1"/>
    </xf>
    <xf numFmtId="0" fontId="39" fillId="5" borderId="1" xfId="0" applyFont="1" applyFill="1" applyBorder="1" applyAlignment="1">
      <alignment horizontal="left" vertical="center" wrapText="1"/>
    </xf>
    <xf numFmtId="0" fontId="39" fillId="5" borderId="4" xfId="0" applyFont="1" applyFill="1" applyBorder="1" applyAlignment="1">
      <alignment horizontal="left" vertical="center" wrapText="1"/>
    </xf>
    <xf numFmtId="0" fontId="39" fillId="5" borderId="2" xfId="0" applyFont="1" applyFill="1" applyBorder="1" applyAlignment="1">
      <alignment horizontal="left" vertical="center" wrapText="1"/>
    </xf>
    <xf numFmtId="0" fontId="17" fillId="0" borderId="1" xfId="0" applyFont="1" applyBorder="1" applyAlignment="1">
      <alignment horizontal="center" vertical="center" wrapText="1"/>
    </xf>
    <xf numFmtId="0" fontId="17" fillId="0" borderId="4" xfId="0" applyFont="1" applyBorder="1" applyAlignment="1">
      <alignment horizontal="center" vertical="center" wrapText="1"/>
    </xf>
    <xf numFmtId="0" fontId="24" fillId="14" borderId="1" xfId="0" applyFont="1" applyFill="1" applyBorder="1" applyAlignment="1">
      <alignment horizontal="left" vertical="center"/>
    </xf>
    <xf numFmtId="0" fontId="24" fillId="14" borderId="2" xfId="0" applyFont="1" applyFill="1" applyBorder="1" applyAlignment="1">
      <alignment horizontal="left" vertical="center"/>
    </xf>
    <xf numFmtId="0" fontId="7" fillId="13" borderId="3" xfId="0" applyNumberFormat="1" applyFont="1" applyFill="1" applyBorder="1" applyAlignment="1">
      <alignment horizontal="left" vertical="center" wrapText="1"/>
    </xf>
    <xf numFmtId="0" fontId="7" fillId="13" borderId="1" xfId="0" applyNumberFormat="1" applyFont="1" applyFill="1" applyBorder="1" applyAlignment="1">
      <alignment horizontal="left" vertical="center" wrapText="1"/>
    </xf>
    <xf numFmtId="0" fontId="11" fillId="4" borderId="3" xfId="0" applyNumberFormat="1" applyFont="1" applyFill="1" applyBorder="1" applyAlignment="1">
      <alignment horizontal="center" vertical="center" wrapText="1"/>
    </xf>
    <xf numFmtId="0" fontId="1" fillId="0" borderId="3" xfId="0" applyFont="1" applyBorder="1" applyAlignment="1">
      <alignment horizontal="left" vertical="center"/>
    </xf>
    <xf numFmtId="0" fontId="8" fillId="0" borderId="3" xfId="0" applyFont="1" applyBorder="1" applyAlignment="1">
      <alignment horizontal="left" vertical="center" wrapText="1"/>
    </xf>
    <xf numFmtId="0" fontId="25" fillId="21" borderId="3" xfId="0" applyFont="1" applyFill="1" applyBorder="1" applyAlignment="1">
      <alignment horizontal="left" vertical="top" wrapText="1"/>
    </xf>
    <xf numFmtId="0" fontId="25" fillId="23" borderId="3" xfId="0" applyFont="1" applyFill="1" applyBorder="1" applyAlignment="1">
      <alignment horizontal="left" vertical="top" wrapText="1"/>
    </xf>
    <xf numFmtId="0" fontId="25" fillId="24" borderId="3" xfId="0" applyFont="1" applyFill="1" applyBorder="1" applyAlignment="1">
      <alignment horizontal="left" vertical="top" wrapText="1"/>
    </xf>
    <xf numFmtId="0" fontId="25" fillId="25" borderId="3" xfId="0" applyFont="1" applyFill="1" applyBorder="1" applyAlignment="1">
      <alignment horizontal="left" vertical="top"/>
    </xf>
    <xf numFmtId="0" fontId="25" fillId="22" borderId="1" xfId="0" applyFont="1" applyFill="1" applyBorder="1" applyAlignment="1">
      <alignment horizontal="left" vertical="top" wrapText="1"/>
    </xf>
    <xf numFmtId="0" fontId="25" fillId="22" borderId="2" xfId="0" applyFont="1" applyFill="1" applyBorder="1" applyAlignment="1">
      <alignment horizontal="left" vertical="top" wrapText="1"/>
    </xf>
    <xf numFmtId="0" fontId="7" fillId="17" borderId="17" xfId="0" applyNumberFormat="1" applyFont="1" applyFill="1" applyBorder="1" applyAlignment="1">
      <alignment horizontal="left" vertical="center" wrapText="1"/>
    </xf>
    <xf numFmtId="0" fontId="7" fillId="17" borderId="22" xfId="0" applyNumberFormat="1" applyFont="1" applyFill="1" applyBorder="1" applyAlignment="1">
      <alignment horizontal="left" vertical="center" wrapText="1"/>
    </xf>
    <xf numFmtId="0" fontId="4" fillId="2" borderId="1" xfId="0" applyNumberFormat="1" applyFont="1" applyFill="1" applyBorder="1" applyAlignment="1">
      <alignment vertical="center" wrapText="1"/>
    </xf>
    <xf numFmtId="0" fontId="4" fillId="2" borderId="2" xfId="0" applyNumberFormat="1" applyFont="1" applyFill="1" applyBorder="1" applyAlignment="1">
      <alignment vertical="center" wrapText="1"/>
    </xf>
    <xf numFmtId="0" fontId="47" fillId="19" borderId="1" xfId="0" applyFont="1" applyFill="1" applyBorder="1" applyAlignment="1">
      <alignment horizontal="left" vertical="center" wrapText="1"/>
    </xf>
    <xf numFmtId="0" fontId="47" fillId="19" borderId="4" xfId="0" applyFont="1" applyFill="1" applyBorder="1" applyAlignment="1">
      <alignment horizontal="left" vertical="center" wrapText="1"/>
    </xf>
    <xf numFmtId="0" fontId="47" fillId="19" borderId="2" xfId="0" applyFont="1" applyFill="1" applyBorder="1" applyAlignment="1">
      <alignment horizontal="left" vertical="center" wrapText="1"/>
    </xf>
    <xf numFmtId="0" fontId="49" fillId="8" borderId="1" xfId="0" applyFont="1" applyFill="1" applyBorder="1" applyAlignment="1">
      <alignment horizontal="left" vertical="center" wrapText="1"/>
    </xf>
    <xf numFmtId="0" fontId="49" fillId="8" borderId="4" xfId="0" applyFont="1" applyFill="1" applyBorder="1" applyAlignment="1">
      <alignment horizontal="left" vertical="center" wrapText="1"/>
    </xf>
    <xf numFmtId="0" fontId="49" fillId="8" borderId="2" xfId="0" applyFont="1" applyFill="1" applyBorder="1" applyAlignment="1">
      <alignment horizontal="left" vertical="center" wrapText="1"/>
    </xf>
  </cellXfs>
  <cellStyles count="18">
    <cellStyle name="Followed Hyperlink" xfId="7" builtinId="9" hidden="1"/>
    <cellStyle name="Followed Hyperlink" xfId="5" builtinId="9" hidden="1"/>
    <cellStyle name="Followed Hyperlink" xfId="3" builtinId="9" hidden="1"/>
    <cellStyle name="Hyperlink" xfId="6" builtinId="8" hidden="1"/>
    <cellStyle name="Hyperlink" xfId="4" builtinId="8" hidden="1"/>
    <cellStyle name="Hyperlink" xfId="2" builtinId="8" hidden="1"/>
    <cellStyle name="Hyperlink" xfId="17" builtinId="8"/>
    <cellStyle name="Normal" xfId="0" builtinId="0"/>
    <cellStyle name="Normal 2" xfId="1" xr:uid="{00000000-0005-0000-0000-000007000000}"/>
    <cellStyle name="Normal 2 2" xfId="10" xr:uid="{00000000-0005-0000-0000-000008000000}"/>
    <cellStyle name="Normal 2 2 2" xfId="14" xr:uid="{00000000-0005-0000-0000-000009000000}"/>
    <cellStyle name="Normal 2 3" xfId="13" xr:uid="{00000000-0005-0000-0000-00000A000000}"/>
    <cellStyle name="Normal 3" xfId="8" xr:uid="{00000000-0005-0000-0000-00000B000000}"/>
    <cellStyle name="Normal 3 2" xfId="15" xr:uid="{00000000-0005-0000-0000-00000C000000}"/>
    <cellStyle name="Normal 4" xfId="11" xr:uid="{00000000-0005-0000-0000-00000D000000}"/>
    <cellStyle name="Normal 5" xfId="16" xr:uid="{73E5DC28-71E4-4177-B15F-9BC2CC2E8967}"/>
    <cellStyle name="Percent 2" xfId="9" xr:uid="{00000000-0005-0000-0000-00000E000000}"/>
    <cellStyle name="Percent 3" xfId="12" xr:uid="{00000000-0005-0000-0000-00000F000000}"/>
  </cellStyles>
  <dxfs count="145">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tint="4.9989318521683403E-2"/>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tint="4.9989318521683403E-2"/>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color rgb="FF0C0C0C"/>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strike/>
        <color theme="2" tint="-0.499984740745262"/>
      </font>
      <fill>
        <patternFill>
          <bgColor theme="2"/>
        </patternFill>
      </fill>
    </dxf>
    <dxf>
      <font>
        <strike/>
        <color theme="2" tint="-0.499984740745262"/>
      </font>
    </dxf>
    <dxf>
      <font>
        <color theme="0"/>
      </font>
    </dxf>
    <dxf>
      <font>
        <color theme="0"/>
      </font>
    </dxf>
    <dxf>
      <font>
        <color theme="0"/>
      </font>
    </dxf>
    <dxf>
      <font>
        <color theme="0"/>
      </font>
    </dxf>
    <dxf>
      <font>
        <color theme="0"/>
      </font>
    </dxf>
    <dxf>
      <font>
        <color theme="0"/>
      </font>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b val="0"/>
        <i/>
        <color theme="1" tint="0.499984740745262"/>
      </font>
    </dxf>
    <dxf>
      <font>
        <b val="0"/>
        <i/>
        <color theme="1" tint="0.499984740745262"/>
      </font>
    </dxf>
    <dxf>
      <font>
        <b val="0"/>
        <i/>
        <strike/>
        <color theme="2" tint="-9.9948118533890809E-2"/>
      </font>
      <fill>
        <patternFill>
          <bgColor theme="2"/>
        </patternFill>
      </fill>
    </dxf>
    <dxf>
      <font>
        <strike/>
        <color theme="0" tint="-0.34998626667073579"/>
      </font>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numFmt numFmtId="165" formatCode="0;;;@"/>
    </dxf>
    <dxf>
      <font>
        <b val="0"/>
      </font>
    </dxf>
    <dxf>
      <font>
        <b val="0"/>
      </font>
    </dxf>
    <dxf>
      <font>
        <b val="0"/>
      </font>
    </dxf>
    <dxf>
      <font>
        <b val="0"/>
      </font>
    </dxf>
    <dxf>
      <font>
        <b val="0"/>
      </font>
    </dxf>
    <dxf>
      <font>
        <b val="0"/>
      </font>
    </dxf>
    <dxf>
      <font>
        <b val="0"/>
      </font>
    </dxf>
    <dxf>
      <font>
        <b val="0"/>
      </font>
    </dxf>
    <dxf>
      <font>
        <b val="0"/>
      </font>
    </dxf>
    <dxf>
      <font>
        <sz val="9"/>
      </font>
    </dxf>
    <dxf>
      <font>
        <sz val="9"/>
      </font>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0C2"/>
      <rgbColor rgb="FF68070C"/>
      <rgbColor rgb="FFAAAAAA"/>
      <rgbColor rgb="FF7F0424"/>
      <rgbColor rgb="FFF3E4B5"/>
      <rgbColor rgb="FF0563C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3F1FF"/>
      <color rgb="FFFFE7FA"/>
      <color rgb="FFEDDFFF"/>
      <color rgb="FFE0D2F5"/>
      <color rgb="FFF9EDEF"/>
      <color rgb="FFF2DCDB"/>
      <color rgb="FFD7E1EC"/>
      <color rgb="FFFF5E49"/>
      <color rgb="FF68090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Subsection Scores</a:t>
            </a:r>
          </a:p>
        </c:rich>
      </c:tx>
      <c:layout>
        <c:manualLayout>
          <c:xMode val="edge"/>
          <c:yMode val="edge"/>
          <c:x val="0.38155893611806635"/>
          <c:y val="1.5194681861348529E-2"/>
        </c:manualLayout>
      </c:layout>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1"/>
          <c:order val="0"/>
          <c:tx>
            <c:strRef>
              <c:f>Values!$J$2:$J$20</c:f>
              <c:strCache>
                <c:ptCount val="19"/>
                <c:pt idx="0">
                  <c:v>Company</c:v>
                </c:pt>
                <c:pt idx="1">
                  <c:v>Documentation</c:v>
                </c:pt>
                <c:pt idx="2">
                  <c:v>Accessibility</c:v>
                </c:pt>
                <c:pt idx="3">
                  <c:v>Third Parties</c:v>
                </c:pt>
                <c:pt idx="4">
                  <c:v>Consulting</c:v>
                </c:pt>
                <c:pt idx="5">
                  <c:v>Application Security</c:v>
                </c:pt>
                <c:pt idx="6">
                  <c:v>Authentication, Authorization, and Accounting</c:v>
                </c:pt>
                <c:pt idx="7">
                  <c:v>Business Continuity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tx>
          <c:spPr>
            <a:solidFill>
              <a:srgbClr val="FF0000"/>
            </a:solidFill>
          </c:spPr>
          <c:invertIfNegative val="0"/>
          <c:cat>
            <c:strRef>
              <c:f>Values!$J$2:$J$20</c:f>
              <c:strCache>
                <c:ptCount val="17"/>
                <c:pt idx="0">
                  <c:v>Company</c:v>
                </c:pt>
                <c:pt idx="1">
                  <c:v>Documentation</c:v>
                </c:pt>
                <c:pt idx="2">
                  <c:v>Accessibility</c:v>
                </c:pt>
                <c:pt idx="3">
                  <c:v>Third Parties</c:v>
                </c:pt>
                <c:pt idx="4">
                  <c:v>Consulting</c:v>
                </c:pt>
                <c:pt idx="5">
                  <c:v>Application Security</c:v>
                </c:pt>
                <c:pt idx="6">
                  <c:v>Authentication, Authorization, and Accounting</c:v>
                </c:pt>
                <c:pt idx="7">
                  <c:v>Business Continuity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cat>
          <c:val>
            <c:numRef>
              <c:f>Values!$I$2:$I$20</c:f>
              <c:numCache>
                <c:formatCode>0.00%</c:formatCode>
                <c:ptCount val="19"/>
                <c:pt idx="0">
                  <c:v>0.625</c:v>
                </c:pt>
                <c:pt idx="1">
                  <c:v>1</c:v>
                </c:pt>
                <c:pt idx="2">
                  <c:v>0.88888888888888884</c:v>
                </c:pt>
                <c:pt idx="3">
                  <c:v>0.6470588235294118</c:v>
                </c:pt>
                <c:pt idx="4">
                  <c:v>0.77777777777777779</c:v>
                </c:pt>
                <c:pt idx="5">
                  <c:v>1</c:v>
                </c:pt>
                <c:pt idx="6">
                  <c:v>0.44155844155844154</c:v>
                </c:pt>
                <c:pt idx="7">
                  <c:v>1</c:v>
                </c:pt>
                <c:pt idx="8">
                  <c:v>0.96296296296296291</c:v>
                </c:pt>
                <c:pt idx="9">
                  <c:v>0.92929292929292928</c:v>
                </c:pt>
                <c:pt idx="10">
                  <c:v>1</c:v>
                </c:pt>
                <c:pt idx="11">
                  <c:v>0.82608695652173914</c:v>
                </c:pt>
                <c:pt idx="12">
                  <c:v>0.625</c:v>
                </c:pt>
                <c:pt idx="13">
                  <c:v>1</c:v>
                </c:pt>
                <c:pt idx="14">
                  <c:v>0.75</c:v>
                </c:pt>
                <c:pt idx="15">
                  <c:v>0.83333333333333337</c:v>
                </c:pt>
                <c:pt idx="16">
                  <c:v>1</c:v>
                </c:pt>
                <c:pt idx="17">
                  <c:v>0</c:v>
                </c:pt>
                <c:pt idx="18">
                  <c:v>0</c:v>
                </c:pt>
              </c:numCache>
            </c:numRef>
          </c:val>
          <c:extLst>
            <c:ext xmlns:c16="http://schemas.microsoft.com/office/drawing/2014/chart" uri="{C3380CC4-5D6E-409C-BE32-E72D297353CC}">
              <c16:uniqueId val="{00000006-E007-42A3-87BD-6B8D651659D1}"/>
            </c:ext>
          </c:extLst>
        </c:ser>
        <c:dLbls>
          <c:showLegendKey val="0"/>
          <c:showVal val="0"/>
          <c:showCatName val="0"/>
          <c:showSerName val="0"/>
          <c:showPercent val="0"/>
          <c:showBubbleSize val="0"/>
        </c:dLbls>
        <c:gapWidth val="182"/>
        <c:shape val="box"/>
        <c:axId val="975669256"/>
        <c:axId val="975664336"/>
        <c:axId val="0"/>
      </c:bar3DChart>
      <c:catAx>
        <c:axId val="9756692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975664336"/>
        <c:crosses val="autoZero"/>
        <c:auto val="1"/>
        <c:lblAlgn val="ctr"/>
        <c:lblOffset val="100"/>
        <c:noMultiLvlLbl val="0"/>
      </c:catAx>
      <c:valAx>
        <c:axId val="975664336"/>
        <c:scaling>
          <c:orientation val="minMax"/>
          <c:max val="1"/>
        </c:scaling>
        <c:delete val="0"/>
        <c:axPos val="t"/>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669256"/>
        <c:crosses val="autoZero"/>
        <c:crossBetween val="between"/>
        <c:majorUnit val="0.1"/>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2374900" cy="520700"/>
    <xdr:pic>
      <xdr:nvPicPr>
        <xdr:cNvPr id="2" name="Picture 1" descr="Brandmark of EDUCAUSE ">
          <a:extLst>
            <a:ext uri="{FF2B5EF4-FFF2-40B4-BE49-F238E27FC236}">
              <a16:creationId xmlns:a16="http://schemas.microsoft.com/office/drawing/2014/main" id="{0F2A7CD8-61BD-4287-B755-4B97C5AAE1B5}"/>
            </a:ext>
            <a:ext uri="{C183D7F6-B498-43B3-948B-1728B52AA6E4}">
              <adec:decorative xmlns:adec="http://schemas.microsoft.com/office/drawing/2017/decorative" val="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61925"/>
          <a:ext cx="2374900" cy="52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583822</xdr:colOff>
      <xdr:row>13</xdr:row>
      <xdr:rowOff>239792</xdr:rowOff>
    </xdr:from>
    <xdr:to>
      <xdr:col>1</xdr:col>
      <xdr:colOff>4576526</xdr:colOff>
      <xdr:row>13</xdr:row>
      <xdr:rowOff>1508074</xdr:rowOff>
    </xdr:to>
    <xdr:pic>
      <xdr:nvPicPr>
        <xdr:cNvPr id="11" name="Picture 10" descr="Visual representation of the information above. ">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
        <a:stretch>
          <a:fillRect/>
        </a:stretch>
      </xdr:blipFill>
      <xdr:spPr>
        <a:xfrm>
          <a:off x="583822" y="7707392"/>
          <a:ext cx="5859604" cy="1268282"/>
        </a:xfrm>
        <a:prstGeom prst="rect">
          <a:avLst/>
        </a:prstGeom>
      </xdr:spPr>
    </xdr:pic>
    <xdr:clientData/>
  </xdr:twoCellAnchor>
  <xdr:twoCellAnchor editAs="oneCell">
    <xdr:from>
      <xdr:col>0</xdr:col>
      <xdr:colOff>571500</xdr:colOff>
      <xdr:row>16</xdr:row>
      <xdr:rowOff>254000</xdr:rowOff>
    </xdr:from>
    <xdr:to>
      <xdr:col>2</xdr:col>
      <xdr:colOff>3175</xdr:colOff>
      <xdr:row>16</xdr:row>
      <xdr:rowOff>1358900</xdr:rowOff>
    </xdr:to>
    <xdr:pic>
      <xdr:nvPicPr>
        <xdr:cNvPr id="6" name="Picture 5" descr=" For this example, questions in the HIPAA section become optional based on the answer to QUAL-01. ">
          <a:extLst>
            <a:ext uri="{FF2B5EF4-FFF2-40B4-BE49-F238E27FC236}">
              <a16:creationId xmlns:a16="http://schemas.microsoft.com/office/drawing/2014/main" id="{1F7B47DC-2CB5-2B83-83F9-CDB825EA3424}"/>
            </a:ext>
          </a:extLst>
        </xdr:cNvPr>
        <xdr:cNvPicPr>
          <a:picLocks noChangeAspect="1"/>
        </xdr:cNvPicPr>
      </xdr:nvPicPr>
      <xdr:blipFill>
        <a:blip xmlns:r="http://schemas.openxmlformats.org/officeDocument/2006/relationships" r:embed="rId2"/>
        <a:stretch>
          <a:fillRect/>
        </a:stretch>
      </xdr:blipFill>
      <xdr:spPr>
        <a:xfrm>
          <a:off x="571500" y="10312400"/>
          <a:ext cx="9842500" cy="1104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409575</xdr:colOff>
      <xdr:row>5</xdr:row>
      <xdr:rowOff>323849</xdr:rowOff>
    </xdr:from>
    <xdr:to>
      <xdr:col>4</xdr:col>
      <xdr:colOff>2009774</xdr:colOff>
      <xdr:row>44</xdr:row>
      <xdr:rowOff>161924</xdr:rowOff>
    </xdr:to>
    <xdr:graphicFrame macro="">
      <xdr:nvGraphicFramePr>
        <xdr:cNvPr id="2" name="Chart 1" descr="Graphical representation of the scoring chart that is available in text form on the Analyst Report tab C13:G34">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88900</xdr:colOff>
      <xdr:row>0</xdr:row>
      <xdr:rowOff>88900</xdr:rowOff>
    </xdr:from>
    <xdr:to>
      <xdr:col>0</xdr:col>
      <xdr:colOff>2330450</xdr:colOff>
      <xdr:row>3</xdr:row>
      <xdr:rowOff>114300</xdr:rowOff>
    </xdr:to>
    <xdr:pic>
      <xdr:nvPicPr>
        <xdr:cNvPr id="2" name="Picture 4" descr="Brandmark of EDUCAUSE ">
          <a:extLst>
            <a:ext uri="{FF2B5EF4-FFF2-40B4-BE49-F238E27FC236}">
              <a16:creationId xmlns:a16="http://schemas.microsoft.com/office/drawing/2014/main" id="{DDF1EBAA-F970-954B-A7DE-04AD2B627A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900" y="88900"/>
          <a:ext cx="2374900" cy="52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75.367752430553" createdVersion="6" refreshedVersion="6" minRefreshableVersion="3" recordCount="257" xr:uid="{00000000-000A-0000-FFFF-FFFF00000000}">
  <cacheSource type="worksheet">
    <worksheetSource ref="H43" sheet="Questions"/>
  </cacheSource>
  <cacheFields count="27">
    <cacheField name="ID" numFmtId="0">
      <sharedItems count="257">
        <s v="GNRL-01"/>
        <s v="GNRL-02"/>
        <s v="GNRL-03"/>
        <s v="GNRL-04"/>
        <s v="GNRL-05"/>
        <s v="GNRL-06"/>
        <s v="GNRL-07"/>
        <s v="GNRL-08"/>
        <s v="GNRL-09"/>
        <s v="GNRL-10"/>
        <s v="GNRL-11"/>
        <s v="GNRL-12"/>
        <s v="GNRL-13"/>
        <s v="GNRL-14"/>
        <s v="GNRL-15"/>
        <s v="QUAL-01"/>
        <s v="QUAL-02"/>
        <s v="QUAL-03"/>
        <s v="QUAL-04"/>
        <s v="QUAL-05"/>
        <s v="QUAL-06"/>
        <s v="QUAL-07"/>
        <s v="COMP-01"/>
        <s v="COMP-02"/>
        <s v="COMP-03"/>
        <s v="COMP-04"/>
        <s v="COMP-05"/>
        <s v="DOCU-01"/>
        <s v="DOCU-02"/>
        <s v="DOCU-03"/>
        <s v="DOCU-04"/>
        <s v="DOCU-05"/>
        <s v="DOCU-06"/>
        <s v="DOCU-07"/>
        <s v="DOCU-08"/>
        <s v="DOCU-09"/>
        <s v="DOCU-10"/>
        <s v="DOCU-11"/>
        <s v="ITAC-01"/>
        <s v="ITAC-02"/>
        <s v="ITAC-03"/>
        <s v="ITAC-04"/>
        <s v="ITAC-05"/>
        <s v="ITAC-06"/>
        <s v="ITAC-07"/>
        <s v="ITAC-08"/>
        <s v="ITAC-09"/>
        <s v="THRD-01"/>
        <s v="THRD-02"/>
        <s v="THRD-03"/>
        <s v="THRD-04"/>
        <s v="THRD-05"/>
        <s v="CONS-01"/>
        <s v="CONS-02"/>
        <s v="CONS-03"/>
        <s v="CONS-04"/>
        <s v="CONS-05"/>
        <s v="CONS-06"/>
        <s v="CONS-07"/>
        <s v="CONS-08"/>
        <s v="CONS-09"/>
        <s v="APPL-01"/>
        <s v="APPL-02"/>
        <s v="APPL-03"/>
        <s v="APPL-04"/>
        <s v="APPL-05"/>
        <s v="APPL-06"/>
        <s v="APPL-07"/>
        <s v="APPL-08"/>
        <s v="APPL-09"/>
        <s v="APPL-10"/>
        <s v="APPL-11"/>
        <s v="APPL-12"/>
        <s v="APPL-13"/>
        <s v="APPL-14"/>
        <s v="APPL-15"/>
        <s v="AAAI-01"/>
        <s v="AAAI-02"/>
        <s v="AAAI-03"/>
        <s v="AAAI-04"/>
        <s v="AAAI-05"/>
        <s v="AAAI-06"/>
        <s v="AAAI-07"/>
        <s v="AAAI-08"/>
        <s v="AAAI-09"/>
        <s v="AAAI-10"/>
        <s v="AAAI-11"/>
        <s v="AAAI-12"/>
        <s v="AAAI-13"/>
        <s v="AAAI-14"/>
        <s v="AAAI-15"/>
        <s v="AAAI-16"/>
        <s v="AAAI-17"/>
        <s v="AAAI-18"/>
        <s v="AAAI-19"/>
        <s v="BCPL-01"/>
        <s v="BCPL-02"/>
        <s v="BCPL-03"/>
        <s v="BCPL-04"/>
        <s v="BCPL-05"/>
        <s v="BCPL-06"/>
        <s v="BCPL-07"/>
        <s v="BCPL-08"/>
        <s v="BCPL-09"/>
        <s v="BCPL-10"/>
        <s v="CHNG-01"/>
        <s v="CHNG-02"/>
        <s v="CHNG-03"/>
        <s v="CHNG-04"/>
        <s v="CHNG-05"/>
        <s v="CHNG-06"/>
        <s v="CHNG-07"/>
        <s v="CHNG-08"/>
        <s v="CHNG-09"/>
        <s v="CHNG-10"/>
        <s v="CHNG-11"/>
        <s v="CHNG-12"/>
        <s v="CHNG-13"/>
        <s v="CHNG-14"/>
        <s v="CHNG-15"/>
        <s v="CHNG-16"/>
        <s v="DATA-01"/>
        <s v="DATA-02"/>
        <s v="DATA-03"/>
        <s v="DATA-04"/>
        <s v="DATA-05"/>
        <s v="DATA-06"/>
        <s v="DATA-07"/>
        <s v="DATA-08"/>
        <s v="DATA-09"/>
        <s v="DATA-10"/>
        <s v="DATA-11"/>
        <s v="DATA-12"/>
        <s v="DATA-13"/>
        <s v="DATA-14"/>
        <s v="DATA-15"/>
        <s v="DATA-16"/>
        <s v="DATA-17"/>
        <s v="DATA-18"/>
        <s v="DATA-19"/>
        <s v="DATA-20"/>
        <s v="DATA-21"/>
        <s v="DATA-22"/>
        <s v="DATA-23"/>
        <s v="DATA-24"/>
        <s v="DCTR-01"/>
        <s v="DCTR-02"/>
        <s v="DCTR-03"/>
        <s v="DCTR-04"/>
        <s v="DCTR-05"/>
        <s v="DCTR-06"/>
        <s v="DCTR-07"/>
        <s v="DCTR-08"/>
        <s v="DCTR-09"/>
        <s v="DCTR-10"/>
        <s v="DCTR-11"/>
        <s v="DCTR-12"/>
        <s v="DCTR-13"/>
        <s v="DCTR-14"/>
        <s v="DCTR-15"/>
        <s v="DCTR-16"/>
        <s v="DCTR-17"/>
        <s v="DRPL-01"/>
        <s v="DRPL-02"/>
        <s v="DRPL-03"/>
        <s v="DRPL-04"/>
        <s v="DRPL-05"/>
        <s v="DRPL-06"/>
        <s v="DRPL-07"/>
        <s v="DRPL-08"/>
        <s v="DRPL-09"/>
        <s v="DRPL-10"/>
        <s v="DRPL-11"/>
        <s v="FIDP-01"/>
        <s v="FIDP-02"/>
        <s v="FIDP-03"/>
        <s v="FIDP-04"/>
        <s v="FIDP-05"/>
        <s v="FIDP-06"/>
        <s v="FIDP-07"/>
        <s v="FIDP-08"/>
        <s v="FIDP-09"/>
        <s v="FIDP-10"/>
        <s v="FIDP-11"/>
        <s v="PPPR-01"/>
        <s v="PPPR-02"/>
        <s v="PPPR-03"/>
        <s v="PPPR-04"/>
        <s v="PPPR-05"/>
        <s v="PPPR-06"/>
        <s v="PPPR-07"/>
        <s v="PPPR-08"/>
        <s v="PPPR-09"/>
        <s v="PPPR-10"/>
        <s v="PPPR-11"/>
        <s v="PPPR-12"/>
        <s v="PPPR-13"/>
        <s v="PPPR-14"/>
        <s v="PPPR-15"/>
        <s v="PPPR-16"/>
        <s v="PPPR-17"/>
        <s v="IH-01"/>
        <s v="IH-02"/>
        <s v="IH-03"/>
        <s v="IH-04"/>
        <s v="QLAS-01"/>
        <s v="QLAS-02"/>
        <s v="QLAS-03"/>
        <s v="QLAS-04"/>
        <s v="QLAS-05"/>
        <s v="VULN-01"/>
        <s v="VULN-02"/>
        <s v="VULN-03"/>
        <s v="VULN-04"/>
        <s v="VULN-05"/>
        <s v="VULN-06"/>
        <s v="HIPA-01"/>
        <s v="HIPA-02"/>
        <s v="HIPA-03"/>
        <s v="HIPA-04"/>
        <s v="HIPA-05"/>
        <s v="HIPA-06"/>
        <s v="HIPA-07"/>
        <s v="HIPA-08"/>
        <s v="HIPA-09"/>
        <s v="HIPA-10"/>
        <s v="HIPA-11"/>
        <s v="HIPA-12"/>
        <s v="HIPA-13"/>
        <s v="HIPA-14"/>
        <s v="HIPA-15"/>
        <s v="HIPA-16"/>
        <s v="HIPA-17"/>
        <s v="HIPA-18"/>
        <s v="HIPA-19"/>
        <s v="HIPA-20"/>
        <s v="HIPA-21"/>
        <s v="HIPA-22"/>
        <s v="HIPA-23"/>
        <s v="HIPA-24"/>
        <s v="HIPA-25"/>
        <s v="HIPA-26"/>
        <s v="HIPA-27"/>
        <s v="HIPA-28"/>
        <s v="HIPA-29"/>
        <s v="PCID-01"/>
        <s v="PCID-02"/>
        <s v="PCID-03"/>
        <s v="PCID-04"/>
        <s v="PCID-05"/>
        <s v="PCID-06"/>
        <s v="PCID-07"/>
        <s v="PCID-08"/>
        <s v="PCID-09"/>
        <s v="PCID-10"/>
        <s v="PCID-11"/>
        <s v="PCID-12"/>
      </sharedItems>
    </cacheField>
    <cacheField name="Question" numFmtId="0">
      <sharedItems count="254" longText="1">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oes your product process protected health information (PHI) or any data covered by the Health Insurance Portability and Accountability Act?"/>
        <s v="Will institution data be shared with or hosted by any third parties? (e.g. any entity not wholly-owned by your company is considered a third-party)"/>
        <s v="Do you have a well documented Business Continuity Plan (BCP) that is tested annually?"/>
        <s v="Do you have a well documented Disaster Recovery Plan (DRP) that is tested annually?"/>
        <s v="Is the vended product designed to process or store Credit Card information?"/>
        <s v="Does your company provide professional services pertaining to this product?"/>
        <s v="Select your hosting option"/>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Use this area to share information about your environment that will assist those who are assessing your company data security program."/>
        <s v="Have you undergone a SSAE 18/SOC 2 audit?"/>
        <s v="Have you completed the Cloud Security Alliance (CSA) self assessment or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udit of the most recent version of your product?"/>
        <s v="Do you have a documented and implemented process for verifying accessibility conformance?"/>
        <s v="Have you adopted a technical or legal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Do you perform security assessments of third party companies with which you share data? (i.e. hosting providers, cloud services, PaaS, IaaS, SaaS, etc.)."/>
        <s v="Provide a brief description for why each of these third parties will have access to institution data."/>
        <s v="What legal agreements (i.e. contracts) do you have in place with these third parties that address liability in the event of a data breach?"/>
        <s v="Do you have an implemented third party management strategy?"/>
        <s v="Do you have a process and implemented procedures for managing your hardware supply chain? (e.g., telecommunications equipment, export licensing, computing devices)"/>
        <s v="Will the consulting take place on-premises?"/>
        <s v="Will the consultant require access to Institution's network resources?"/>
        <s v="Will the consultant require access to hardware in the Institution's data centers?"/>
        <s v="Will the consultant require an account within the Institution's domain (@*.edu)?"/>
        <s v="Has the consultant received training on [sensitive, HIPAA, PCI, etc.] data handling?"/>
        <s v="Will any data be transferred to the consultant's possession?"/>
        <s v="Is it encrypted (at rest) while in the consultant's possession?"/>
        <s v="Will the consultant need remote access to the Institution's network or systems?"/>
        <s v="Can we restrict that access based on source IP addres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Are only currently supported operating system(s), software, and libraries leveraged by the system(s)/application(s) that will have access to institution's data?"/>
        <s v="If mobile, is the application available from a trusted source (e.g., App Store, Google Play Store)?"/>
        <s v="Does your application require access to location or GPS data?"/>
        <s v="Does your application provide separation of duties between security administration, system administration, and standard user functions?"/>
        <s v="Do you have a fully implemented policy or procedure that details how your employees obtain administrator access to instutional instance of the application?"/>
        <s v="Have your developers been trained in secure coding techniques?"/>
        <s v="Was your application developed using secure coding techniques?"/>
        <s v="Do you subject your code to static code analysis and/or static application security testing prior to release?"/>
        <s v="Do you have software testing processes (dynamic or static) that are established and followed?"/>
        <s v="Does your solution support single sign-on (SSO) protocols for user and administrator authentication?"/>
        <s v="Does your solution support local authentication protocols for user and administrator authentication?"/>
        <s v="Can you enforce password/passphrase aging requirements?"/>
        <s v="Can you enforce password/passphrase complexity requirements [provided by the institution]?"/>
        <s v="Does the system have password complexity or length limitations and/or restrictions?"/>
        <s v="Do you have documented password/passphrase reset procedures that are currently implemented in the system and/or customer support?"/>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s v="If you don't support SSO, does your application and/or user-frontend/portal support multi-factor authentication? (e.g. Duo, Google Authenticator, OTP, etc.)"/>
        <s v="Does your application automatically lock the session or log-out an account after a period of inactivity?"/>
        <s v="Are there any passwords/passphrases hard coded into your systems or products?"/>
        <s v="Are you storing any passwords in plaintext?"/>
        <s v="Does your application support directory integration for user accounts?"/>
        <s v="Are audit logs available that include AT LEAST all of the following; login, logout, actions performed, and source IP address?"/>
        <s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s v="Describe or provide a reference to the retention period for those logs, how logs are protected, and whether they are accessible to the customer (and if so, how)."/>
        <s v="Is an owner assigned who is responsible for the maintenance and review of the Business Continuity Plan?"/>
        <s v="Is there a defined problem/issue escalation plan in your BCP for impacted clients?"/>
        <s v="Is there a documented communication plan in your BCP for impacted clients?"/>
        <s v="Are all components of the BCP reviewed at least annually and updated as needed to reflect change?"/>
        <s v="Are specific crisis management roles and responsibilities defined and documented?"/>
        <s v="Does your organization conduct training and awareness activities to validate its employees understanding of their roles and responsibilities during a crisis?"/>
        <s v="Does your organization have an alternative business site or a contracted Business Recovery provider?"/>
        <s v="Does your organization conduct an annual test of relocating to an alternate site for business recovery purposes?"/>
        <s v="Is this product a core service of your organization, and as such, the top priority during business continuity planning?"/>
        <s v="Are all services that support your product fully redundant?"/>
        <s v="Does your Change Management process minimally include authorization, impact analysis, testing, and validation before moving changes to production?"/>
        <s v="Does your Change Management process also verify that all required third party libraries and dependencies are still supported with each major change?"/>
        <s v="Will the institution be notified of major changes to your environment that could impact the institution's security posture?"/>
        <s v="Do clients have the option to not participate in or postpone an upgrade to a new release?"/>
        <s v="Do you have a fully implemented solution support strategy that defines how many concurrent versions you support?"/>
        <s v="Does the system support client customizations from one release to another?"/>
        <s v="Do you have a release schedule for product updates?"/>
        <s v="Do you have a technology roadmap, for at least the next 2 years, for enhancements and bug fixes for the product/service being assessed?"/>
        <s v="Is Institution involvement (i.e. technically or organizationally) required during product updates?"/>
        <s v="Do you have policy and procedure, currently implemented, managing how critical patches are applied to all systems and applications?"/>
        <s v="Do you have policy and procedure, currently implemented, guiding how security risks are mitigated until patches can be applied?"/>
        <s v="Are upgrades or system changes installed during off-peak hours or in a manner that does not impact the customer?"/>
        <s v="Do procedures exist to provide that emergency changes are documented and authorized (including after the fact approval)?"/>
        <s v="Do you have an implemented system configuration management process? (e.g. secure &quot;gold&quot; images, etc.)"/>
        <s v="Do you have a systems management and configuration strategy that encompasses servers, appliances, cloud services, applications, and mobile devices (company and employee owned)?"/>
        <s v="Does the environment provide for dedicated single-tenant capabilities? If not, describe how your product or environment separates data from different customers (e.g., logically, physically, single tenancy, multi-tenancy)."/>
        <s v="Will Institution's data be stored on any devices (database servers, file servers, SAN, NAS, …) configured with non-RFC 1918/4193 (i.e. publicly routable) IP addresses?"/>
        <s v="Is sensitive data encrypted, using secure protocols/algorithms, in transport? (e.g. system-to-client)"/>
        <s v="Is sensitive data encrypted, using secure protocols/algorithms, in storage? (e.g. disk encryption, at-rest, files, and within a running database)"/>
        <s v="Do all cryptographic modules in use in your product conform to the Federal Information Processing Standards (FIPS PUB 140-2)?"/>
        <s v="At the completion of this contract, will data be returned to the institution and deleted from all your systems and archives?"/>
        <s v="Will the institution's data be available within the system for a period of time at the completion of this contract?"/>
        <s v="Can the Institution extract a full or partial backup of data?"/>
        <s v="Are ownership rights to all data, inputs, outputs, and metadata retained by the institution?"/>
        <s v="Are these rights retained even through a provider acquisition or bankruptcy event?"/>
        <s v="In the event of imminent bankruptcy, closing of business, or retirement of service, will you provide 90 days for customers to get their data out of the system and migrate applications?"/>
        <s v="Are involatile backup copies made according to pre-defined schedules and securely stored and protected?"/>
        <s v="Do current backups include all operating system software, utilities, security software, application software, and data files necessary for recovery?"/>
        <s v="Are you performing off site backups? (i.e. digitally moved off site)"/>
        <s v="Are physical backups taken off site? (i.e. physically moved off site)"/>
        <s v="Do backups containing the institution's data ever leave the Institution's Data Zone either physically or via network routing?"/>
        <s v="Are data backups encrypted?"/>
        <s v="Do you have a cryptographic key management process (generation, exchange, storage, safeguards, use, vetting, and replacement), that is documented and currently implemented, for all system components? (e.g. database, system, web, etc.)"/>
        <s v="Do you have a media handling process, that is documented and currently implemented that meets established business needs and regulatory requirements, including end-of-life, repurposing, and data sanitization procedures?"/>
        <s v="Does the process described in DATA-23 adhere to DoD 5220.22-M and/or NIST SP 800-88 standards?"/>
        <s v="Is media used for long-term retention of business data and archival purposes stored in a secure, environmentally protected area?"/>
        <s v="Will you handle data in a FERPA compliant manner?"/>
        <s v="Does your staff (or third party) have access to Institutional data (e.g., financial, PHI or other sensitive information) through any means?"/>
        <s v="Does the hosting provider have a SOC 2 Type 2 report available?"/>
        <s v="Are you generally able to accomodate storing each institution's data within their geographic region?"/>
        <s v="Are the data centers staffed 24 hours a day, seven days a week (i.e., 24x7x365)?"/>
        <s v="Are your servers separated from other companies via a physical barrier, such as a cage or hardened walls?"/>
        <s v="Does a physical barrier fully enclose the physical space preventing unauthorized physical contact with any of your devices?"/>
        <s v="Are your primary and secondary data centers geographically diverse?"/>
        <s v="If outsourced or co-located, is there a contract in place to prevent data from leaving the Institution's Data Zone?"/>
        <s v="What Tier Level is your data center (per levels defined by the Uptime Institute)?"/>
        <s v="Is the service hosted in a high availability environment?"/>
        <s v="Is redundant power available for all datacenters where institution data will reside? "/>
        <s v="Are redundant power strategies tested?"/>
        <s v="Describe or provide a reference to the availability of cooling and fire suppression systems in all datacenters where institution data will reside."/>
        <s v="Do you have Internet Service Provider (ISP) Redundancy?"/>
        <s v="Does every datacenter where the Institution's data will reside have multiple telephone company or network provider entrances to the facility?"/>
        <s v="Are you requiring multi-factor authentication for administrators of your cloud environment?"/>
        <s v="Are you using your cloud providers available hardening tools or pre-hardened images?"/>
        <s v="Does your cloud vendor have access to your encryption keys?"/>
        <s v="Describe or provide a reference to your Disaster Recovery Plan (DRP)."/>
        <s v="Is an owner assigned who is responsible for the maintenance and review of the DRP?"/>
        <s v="Can the Institution review your DRP and supporting documentation?"/>
        <s v="Are any disaster recovery locations outside the Institution's geographic region?"/>
        <s v="Does your organization have a disaster recovery site or a contracted Disaster Recovery provider?"/>
        <s v="Does your organization conduct an annual test of relocating to this site for disaster recovery purposes?"/>
        <s v="Is there a defined problem/issue escalation plan in your DRP for impacted clients?"/>
        <s v="Is there a documented communication plan in your DRP for impacted clients?"/>
        <s v="Describe or provide a reference to how your disaster recovery plan is tested? (i.e. scope of DR tests, end-to-end testing, etc.)"/>
        <s v="Has the Disaster Recovery Plan been tested in the last year?"/>
        <s v="Are all components of the DRP reviewed at least annually and updated as needed to reflect change?"/>
        <s v="Are you utilizing a stateful packet inspection (SPI) firewall?"/>
        <s v="State and describe who has the authority to change firewall rules?"/>
        <s v="Do you have a documented policy for firewall change requests?"/>
        <s v="Have you implemented an Intrusion Detection System (network-based)?"/>
        <s v="Have you implemented an Intrusion Prevention System (network-based)?"/>
        <s v="Do you employ host-based intrusion detection?"/>
        <s v="Do you employ host-based intrusion prevention?"/>
        <s v="Are you employing any next-generation persistent threat (NGPT) monitoring?"/>
        <s v="Do you monitor for intrusions on a 24x7x365 basis?"/>
        <s v="Is intrusion monitoring performed internally or by a third-party service?"/>
        <s v="Are audit logs available for all changes to the network, firewall, IDS, and IPS systems?"/>
        <s v="Can you share the organization chart, mission statement, and policies for your information security unit?"/>
        <s v="Do you have a documented patch management process?"/>
        <s v="Can you accommodate encryption requirements using open standards?"/>
        <s v="Are information security principles designed into the product lifecycle?"/>
        <s v="Do you have a documented systems development life cycle (SDLC)?"/>
        <s v="Do you have a formal incident response plan?"/>
        <s v="Will you comply with applicable breach notification laws?"/>
        <s v="Will you comply with the Institution's IT policies with regards to user privacy and data protection?"/>
        <s v="Is your company subject to Institution's geographic region's laws and regulations?"/>
        <s v="Do you perform background screenings or multi-state background checks on all employees prior to their first day of work?"/>
        <s v="Do you require new employees to fill out agreements and review policies?"/>
        <s v="Do you have a documented information security policy?"/>
        <s v="Do you have an information security awareness program?"/>
        <s v="Is security awareness training mandatory for all employees?"/>
        <s v="Do you have process and procedure(s) documented, and currently followed, that require a review and update of the access-list(s) for privileged accounts?"/>
        <s v="Do you have documented, and currently implemented, internal audit processes and procedures?"/>
        <s v="Does your organization have physical security controls and policies in place?"/>
        <s v="Do you have either an internal incident response team or retain an external team?"/>
        <s v="Do you have the capability to respond to incidents on a 24x7x365 basis?"/>
        <s v="Do you carry cyber-risk insurance to protect against unforeseen service outages, data that is lost or stolen, and security incidents?"/>
        <s v="Do you have a documented and currently implemented Quality Assurance program?"/>
        <s v="Do you comply with ISO 9001?"/>
        <s v="Will your company provide quality and performance metrics in relation to the scope of services and performance expectations for the services you are offering?"/>
        <s v="Do you incorporate customer feedback into security feature requests?"/>
        <s v="Can you provide an evaluation site to the institution for testing?"/>
        <s v="Are your systems and applications regularly scanned externally for vulnerabilities?"/>
        <s v="Have your systems and applications had a third party security assessment completed in the last year?"/>
        <s v="Are your systems and applications scanned with an authenticated user account for vulnerabilities [that are remediated] prior to new releases?"/>
        <s v="Will you provide results of application and system vulnerability scans to the Institution?"/>
        <s v="Describe or provide a reference to how you monitor for and protect against common web application security vulnerabilities (e.g. SQL injection, XSS, XSRF, etc.)."/>
        <s v="Will you allow the institution to perform its own vulnerability testing and/or scanning of your systems and/or application provided that testing is performed at a mutually agreed upon time and date?"/>
        <s v="Do your workforce members receive regular training related to the HIPAA Privacy and Security Rules and the HITECH Act?"/>
        <s v="Do you monitor or receive information regarding changes in HIPAA regulations?"/>
        <s v="Has your organization designated HIPAA Privacy and Security officers as required by the Rules?"/>
        <s v="Do you comply with the requirements of the Health Information Technology for Economic and Clinical Health Act (HITECH)?"/>
        <s v="Have you conducted a risk analysis as required under the Security Rule?"/>
        <s v="Have you identified areas of risks?"/>
        <s v="Have you taken actions to mitigate the identified risks?"/>
        <s v="Does your application require user and system administrator password changes at a frequency no greater than 90 days?"/>
        <s v="Does your application require a user to set their own password after an administrator reset or on first use of the account?"/>
        <s v="Does your application lock-out an account after a number of failed login attempts? "/>
        <s v="Does your application automatically lock or log-out an account after a period of inactivity?"/>
        <s v="Are passwords visible in plain text, whether when stored or entered, including service level accounts (i.e. database accounts, etc.)?"/>
        <s v="If the application is institution-hosted, can all service level and administrative account passwords be changed by the institution?"/>
        <s v="Does your application provide the ability to define user access levels?"/>
        <s v="Does your application support varying levels of access to administrative tasks defined individually per user?"/>
        <s v="Does your application support varying levels of access to records based on user ID?"/>
        <s v="Is there a limit to the number of groups a user can be assigned?"/>
        <s v="Do accounts used for vendor supplied remote support abide by the same authentication policies and access logging as the rest of the system?"/>
        <s v="Does the application log record access including specific user, date/time of access, and originating IP or device? "/>
        <s v="Does the application log administrative activity, such user account access changes and password changes, including specific user, date/time of changes, and originating IP or device?"/>
        <s v="How long does the application keep access/change logs?"/>
        <s v="Can the application logs be archived? "/>
        <s v="Can the application logs be saved externally? "/>
        <s v="Does your data backup and retention policies and practices meet HIPAA requirements?"/>
        <s v="Do you have a disaster recovery plan and emergency mode operation plan?"/>
        <s v="Have the policies/plans mentioned above been tested?"/>
        <s v="Can you provide a HIPAA compliance attestation document?"/>
        <s v="Are you willing to enter into a Business Associate Agreement (BAA)?"/>
        <s v="Have you entered into a BAA with all subcontractors who may have access to protected health information (PHI)?"/>
        <s v="Do your systems or products store, process, or transmit cardholder (payment/credit/debt card) data?"/>
        <s v="Are you compliant with the Payment Card Industry Data Security Standard (PCI DSS)?"/>
        <s v="Do you have a current, executed within the past year, Attestation of Compliance (AoC) or Report on Compliance (RoC)?"/>
        <s v="Are you classified as a service provider?"/>
        <s v="Are you on the list of VISA approved service providers? "/>
        <s v="Are you classified as a merchant?  If so, what level (1, 2, 3, 4)?"/>
        <s v="Describe the architecture employed by the system to verify and authorize credit card transactions."/>
        <s v="What payment processors/gateways does the system support? "/>
        <s v="Can the application be installed in a PCI DSS compliant manner ?"/>
        <s v="Is the application listed as an approved PA-DSS application? "/>
        <s v="Does the system or products use a third party to collect, store, process, or transmit cardholder (payment/credit/debt card) data?"/>
        <s v="Include documentation describing the systems' abilities to comply with the PCI DSS and any features or capabilities of the system that must be added or changed in order to operate in compliance with the standards. "/>
      </sharedItems>
    </cacheField>
    <cacheField name="Additional Info" numFmtId="0">
      <sharedItems containsBlank="1" containsMixedTypes="1" containsNumber="1" containsInteger="1" minValue="0" maxValue="0" count="4">
        <n v="0"/>
        <s v="Additional Information"/>
        <e v="#N/A"/>
        <m/>
      </sharedItems>
    </cacheField>
    <cacheField name="Standard Guidance" numFmtId="0">
      <sharedItems containsBlank="1"/>
    </cacheField>
    <cacheField name="No Guidance" numFmtId="0">
      <sharedItems containsBlank="1"/>
    </cacheField>
    <cacheField name="Yes Guidance" numFmtId="0">
      <sharedItems containsBlank="1" longText="1"/>
    </cacheField>
    <cacheField name="Reason For Question" numFmtId="0">
      <sharedItems containsBlank="1" longText="1"/>
    </cacheField>
    <cacheField name="Follow-up Inquiries" numFmtId="0">
      <sharedItems containsBlank="1" longText="1"/>
    </cacheField>
    <cacheField name="High Risk" numFmtId="0">
      <sharedItems containsBlank="1" count="5">
        <m/>
        <b v="1"/>
        <b v="0"/>
        <s v="FALSE"/>
        <s v="TRUE"/>
      </sharedItems>
    </cacheField>
    <cacheField name="Required" numFmtId="1">
      <sharedItems containsString="0" containsBlank="1" containsNumber="1" containsInteger="1" minValue="0" maxValue="1"/>
    </cacheField>
    <cacheField name="Category" numFmtId="0">
      <sharedItems containsBlank="1"/>
    </cacheField>
    <cacheField name="C_Answer" numFmtId="0">
      <sharedItems containsBlank="1"/>
    </cacheField>
    <cacheField name="V_Answer" numFmtId="0">
      <sharedItems containsBlank="1" containsMixedTypes="1" containsNumber="1" containsInteger="1" minValue="0" maxValue="0"/>
    </cacheField>
    <cacheField name="Analyst override answer" numFmtId="0">
      <sharedItems containsBlank="1"/>
    </cacheField>
    <cacheField name="Compliant" numFmtId="0">
      <sharedItems containsBlank="1" containsMixedTypes="1" containsNumber="1" containsInteger="1" minValue="0" maxValue="0" count="3">
        <m/>
        <n v="0"/>
        <e v="#N/A"/>
      </sharedItems>
    </cacheField>
    <cacheField name="Default Weight" numFmtId="0">
      <sharedItems containsString="0" containsBlank="1" containsNumber="1" containsInteger="1" minValue="0" maxValue="40"/>
    </cacheField>
    <cacheField name="Analyst Adjusted Weight" numFmtId="0">
      <sharedItems containsBlank="1"/>
    </cacheField>
    <cacheField name="Weight" numFmtId="0">
      <sharedItems containsString="0" containsBlank="1" containsNumber="1" containsInteger="1" minValue="0" maxValue="40"/>
    </cacheField>
    <cacheField name="Score" numFmtId="0">
      <sharedItems containsBlank="1" containsMixedTypes="1" containsNumber="1" containsInteger="1" minValue="0" maxValue="0"/>
    </cacheField>
    <cacheField name="CIS Critical Security Controls v6.1" numFmtId="0">
      <sharedItems containsBlank="1"/>
    </cacheField>
    <cacheField name="HIPAA" numFmtId="0">
      <sharedItems containsBlank="1" count="24">
        <m/>
        <s v="Discovery"/>
        <s v="§164.308(a)(1)(ii)(B)"/>
        <s v="§164.308(a)(4), _x000a_§164.312(a)(1), §164.312(a)(2)(i), _x000a_§164.312(d)"/>
        <s v="§164.308(a)(4), _x000a_§164.312(a)(1), §164.312(a)(2)(i),_x000a_§164.312(d)"/>
        <e v="#N/A"/>
        <s v="§164.308(a)(5)(i)"/>
        <s v="§164.316(b)(2)(iii)"/>
        <s v="§164.308(a)(2)"/>
        <s v="§164.308(a)(6)(i)"/>
        <s v="§164.308(a)(6)(ii)"/>
        <s v="§164.308(a)(1)(i)"/>
        <s v="§164.308(a)(5)(ii)(D)"/>
        <s v="§164.308(a)(4), §164.312(a)(2)(ii), _x000a_§164.312(a)(2)(iii)"/>
        <s v="§164.308(a)(4),_x000a_§164.312(a)(2)(ii), §164.312(a)(2)(iii)"/>
        <s v="§164.308(a)(4), _x000a_§164.312(d)"/>
        <s v="§164.308(a)(4), _x000a_§164.312(a)(1)"/>
        <s v="§ 164.308(a)(1)(ii)(D)"/>
        <s v="§164.312(b)"/>
        <s v="§164.312(a)(2)(ii)"/>
        <s v="§164.308(a)(7)(i)"/>
        <s v="§164.308(b)(2)"/>
        <s v="§164.308(b)(1),_x000a_§164.308(b)(3), §164.314(a)(1)(i)"/>
        <s v="§164.308(a)(3)(i), §164.308(b)(1), _x000a_§164.308(b)(3), §164.314(a)(1)(i)"/>
      </sharedItems>
    </cacheField>
    <cacheField name="ISO 27002:27013" numFmtId="0">
      <sharedItems containsBlank="1" containsMixedTypes="1" containsNumber="1" containsInteger="1" minValue="6" maxValue="16" count="55">
        <m/>
        <s v="18.1.1"/>
        <s v="17.1.2"/>
        <s v="15.2.1"/>
        <s v="15.1.3"/>
        <s v="9.1.2"/>
        <s v="9.2.6"/>
        <n v="9"/>
        <n v="10"/>
        <s v="11.2.6"/>
        <n v="6"/>
        <s v="9.1.1"/>
        <s v="12.5.1"/>
        <n v="16"/>
        <s v="12.1.1"/>
        <s v="12.1.4"/>
        <s v="9.2.3, 12.1.4"/>
        <s v="9.2.3, 9.3.1, 9.4.3"/>
        <s v="9.1.1, 9.2.3, 9.3.1, 9.4.3"/>
        <s v="9.4.3"/>
        <s v="6.2.1"/>
        <s v="12.6.1"/>
        <s v="17.1.3"/>
        <s v="7.2.2, 17.1.3"/>
        <s v="7.2.2, 16.1.1, 17.1.3"/>
        <s v="17.2.1"/>
        <s v="12.1.2"/>
        <s v="8.1.4"/>
        <s v="12.3.1"/>
        <s v="8.1.2"/>
        <s v="10.1.2"/>
        <s v="8.3.1"/>
        <s v="9.2.3"/>
        <s v="8.3.1, 18.1.1"/>
        <s v="14.2.5"/>
        <s v="10.1.1"/>
        <s v="11.1.1"/>
        <s v="13.1.2"/>
        <s v="11.1.1, 11.1.2"/>
        <e v="#N/A"/>
        <s v="11.1.4"/>
        <s v="17.1.1"/>
        <s v="7.1.3"/>
        <s v="12.4.1"/>
        <s v="8.2.1; 8.2.3"/>
        <s v="8.2.3"/>
        <s v="9.4.2"/>
        <s v="14.2.1"/>
        <s v="12.7.1, 18.2.1"/>
        <s v="13.1.1"/>
        <n v="13"/>
        <s v="18.2.1"/>
        <s v="18.1.1, 7.2.2"/>
        <s v="16.1.1"/>
        <s v="16.1.2, 16.1.5, 18.1.1"/>
      </sharedItems>
    </cacheField>
    <cacheField name="NIST Cybersecurity Framework" numFmtId="0">
      <sharedItems containsBlank="1" count="41">
        <m/>
        <s v="ID.GV-3"/>
        <s v="ID.AM-6, PR.AT-3"/>
        <s v="PR.IP-9"/>
        <s v="ID.AM-6, PR-AT-3"/>
        <s v="ID.AM-5"/>
        <s v="PR.AC-3, PR.MA-2"/>
        <s v="PR.AC-4, PR.PT-3"/>
        <s v="PR.PT-3"/>
        <s v="ID.AM-2"/>
        <s v="ID.AM-1, ID.AM-2, ID.AM-4"/>
        <s v="PR.AC-4"/>
        <s v="PR.AC-1"/>
        <s v="PR.AC-1, PR.AC-4"/>
        <s v="PR.IP-1"/>
        <s v="PR.IP-1, PR.IP-2"/>
        <s v="DE.CM-8"/>
        <s v="PR.IP-3"/>
        <s v="PR.IP-3, PR.DS-7"/>
        <s v="PR.DS-6"/>
        <s v="PR.AC-2, PR.IP-5"/>
        <s v="PR.IP-4"/>
        <s v="PR.DS-1, PR.IP-4"/>
        <s v="PR.DS-3"/>
        <s v="PR.DS-3, ID.GV-3"/>
        <s v="PR.DS-1"/>
        <s v="PR.DS-1, PR.DS-2"/>
        <s v="PR.AC-2"/>
        <s v="PR.AC-5"/>
        <e v="#N/A"/>
        <s v="PR.DS-4"/>
        <s v="DE.CM-1"/>
        <s v="DE.CM-1, DE.CM-2, DE.CM-7"/>
        <s v="DE.AE-1, DE.CM-1, PR.PT-4"/>
        <s v="DE.CM-7"/>
        <s v="DE.CM-7, PR.DS-2"/>
        <s v="DE.CM-7, PR.DS-1"/>
        <s v="DE.CM-7, DE.CM-8, ID.RA-1"/>
        <s v="PR.DS-5"/>
        <s v="PR.PT-4"/>
        <s v="ID.RA-1, DE.CM-8, PR.IP-12"/>
      </sharedItems>
    </cacheField>
    <cacheField name="NIST SP 800-171r1" numFmtId="0">
      <sharedItems containsBlank="1" count="51">
        <m/>
        <s v="ID.GV-3"/>
        <s v="ID.AM-6, PR.AT-3"/>
        <s v="PR.IP-9"/>
        <s v="3.8.2"/>
        <s v="3.1.2, 3.1.3"/>
        <s v="3.1.2"/>
        <s v="3.1.2, 3.1.19, 3.8.2"/>
        <s v="3.4.9"/>
        <s v="3.1.12, 3.1.13, 3.1.14, 3.1.14, 3.1.15, 3.1.8, 3.1.20, 3.7.5, 3.8.2, 3.13.7"/>
        <s v="3.1.4"/>
        <s v="3.1.1, 3.1.5, 3.1.6, 3.7.1, 3.7.2"/>
        <s v="3.5.6"/>
        <s v="3.5.7"/>
        <s v="3.5.5, 3.5.8"/>
        <s v="3.5.1"/>
        <s v="3.4.1, 3.4.2, 3.4.3"/>
        <s v="3.13.13"/>
        <s v="3.1.18, 3.7.1, 3.13.13"/>
        <s v="3.11.1, 3.11.2, 3.11.3"/>
        <s v="3.12.2"/>
        <s v="3.2.1, 3.2.2"/>
        <s v="3.4.3, 3.4.4"/>
        <s v="3.4.3, 3.4.4, 3.4.5"/>
        <s v="3.4.4"/>
        <s v="3.14.4"/>
        <s v="3.1.3, 3.8.1"/>
        <s v="3.1.22"/>
        <s v="3.8.1"/>
        <s v="3.8.9"/>
        <s v="3.13.10"/>
        <s v="3.8.1, 3.8.9"/>
        <s v="3.8.1, 3.8.5, 3.8.9"/>
        <s v="3.7.1, 3.7.2, 3.8.3"/>
        <s v="3.7.3, 3.8.3,"/>
        <s v="3.8.1, 3.8.2"/>
        <s v="3.1.3"/>
        <e v="#N/A"/>
        <s v="3.6.1, 3.14.6, 3.14.7"/>
        <s v="3.3.1"/>
        <s v="3.1.19"/>
        <s v="3.11.1, 3.11.2, 3.11.3, 3.14.2"/>
        <s v="3.2.2"/>
        <s v="3.6.1, 3.14.1"/>
        <s v="3.6.2, 3.12.2"/>
        <s v="3.5.9"/>
        <s v="3.1.8"/>
        <s v="3.1.10, 3.1.11"/>
        <s v="3.5.10"/>
        <s v="3.3.2"/>
        <s v="3.6.3, 3.12.2"/>
      </sharedItems>
    </cacheField>
    <cacheField name="NIST SP 800-53r4" numFmtId="0">
      <sharedItems containsBlank="1" count="48">
        <m/>
        <s v="RA-2"/>
        <s v="AU-7, AU-9, IR-4"/>
        <s v="CA-5, PL-2"/>
        <s v="SA-9"/>
        <s v="PE-2, PE-3, PE-5, PE-11, PE-13, PE-14, SA-9"/>
        <s v="PS-3"/>
        <s v="PS-5"/>
        <s v="AC-4"/>
        <s v="MP-2"/>
        <s v="AC-17; NIST SP 800-46"/>
        <s v="CM-11"/>
        <s v="AC-3, CM-7; NIST SP 800-46"/>
        <s v="CA-9, SC-4"/>
        <s v="AC-5"/>
        <s v="AC-2, AC-3, AC-6, MA-2, MA-3"/>
        <s v="IA-4"/>
        <s v="IA-5(1)"/>
        <s v="IA-2, IA-5"/>
        <s v="CM-2, CM-3, CM-6, CM-8"/>
        <s v="CM-2, CM-6, CM-3, AC-19, MA-2"/>
        <s v="SI-2"/>
        <s v="AU-7, AU-9, IR-4, AC-5, CP-4, CP-10; NIST SP 800-34"/>
        <s v="AT-3, AC-5, CP-4, CP-10; NIST SP 800-34"/>
        <s v="AC-5, CP-4, CP-10; NIST SP 800-34"/>
        <s v="CM-3, CM-4, CM-5"/>
        <s v="AC-4, MP-2, MP-4"/>
        <s v="AC-22"/>
        <s v="CP-9"/>
        <s v="SC-28, SC-13, FIPS PUB 140-2"/>
        <s v="CP-9, MP-5"/>
        <s v="CP-9 MP-6, NIST SP 800-60, NIST SP 800-88, AC-2, AC-6, IA-4, PM-2, PM-10, SI-5, MA-2, MA-3, MP-6"/>
        <s v="AC-2, AC-6, IA-4, PM-2, PM-10, SI-5, MA-2"/>
        <s v="SI-12, AC-2, AC-6, IA-4, PM-2, PM-10, SI-5, MA-2"/>
        <s v="AC-2, AC-6, IA-4, PM-2, PM-10, SI-5"/>
        <e v="#N/A"/>
        <s v="PE-2, PE-3, PE-5, PE-11, PE-13, PE-14"/>
        <s v="IR-2, IR-4, IR-5"/>
        <s v="AU-2"/>
        <s v="AC-19(5)"/>
        <s v="AT-3"/>
        <s v="IR-2, IR-4, IR-5, IR-7"/>
        <s v="IR-6"/>
        <s v="AC-7"/>
        <s v="AC-11, AC-11(1), AC-12"/>
        <s v="AU-2, AU-6, AU-12"/>
        <s v="AU-3"/>
        <s v="SA-3, SA-15, SC-2, PM-2, PM-10, SI-5,PM-3"/>
      </sharedItems>
    </cacheField>
    <cacheField name="PCI DSS" numFmtId="0">
      <sharedItems containsBlank="1" containsMixedTypes="1" containsNumber="1" minValue="1" maxValue="13" count="34">
        <m/>
        <n v="13"/>
        <n v="12"/>
        <s v="PCI Scope, Discovery"/>
        <s v="PCI Scope"/>
        <s v="12.1, Scope"/>
        <s v="7.x"/>
        <s v="12.8, 4.2"/>
        <n v="2"/>
        <s v="12.x"/>
        <s v="7.x, 8.x"/>
        <s v="8.x"/>
        <s v="2.1, 8.x"/>
        <n v="11"/>
        <s v="6.4, 6.4.5, 6.4.5.1, 6.4.5.2"/>
        <s v="6.4, 12.8, 12.9"/>
        <s v="12.1, 12.8"/>
        <s v="12.2, 12.8"/>
        <s v="12.1, 12.2, 12.8"/>
        <s v="12.10, 12.8, 6.4"/>
        <s v="12.8, 9.x"/>
        <s v="9.x"/>
        <e v="#N/A"/>
        <n v="1"/>
        <s v="11.4, 12.8"/>
        <s v="1.1, 10.8, 10.6, 10.3, 10.2, 11.4"/>
        <n v="4"/>
        <s v="11.2, 11.3"/>
        <s v="11.2, 12.8"/>
        <s v="12.10, 10.10"/>
        <s v="12.8, 12.5"/>
        <n v="10.7"/>
        <n v="12.1"/>
        <n v="12.8"/>
      </sharedItems>
    </cacheField>
    <cacheField name="Trusted CI" numFmtId="166">
      <sharedItems containsBlank="1" containsMixedTypes="1" containsNumber="1" minValue="1" maxValue="1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x v="0"/>
    <x v="0"/>
    <x v="0"/>
    <m/>
    <m/>
    <m/>
    <m/>
    <m/>
    <x v="0"/>
    <m/>
    <m/>
    <m/>
    <m/>
    <m/>
    <x v="0"/>
    <m/>
    <m/>
    <m/>
    <m/>
    <m/>
    <x v="0"/>
    <x v="0"/>
    <x v="0"/>
    <x v="0"/>
    <x v="0"/>
    <x v="0"/>
    <m/>
  </r>
  <r>
    <x v="1"/>
    <x v="1"/>
    <x v="0"/>
    <m/>
    <m/>
    <m/>
    <m/>
    <m/>
    <x v="0"/>
    <m/>
    <m/>
    <m/>
    <m/>
    <m/>
    <x v="0"/>
    <m/>
    <m/>
    <m/>
    <m/>
    <m/>
    <x v="0"/>
    <x v="0"/>
    <x v="0"/>
    <x v="0"/>
    <x v="0"/>
    <x v="0"/>
    <m/>
  </r>
  <r>
    <x v="2"/>
    <x v="2"/>
    <x v="0"/>
    <m/>
    <m/>
    <m/>
    <m/>
    <m/>
    <x v="0"/>
    <m/>
    <m/>
    <m/>
    <m/>
    <m/>
    <x v="0"/>
    <m/>
    <m/>
    <m/>
    <m/>
    <m/>
    <x v="0"/>
    <x v="0"/>
    <x v="0"/>
    <x v="0"/>
    <x v="0"/>
    <x v="0"/>
    <m/>
  </r>
  <r>
    <x v="3"/>
    <x v="3"/>
    <x v="0"/>
    <m/>
    <m/>
    <m/>
    <m/>
    <m/>
    <x v="0"/>
    <m/>
    <m/>
    <m/>
    <m/>
    <m/>
    <x v="0"/>
    <m/>
    <m/>
    <m/>
    <m/>
    <m/>
    <x v="0"/>
    <x v="0"/>
    <x v="0"/>
    <x v="0"/>
    <x v="0"/>
    <x v="0"/>
    <m/>
  </r>
  <r>
    <x v="4"/>
    <x v="4"/>
    <x v="0"/>
    <m/>
    <m/>
    <m/>
    <m/>
    <m/>
    <x v="0"/>
    <m/>
    <m/>
    <m/>
    <m/>
    <m/>
    <x v="0"/>
    <m/>
    <m/>
    <m/>
    <m/>
    <m/>
    <x v="0"/>
    <x v="0"/>
    <x v="0"/>
    <x v="0"/>
    <x v="0"/>
    <x v="0"/>
    <m/>
  </r>
  <r>
    <x v="5"/>
    <x v="5"/>
    <x v="0"/>
    <m/>
    <m/>
    <m/>
    <m/>
    <m/>
    <x v="0"/>
    <m/>
    <m/>
    <m/>
    <m/>
    <m/>
    <x v="0"/>
    <m/>
    <m/>
    <m/>
    <m/>
    <m/>
    <x v="0"/>
    <x v="0"/>
    <x v="0"/>
    <x v="0"/>
    <x v="0"/>
    <x v="0"/>
    <m/>
  </r>
  <r>
    <x v="6"/>
    <x v="6"/>
    <x v="0"/>
    <m/>
    <m/>
    <m/>
    <m/>
    <m/>
    <x v="0"/>
    <m/>
    <m/>
    <m/>
    <m/>
    <m/>
    <x v="0"/>
    <m/>
    <m/>
    <m/>
    <m/>
    <m/>
    <x v="0"/>
    <x v="0"/>
    <x v="0"/>
    <x v="0"/>
    <x v="0"/>
    <x v="0"/>
    <m/>
  </r>
  <r>
    <x v="7"/>
    <x v="7"/>
    <x v="0"/>
    <m/>
    <m/>
    <m/>
    <m/>
    <m/>
    <x v="0"/>
    <m/>
    <m/>
    <m/>
    <m/>
    <m/>
    <x v="0"/>
    <m/>
    <m/>
    <m/>
    <m/>
    <m/>
    <x v="0"/>
    <x v="0"/>
    <x v="0"/>
    <x v="0"/>
    <x v="0"/>
    <x v="0"/>
    <m/>
  </r>
  <r>
    <x v="8"/>
    <x v="8"/>
    <x v="0"/>
    <m/>
    <m/>
    <m/>
    <m/>
    <m/>
    <x v="0"/>
    <m/>
    <m/>
    <m/>
    <m/>
    <m/>
    <x v="0"/>
    <m/>
    <m/>
    <m/>
    <m/>
    <m/>
    <x v="0"/>
    <x v="0"/>
    <x v="0"/>
    <x v="0"/>
    <x v="0"/>
    <x v="0"/>
    <m/>
  </r>
  <r>
    <x v="9"/>
    <x v="9"/>
    <x v="0"/>
    <m/>
    <m/>
    <m/>
    <m/>
    <m/>
    <x v="0"/>
    <m/>
    <m/>
    <m/>
    <m/>
    <m/>
    <x v="0"/>
    <m/>
    <m/>
    <m/>
    <m/>
    <m/>
    <x v="0"/>
    <x v="0"/>
    <x v="0"/>
    <x v="0"/>
    <x v="0"/>
    <x v="0"/>
    <m/>
  </r>
  <r>
    <x v="10"/>
    <x v="10"/>
    <x v="0"/>
    <m/>
    <m/>
    <m/>
    <m/>
    <m/>
    <x v="0"/>
    <m/>
    <m/>
    <m/>
    <m/>
    <m/>
    <x v="0"/>
    <m/>
    <m/>
    <m/>
    <m/>
    <m/>
    <x v="0"/>
    <x v="0"/>
    <x v="0"/>
    <x v="0"/>
    <x v="0"/>
    <x v="0"/>
    <m/>
  </r>
  <r>
    <x v="11"/>
    <x v="11"/>
    <x v="0"/>
    <m/>
    <m/>
    <m/>
    <m/>
    <m/>
    <x v="0"/>
    <m/>
    <m/>
    <m/>
    <m/>
    <m/>
    <x v="0"/>
    <m/>
    <m/>
    <m/>
    <m/>
    <m/>
    <x v="0"/>
    <x v="0"/>
    <x v="0"/>
    <x v="0"/>
    <x v="0"/>
    <x v="0"/>
    <m/>
  </r>
  <r>
    <x v="12"/>
    <x v="12"/>
    <x v="0"/>
    <m/>
    <m/>
    <m/>
    <m/>
    <m/>
    <x v="0"/>
    <m/>
    <m/>
    <m/>
    <m/>
    <m/>
    <x v="0"/>
    <m/>
    <m/>
    <m/>
    <m/>
    <m/>
    <x v="0"/>
    <x v="0"/>
    <x v="0"/>
    <x v="0"/>
    <x v="0"/>
    <x v="0"/>
    <m/>
  </r>
  <r>
    <x v="13"/>
    <x v="13"/>
    <x v="0"/>
    <m/>
    <m/>
    <m/>
    <m/>
    <m/>
    <x v="0"/>
    <m/>
    <m/>
    <m/>
    <m/>
    <m/>
    <x v="0"/>
    <m/>
    <m/>
    <m/>
    <m/>
    <m/>
    <x v="0"/>
    <x v="0"/>
    <x v="0"/>
    <x v="0"/>
    <x v="0"/>
    <x v="0"/>
    <m/>
  </r>
  <r>
    <x v="14"/>
    <x v="14"/>
    <x v="0"/>
    <m/>
    <m/>
    <m/>
    <m/>
    <m/>
    <x v="0"/>
    <m/>
    <m/>
    <m/>
    <m/>
    <m/>
    <x v="0"/>
    <m/>
    <m/>
    <m/>
    <m/>
    <m/>
    <x v="0"/>
    <x v="0"/>
    <x v="0"/>
    <x v="0"/>
    <x v="0"/>
    <x v="0"/>
    <m/>
  </r>
  <r>
    <x v="15"/>
    <x v="15"/>
    <x v="0"/>
    <s v="Standard Guidance"/>
    <s v="Yes Guidance"/>
    <s v="No Guidance"/>
    <s v="This qualifier determines the presence of PHI in the solution and sets the HIPAA section as required appropriately."/>
    <s v="Reference the HIPAA section for follow-up review."/>
    <x v="1"/>
    <n v="1"/>
    <s v="Qualifiers"/>
    <s v="Yes"/>
    <n v="0"/>
    <s v=""/>
    <x v="1"/>
    <n v="10"/>
    <s v=""/>
    <n v="10"/>
    <n v="0"/>
    <s v="CSC 13"/>
    <x v="1"/>
    <x v="1"/>
    <x v="1"/>
    <x v="1"/>
    <x v="1"/>
    <x v="0"/>
    <s v=""/>
  </r>
  <r>
    <x v="16"/>
    <x v="16"/>
    <x v="0"/>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Vendors oftentimes use other vendors to supplement and/or host their infrastructures and it is important to know what, if any, institutional data is shared with fourth-parties. Responses to this qualifier set the response requirement for the Third Parties section."/>
    <s v="Reference the Third Parties section for follow-up review."/>
    <x v="1"/>
    <n v="1"/>
    <s v="Qualifiers"/>
    <s v="No"/>
    <n v="0"/>
    <s v=""/>
    <x v="1"/>
    <n v="10"/>
    <s v=""/>
    <n v="10"/>
    <n v="0"/>
    <s v="CSC 13"/>
    <x v="0"/>
    <x v="0"/>
    <x v="2"/>
    <x v="2"/>
    <x v="0"/>
    <x v="1"/>
    <n v="13"/>
  </r>
  <r>
    <x v="17"/>
    <x v="17"/>
    <x v="0"/>
    <s v=" "/>
    <s v="Briefly summarize your response."/>
    <s v="Provide a reference to your BCP and supporting documentation or submit it along with this fully-populated HECVAT."/>
    <s v="This qualifier determines the existence of a complete, fully-populated BCP, maintained by the vendor, and sets the Business Continuity Plan section as required appropriately."/>
    <s v="Reference the Business Continuity Plan section for follow-up review."/>
    <x v="1"/>
    <n v="1"/>
    <s v="Qualifiers"/>
    <s v="Yes"/>
    <n v="0"/>
    <s v=""/>
    <x v="1"/>
    <n v="10"/>
    <s v=""/>
    <n v="10"/>
    <n v="0"/>
    <s v="CSC 10"/>
    <x v="0"/>
    <x v="2"/>
    <x v="3"/>
    <x v="3"/>
    <x v="2"/>
    <x v="2"/>
    <n v="12"/>
  </r>
  <r>
    <x v="18"/>
    <x v="18"/>
    <x v="0"/>
    <s v=" "/>
    <s v="Briefly summarize your response."/>
    <s v="Provide a reference to your DRP and supporting documentation or submit it along with this fully-populated HECVAT."/>
    <s v="This qualifier determines the existence of a complete, fully-populated DRP, maintained by the vendor, and sets the Business Continuity Plan section as required appropriately."/>
    <s v="Reference the Disaster Recovery Plan section for follow-up review."/>
    <x v="1"/>
    <n v="1"/>
    <s v="Qualifiers"/>
    <s v="Yes"/>
    <n v="0"/>
    <s v=""/>
    <x v="1"/>
    <m/>
    <s v=""/>
    <n v="0"/>
    <n v="0"/>
    <m/>
    <x v="0"/>
    <x v="0"/>
    <x v="0"/>
    <x v="0"/>
    <x v="0"/>
    <x v="0"/>
    <s v=""/>
  </r>
  <r>
    <x v="19"/>
    <x v="19"/>
    <x v="0"/>
    <s v="Answer yes if your product handles PCI (Credit Card) information, either directly or via a third party"/>
    <m/>
    <s v="Based on your 'Yes' response, you are required to fill out the PCI DSS section."/>
    <s v="This qualifier determines the presence of PCI DSS in the solution and sets the PCI DSS section as required appropriately."/>
    <s v="Reference the PCI DSS section for follow-up review."/>
    <x v="1"/>
    <n v="1"/>
    <s v="Qualifiers"/>
    <s v="No"/>
    <n v="0"/>
    <s v=""/>
    <x v="1"/>
    <n v="10"/>
    <s v=""/>
    <n v="10"/>
    <n v="0"/>
    <s v="CSC 10"/>
    <x v="0"/>
    <x v="2"/>
    <x v="3"/>
    <x v="3"/>
    <x v="3"/>
    <x v="2"/>
    <n v="12"/>
  </r>
  <r>
    <x v="20"/>
    <x v="20"/>
    <x v="0"/>
    <s v=" "/>
    <s v="Yes Guidance"/>
    <s v="No Guidance"/>
    <s v="When consultants are given access to a system containing institutional data, the &quot;sharing&quot; of data is not in the same context as traditional data sharing (i.e. hosting, etc.) and thus, many of the HECVAT questions do not apply. When consultants have access to a system (onsite of via remote affiliate-type accounts), the Consulting section is most relevant."/>
    <s v="Reference the Consulting section for follow-up review."/>
    <x v="2"/>
    <n v="1"/>
    <s v="Qualifiers"/>
    <s v="Yes"/>
    <n v="0"/>
    <s v=""/>
    <x v="1"/>
    <n v="10"/>
    <s v=""/>
    <n v="10"/>
    <n v="0"/>
    <s v="CSC 13"/>
    <x v="0"/>
    <x v="1"/>
    <x v="1"/>
    <x v="1"/>
    <x v="1"/>
    <x v="3"/>
    <s v="PCI Scope, Discovery"/>
  </r>
  <r>
    <x v="21"/>
    <x v="21"/>
    <x v="0"/>
    <s v="If you are using an option not listed, or a combination of options, select &quot;Other&quot;"/>
    <s v=" "/>
    <s v=" "/>
    <m/>
    <m/>
    <x v="0"/>
    <n v="1"/>
    <s v="Qualifiers"/>
    <s v="Yes"/>
    <s v=""/>
    <s v=""/>
    <x v="1"/>
    <n v="10"/>
    <s v=""/>
    <n v="10"/>
    <n v="0"/>
    <s v="CSC 14"/>
    <x v="0"/>
    <x v="0"/>
    <x v="0"/>
    <x v="0"/>
    <x v="0"/>
    <x v="4"/>
    <s v="PCI Scope"/>
  </r>
  <r>
    <x v="22"/>
    <x v="22"/>
    <x v="0"/>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3"/>
    <n v="1"/>
    <s v="Company"/>
    <s v="Yes"/>
    <n v="0"/>
    <s v=""/>
    <x v="1"/>
    <n v="15"/>
    <s v=""/>
    <n v="15"/>
    <n v="0"/>
    <m/>
    <x v="0"/>
    <x v="3"/>
    <x v="0"/>
    <x v="0"/>
    <x v="4"/>
    <x v="0"/>
    <s v=""/>
  </r>
  <r>
    <x v="23"/>
    <x v="23"/>
    <x v="0"/>
    <s v=" "/>
    <s v=" "/>
    <s v="Provide a detailed summary of the unplanned disruption."/>
    <s v="We want transparency from the vendor and an honest answer to this question, regardless of the response, is a good step in building trust."/>
    <s v="If a vendor says &quot;No&quot;, it is taken at face value. If you organization is capable of conducting reconnaissance, it is encouraged. If a vendor has experienced a breach, evaluate the circumstance of the incident and what the vendor has done in response to the breach."/>
    <x v="3"/>
    <n v="1"/>
    <s v="Company"/>
    <s v="Yes"/>
    <n v="0"/>
    <s v=""/>
    <x v="1"/>
    <n v="10"/>
    <s v=""/>
    <n v="10"/>
    <n v="0"/>
    <m/>
    <x v="0"/>
    <x v="3"/>
    <x v="0"/>
    <x v="0"/>
    <x v="5"/>
    <x v="0"/>
    <s v=""/>
  </r>
  <r>
    <x v="24"/>
    <x v="24"/>
    <x v="0"/>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3"/>
    <n v="1"/>
    <s v="Company"/>
    <s v="Yes"/>
    <n v="0"/>
    <s v=""/>
    <x v="1"/>
    <n v="15"/>
    <s v=""/>
    <n v="15"/>
    <n v="0"/>
    <m/>
    <x v="0"/>
    <x v="3"/>
    <x v="0"/>
    <x v="0"/>
    <x v="5"/>
    <x v="0"/>
    <s v=""/>
  </r>
  <r>
    <x v="25"/>
    <x v="25"/>
    <x v="0"/>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4"/>
    <n v="1"/>
    <s v="Company"/>
    <s v="Yes"/>
    <n v="0"/>
    <s v=""/>
    <x v="1"/>
    <n v="25"/>
    <s v=""/>
    <n v="25"/>
    <n v="0"/>
    <m/>
    <x v="0"/>
    <x v="1"/>
    <x v="0"/>
    <x v="0"/>
    <x v="4"/>
    <x v="5"/>
    <s v="12.1, Scope"/>
  </r>
  <r>
    <x v="26"/>
    <x v="26"/>
    <x v="0"/>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3"/>
    <n v="1"/>
    <s v="Company"/>
    <s v="Yes"/>
    <n v="0"/>
    <s v=""/>
    <x v="1"/>
    <n v="15"/>
    <s v=""/>
    <n v="15"/>
    <n v="0"/>
    <m/>
    <x v="0"/>
    <x v="1"/>
    <x v="0"/>
    <x v="0"/>
    <x v="4"/>
    <x v="0"/>
    <s v=""/>
  </r>
  <r>
    <x v="27"/>
    <x v="27"/>
    <x v="1"/>
    <s v=" "/>
    <s v="Describe any plans to undergo a SSAE 18 audit."/>
    <s v="Provide the date of assessment and include a SOC 2 Type 2 (preferred) or SOC 3 report. If you have a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3"/>
    <n v="1"/>
    <s v="Documentation"/>
    <s v="Yes"/>
    <n v="0"/>
    <s v=""/>
    <x v="1"/>
    <n v="20"/>
    <s v=""/>
    <n v="20"/>
    <n v="0"/>
    <s v="CSC 13"/>
    <x v="0"/>
    <x v="4"/>
    <x v="4"/>
    <x v="4"/>
    <x v="0"/>
    <x v="1"/>
    <n v="13"/>
  </r>
  <r>
    <x v="28"/>
    <x v="28"/>
    <x v="1"/>
    <s v=" "/>
    <s v="Describe any plans to complete the CSA self assessment or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3"/>
    <n v="1"/>
    <s v="Documentation"/>
    <s v="Yes"/>
    <n v="0"/>
    <s v=""/>
    <x v="1"/>
    <n v="20"/>
    <s v=""/>
    <n v="20"/>
    <n v="0"/>
    <s v="CSC 13"/>
    <x v="0"/>
    <x v="4"/>
    <x v="1"/>
    <x v="0"/>
    <x v="6"/>
    <x v="1"/>
    <n v="13"/>
  </r>
  <r>
    <x v="29"/>
    <x v="29"/>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3"/>
    <n v="1"/>
    <s v="Documentation"/>
    <s v="Yes"/>
    <n v="0"/>
    <s v=""/>
    <x v="1"/>
    <n v="20"/>
    <s v=""/>
    <n v="20"/>
    <n v="0"/>
    <m/>
    <x v="0"/>
    <x v="4"/>
    <x v="2"/>
    <x v="0"/>
    <x v="7"/>
    <x v="1"/>
    <n v="13"/>
  </r>
  <r>
    <x v="30"/>
    <x v="30"/>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3"/>
    <n v="1"/>
    <s v="Documentation"/>
    <s v="Yes"/>
    <n v="0"/>
    <s v=""/>
    <x v="1"/>
    <n v="20"/>
    <s v=""/>
    <n v="20"/>
    <n v="0"/>
    <m/>
    <x v="0"/>
    <x v="3"/>
    <x v="2"/>
    <x v="0"/>
    <x v="0"/>
    <x v="0"/>
    <s v=""/>
  </r>
  <r>
    <x v="31"/>
    <x v="31"/>
    <x v="1"/>
    <s v=" "/>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3"/>
    <n v="1"/>
    <s v="Documentation"/>
    <s v="Yes"/>
    <n v="0"/>
    <s v=""/>
    <x v="1"/>
    <n v="20"/>
    <s v=""/>
    <n v="20"/>
    <n v="0"/>
    <s v="CSC 14"/>
    <x v="0"/>
    <x v="5"/>
    <x v="2"/>
    <x v="5"/>
    <x v="8"/>
    <x v="0"/>
    <s v=""/>
  </r>
  <r>
    <x v="32"/>
    <x v="32"/>
    <x v="1"/>
    <s v=" "/>
    <s v="Provide a detailed summary of overall system and/or application architecture."/>
    <s v="Provide your diagrams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n v="1"/>
    <s v="Documentation"/>
    <s v="Yes"/>
    <n v="0"/>
    <s v=""/>
    <x v="1"/>
    <n v="20"/>
    <s v=""/>
    <n v="20"/>
    <n v="0"/>
    <s v="CSC 14"/>
    <x v="0"/>
    <x v="6"/>
    <x v="2"/>
    <x v="6"/>
    <x v="0"/>
    <x v="0"/>
    <s v=""/>
  </r>
  <r>
    <x v="33"/>
    <x v="33"/>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m/>
    <s v="Documentation"/>
    <s v="Yes"/>
    <n v="0"/>
    <s v=""/>
    <x v="1"/>
    <n v="20"/>
    <s v=""/>
    <n v="0"/>
    <n v="0"/>
    <s v="CSC 14"/>
    <x v="0"/>
    <x v="0"/>
    <x v="2"/>
    <x v="0"/>
    <x v="0"/>
    <x v="0"/>
    <s v=""/>
  </r>
  <r>
    <x v="34"/>
    <x v="34"/>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3"/>
    <m/>
    <s v="Documentation"/>
    <s v="Yes"/>
    <n v="0"/>
    <s v=""/>
    <x v="1"/>
    <n v="20"/>
    <s v=""/>
    <n v="0"/>
    <n v="0"/>
    <s v="CSC 13"/>
    <x v="0"/>
    <x v="1"/>
    <x v="2"/>
    <x v="0"/>
    <x v="0"/>
    <x v="0"/>
    <s v=""/>
  </r>
  <r>
    <x v="35"/>
    <x v="35"/>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3"/>
    <m/>
    <s v="Documentation"/>
    <s v="Yes"/>
    <n v="0"/>
    <s v=""/>
    <x v="1"/>
    <n v="20"/>
    <s v=""/>
    <n v="0"/>
    <n v="0"/>
    <s v="CSC 13"/>
    <x v="0"/>
    <x v="7"/>
    <x v="2"/>
    <x v="4"/>
    <x v="9"/>
    <x v="0"/>
    <s v=""/>
  </r>
  <r>
    <x v="36"/>
    <x v="36"/>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3"/>
    <m/>
    <s v="Documentation"/>
    <s v="Yes"/>
    <n v="0"/>
    <s v=""/>
    <x v="1"/>
    <n v="20"/>
    <s v=""/>
    <n v="0"/>
    <n v="0"/>
    <s v="CSC 13"/>
    <x v="0"/>
    <x v="8"/>
    <x v="2"/>
    <x v="7"/>
    <x v="9"/>
    <x v="0"/>
    <s v=""/>
  </r>
  <r>
    <x v="37"/>
    <x v="37"/>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m/>
    <x v="3"/>
    <m/>
    <s v="Documentation"/>
    <s v="Yes"/>
    <n v="0"/>
    <s v=""/>
    <x v="1"/>
    <m/>
    <s v=""/>
    <n v="0"/>
    <n v="0"/>
    <s v="CSC 14"/>
    <x v="0"/>
    <x v="7"/>
    <x v="2"/>
    <x v="0"/>
    <x v="0"/>
    <x v="0"/>
    <m/>
  </r>
  <r>
    <x v="38"/>
    <x v="38"/>
    <x v="0"/>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TBD"/>
    <x v="3"/>
    <n v="1"/>
    <s v="IT Accessibility"/>
    <s v="Yes"/>
    <n v="0"/>
    <s v=""/>
    <x v="1"/>
    <n v="20"/>
    <s v=""/>
    <n v="20"/>
    <n v="0"/>
    <m/>
    <x v="0"/>
    <x v="7"/>
    <x v="2"/>
    <x v="0"/>
    <x v="0"/>
    <x v="0"/>
    <s v=""/>
  </r>
  <r>
    <x v="39"/>
    <x v="39"/>
    <x v="0"/>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TBD"/>
    <x v="3"/>
    <n v="1"/>
    <s v="IT Accessibility"/>
    <s v="Yes"/>
    <n v="0"/>
    <s v=""/>
    <x v="1"/>
    <n v="20"/>
    <s v=""/>
    <n v="20"/>
    <n v="0"/>
    <s v="CSC 18"/>
    <x v="0"/>
    <x v="0"/>
    <x v="5"/>
    <x v="0"/>
    <x v="0"/>
    <x v="0"/>
    <s v=""/>
  </r>
  <r>
    <x v="40"/>
    <x v="40"/>
    <x v="0"/>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TBD"/>
    <x v="3"/>
    <n v="1"/>
    <s v="IT Accessibility"/>
    <s v="Yes"/>
    <n v="0"/>
    <s v=""/>
    <x v="1"/>
    <n v="20"/>
    <s v=""/>
    <n v="20"/>
    <n v="0"/>
    <s v="CSC 2, CSC 3"/>
    <x v="0"/>
    <x v="9"/>
    <x v="5"/>
    <x v="0"/>
    <x v="0"/>
    <x v="0"/>
    <s v=""/>
  </r>
  <r>
    <x v="41"/>
    <x v="41"/>
    <x v="0"/>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TBD"/>
    <x v="3"/>
    <n v="1"/>
    <s v="IT Accessibility"/>
    <s v="Yes"/>
    <n v="0"/>
    <s v=""/>
    <x v="1"/>
    <n v="20"/>
    <s v=""/>
    <n v="20"/>
    <n v="0"/>
    <s v="CSC 14"/>
    <x v="0"/>
    <x v="10"/>
    <x v="6"/>
    <x v="6"/>
    <x v="10"/>
    <x v="6"/>
    <s v="7.x"/>
  </r>
  <r>
    <x v="42"/>
    <x v="42"/>
    <x v="0"/>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TBD"/>
    <x v="3"/>
    <n v="1"/>
    <s v="IT Accessibility"/>
    <s v="Yes"/>
    <n v="0"/>
    <s v=""/>
    <x v="1"/>
    <n v="20"/>
    <s v=""/>
    <n v="20"/>
    <n v="0"/>
    <s v="CSC16"/>
    <x v="0"/>
    <x v="11"/>
    <x v="7"/>
    <x v="8"/>
    <x v="11"/>
    <x v="6"/>
    <s v="7.x"/>
  </r>
  <r>
    <x v="43"/>
    <x v="43"/>
    <x v="0"/>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TBD"/>
    <x v="3"/>
    <n v="1"/>
    <s v="IT Accessibility"/>
    <s v="Yes"/>
    <n v="0"/>
    <s v=""/>
    <x v="1"/>
    <n v="20"/>
    <s v=""/>
    <n v="20"/>
    <n v="0"/>
    <s v="CSC 18"/>
    <x v="0"/>
    <x v="0"/>
    <x v="5"/>
    <x v="0"/>
    <x v="0"/>
    <x v="0"/>
    <s v=""/>
  </r>
  <r>
    <x v="44"/>
    <x v="44"/>
    <x v="0"/>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TBD"/>
    <x v="3"/>
    <n v="1"/>
    <s v="IT Accessibility"/>
    <s v="No"/>
    <n v="0"/>
    <s v=""/>
    <x v="1"/>
    <n v="20"/>
    <s v=""/>
    <n v="20"/>
    <n v="0"/>
    <s v="CSC 12"/>
    <x v="0"/>
    <x v="10"/>
    <x v="8"/>
    <x v="9"/>
    <x v="12"/>
    <x v="0"/>
    <s v=""/>
  </r>
  <r>
    <x v="45"/>
    <x v="45"/>
    <x v="0"/>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TBD"/>
    <x v="3"/>
    <n v="1"/>
    <s v="IT Accessibility"/>
    <s v="Yes"/>
    <n v="0"/>
    <s v=""/>
    <x v="1"/>
    <n v="20"/>
    <s v=""/>
    <n v="20"/>
    <n v="0"/>
    <s v="CSC 2"/>
    <x v="0"/>
    <x v="12"/>
    <x v="8"/>
    <x v="0"/>
    <x v="10"/>
    <x v="0"/>
    <s v=""/>
  </r>
  <r>
    <x v="46"/>
    <x v="46"/>
    <x v="0"/>
    <s v=" "/>
    <s v=" "/>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TBD"/>
    <x v="3"/>
    <n v="1"/>
    <s v="IT Accessibility"/>
    <s v="No"/>
    <n v="0"/>
    <s v=""/>
    <x v="1"/>
    <n v="20"/>
    <s v=""/>
    <n v="20"/>
    <n v="0"/>
    <m/>
    <x v="0"/>
    <x v="13"/>
    <x v="0"/>
    <x v="0"/>
    <x v="0"/>
    <x v="7"/>
    <s v="12.8, 4.2"/>
  </r>
  <r>
    <x v="47"/>
    <x v="47"/>
    <x v="0"/>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4"/>
    <n v="1"/>
    <s v="Third-Parties"/>
    <s v="Yes"/>
    <n v="0"/>
    <s v=""/>
    <x v="1"/>
    <n v="25"/>
    <s v=""/>
    <n v="25"/>
    <n v="0"/>
    <s v="CSC 2"/>
    <x v="0"/>
    <x v="12"/>
    <x v="9"/>
    <x v="0"/>
    <x v="0"/>
    <x v="0"/>
    <s v=""/>
  </r>
  <r>
    <x v="48"/>
    <x v="48"/>
    <x v="0"/>
    <s v=" "/>
    <s v=" "/>
    <s v=" "/>
    <m/>
    <m/>
    <x v="4"/>
    <n v="1"/>
    <s v="Third-Parties"/>
    <s v="Yes"/>
    <n v="0"/>
    <s v=""/>
    <x v="1"/>
    <n v="25"/>
    <s v=""/>
    <n v="25"/>
    <n v="0"/>
    <s v="CSC 2"/>
    <x v="0"/>
    <x v="14"/>
    <x v="10"/>
    <x v="0"/>
    <x v="13"/>
    <x v="8"/>
    <n v="2"/>
  </r>
  <r>
    <x v="49"/>
    <x v="49"/>
    <x v="0"/>
    <s v=" "/>
    <s v=" "/>
    <s v=" "/>
    <m/>
    <m/>
    <x v="4"/>
    <n v="1"/>
    <s v="Third-Parties"/>
    <s v="No"/>
    <n v="0"/>
    <s v=""/>
    <x v="1"/>
    <n v="25"/>
    <s v=""/>
    <n v="25"/>
    <n v="0"/>
    <s v="CSC 13"/>
    <x v="0"/>
    <x v="15"/>
    <x v="0"/>
    <x v="0"/>
    <x v="0"/>
    <x v="0"/>
    <s v=""/>
  </r>
  <r>
    <x v="50"/>
    <x v="50"/>
    <x v="0"/>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If &quot;No&quot;,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
    <x v="4"/>
    <n v="1"/>
    <s v="Third-Parties"/>
    <s v="Yes"/>
    <n v="0"/>
    <s v=""/>
    <x v="1"/>
    <n v="25"/>
    <s v=""/>
    <n v="25"/>
    <n v="0"/>
    <s v="CSC 7"/>
    <x v="0"/>
    <x v="14"/>
    <x v="0"/>
    <x v="0"/>
    <x v="0"/>
    <x v="0"/>
    <s v=""/>
  </r>
  <r>
    <x v="51"/>
    <x v="51"/>
    <x v="0"/>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3"/>
    <m/>
    <m/>
    <s v="No"/>
    <n v="0"/>
    <s v=""/>
    <x v="1"/>
    <n v="20"/>
    <s v=""/>
    <n v="0"/>
    <n v="0"/>
    <s v="CSC 7"/>
    <x v="0"/>
    <x v="12"/>
    <x v="0"/>
    <x v="0"/>
    <x v="0"/>
    <x v="0"/>
    <e v="#N/A"/>
  </r>
  <r>
    <x v="52"/>
    <x v="52"/>
    <x v="0"/>
    <s v=" "/>
    <s v=" "/>
    <s v=" "/>
    <m/>
    <m/>
    <x v="3"/>
    <n v="1"/>
    <s v="Consulting"/>
    <s v="No"/>
    <n v="0"/>
    <s v=""/>
    <x v="1"/>
    <n v="20"/>
    <s v=""/>
    <n v="20"/>
    <n v="0"/>
    <s v="CSC 2"/>
    <x v="0"/>
    <x v="0"/>
    <x v="0"/>
    <x v="0"/>
    <x v="0"/>
    <x v="0"/>
    <s v=""/>
  </r>
  <r>
    <x v="53"/>
    <x v="53"/>
    <x v="0"/>
    <s v=" "/>
    <s v=" "/>
    <s v=" "/>
    <m/>
    <m/>
    <x v="4"/>
    <n v="1"/>
    <s v="Consulting"/>
    <s v="No"/>
    <n v="0"/>
    <s v=""/>
    <x v="1"/>
    <n v="25"/>
    <s v=""/>
    <n v="25"/>
    <n v="0"/>
    <s v="CSC 14"/>
    <x v="0"/>
    <x v="16"/>
    <x v="7"/>
    <x v="10"/>
    <x v="14"/>
    <x v="9"/>
    <s v="12.x"/>
  </r>
  <r>
    <x v="54"/>
    <x v="54"/>
    <x v="0"/>
    <s v=" "/>
    <s v=" "/>
    <s v=" "/>
    <m/>
    <m/>
    <x v="3"/>
    <n v="1"/>
    <s v="Consulting"/>
    <s v="Yes"/>
    <n v="0"/>
    <s v=""/>
    <x v="1"/>
    <n v="20"/>
    <s v=""/>
    <n v="20"/>
    <n v="0"/>
    <s v="CSC 5"/>
    <x v="0"/>
    <x v="7"/>
    <x v="7"/>
    <x v="11"/>
    <x v="15"/>
    <x v="10"/>
    <s v="7.x, 8.x"/>
  </r>
  <r>
    <x v="55"/>
    <x v="55"/>
    <x v="0"/>
    <s v=" "/>
    <s v=" "/>
    <s v=" "/>
    <m/>
    <m/>
    <x v="3"/>
    <n v="1"/>
    <s v="Consulting"/>
    <s v="No"/>
    <n v="0"/>
    <s v=""/>
    <x v="1"/>
    <n v="20"/>
    <s v=""/>
    <n v="20"/>
    <n v="0"/>
    <s v="CSC 14"/>
    <x v="0"/>
    <x v="11"/>
    <x v="11"/>
    <x v="6"/>
    <x v="0"/>
    <x v="0"/>
    <s v=""/>
  </r>
  <r>
    <x v="56"/>
    <x v="56"/>
    <x v="0"/>
    <s v=" "/>
    <s v=" "/>
    <s v=" "/>
    <m/>
    <m/>
    <x v="4"/>
    <n v="1"/>
    <s v="Consulting"/>
    <s v="Yes"/>
    <n v="0"/>
    <s v=""/>
    <x v="1"/>
    <n v="25"/>
    <s v=""/>
    <n v="25"/>
    <n v="0"/>
    <s v="CSC 16"/>
    <x v="0"/>
    <x v="17"/>
    <x v="12"/>
    <x v="12"/>
    <x v="16"/>
    <x v="11"/>
    <s v="8.x"/>
  </r>
  <r>
    <x v="57"/>
    <x v="57"/>
    <x v="0"/>
    <s v=" "/>
    <s v=" "/>
    <s v=" "/>
    <m/>
    <m/>
    <x v="3"/>
    <n v="1"/>
    <s v="Consulting"/>
    <s v="No"/>
    <n v="0"/>
    <s v=""/>
    <x v="1"/>
    <n v="20"/>
    <s v=""/>
    <n v="20"/>
    <n v="0"/>
    <s v="CSC 16"/>
    <x v="0"/>
    <x v="17"/>
    <x v="12"/>
    <x v="13"/>
    <x v="17"/>
    <x v="11"/>
    <s v="8.x"/>
  </r>
  <r>
    <x v="58"/>
    <x v="58"/>
    <x v="0"/>
    <s v=" "/>
    <s v=" "/>
    <s v=" "/>
    <m/>
    <m/>
    <x v="3"/>
    <n v="0"/>
    <s v="Consulting"/>
    <s v="Yes"/>
    <n v="0"/>
    <s v=""/>
    <x v="1"/>
    <n v="25"/>
    <s v=""/>
    <n v="0"/>
    <n v="0"/>
    <s v="CSC 16"/>
    <x v="0"/>
    <x v="17"/>
    <x v="12"/>
    <x v="0"/>
    <x v="0"/>
    <x v="11"/>
    <s v="8.x"/>
  </r>
  <r>
    <x v="59"/>
    <x v="59"/>
    <x v="0"/>
    <s v=" "/>
    <s v=" "/>
    <s v=" "/>
    <m/>
    <m/>
    <x v="3"/>
    <n v="1"/>
    <s v="Consulting"/>
    <s v="Yes"/>
    <n v="0"/>
    <s v=""/>
    <x v="1"/>
    <n v="20"/>
    <s v=""/>
    <n v="20"/>
    <n v="0"/>
    <s v="CSC 16"/>
    <x v="0"/>
    <x v="17"/>
    <x v="12"/>
    <x v="14"/>
    <x v="16"/>
    <x v="12"/>
    <s v="2.1, 8.x"/>
  </r>
  <r>
    <x v="60"/>
    <x v="60"/>
    <x v="0"/>
    <s v=" "/>
    <s v=" "/>
    <s v=" "/>
    <m/>
    <m/>
    <x v="3"/>
    <n v="0"/>
    <s v="Consulting"/>
    <s v="Yes"/>
    <n v="0"/>
    <s v=""/>
    <x v="1"/>
    <n v="25"/>
    <s v=""/>
    <n v="0"/>
    <n v="0"/>
    <s v="CSC 16"/>
    <x v="0"/>
    <x v="18"/>
    <x v="12"/>
    <x v="15"/>
    <x v="18"/>
    <x v="11"/>
    <s v="8.x"/>
  </r>
  <r>
    <x v="61"/>
    <x v="61"/>
    <x v="2"/>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4"/>
    <n v="1"/>
    <s v="Application/Service Security"/>
    <s v="Yes"/>
    <n v="0"/>
    <s v=""/>
    <x v="1"/>
    <n v="25"/>
    <s v=""/>
    <n v="25"/>
    <n v="0"/>
    <s v="CSC 18"/>
    <x v="0"/>
    <x v="0"/>
    <x v="5"/>
    <x v="0"/>
    <x v="0"/>
    <x v="0"/>
    <s v=""/>
  </r>
  <r>
    <x v="62"/>
    <x v="62"/>
    <x v="2"/>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3"/>
    <n v="1"/>
    <s v="Application/Service Security"/>
    <s v="Yes"/>
    <n v="0"/>
    <s v=""/>
    <x v="1"/>
    <n v="20"/>
    <s v=""/>
    <n v="20"/>
    <n v="0"/>
    <s v="CSC 2, CSC 3"/>
    <x v="0"/>
    <x v="9"/>
    <x v="5"/>
    <x v="0"/>
    <x v="0"/>
    <x v="0"/>
    <s v=""/>
  </r>
  <r>
    <x v="63"/>
    <x v="63"/>
    <x v="2"/>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3"/>
    <n v="1"/>
    <s v="Application/Service Security"/>
    <s v="Yes"/>
    <n v="0"/>
    <s v=""/>
    <x v="1"/>
    <n v="20"/>
    <s v=""/>
    <n v="20"/>
    <n v="0"/>
    <s v="CSC 14"/>
    <x v="0"/>
    <x v="10"/>
    <x v="6"/>
    <x v="6"/>
    <x v="10"/>
    <x v="6"/>
    <s v="7.x"/>
  </r>
  <r>
    <x v="64"/>
    <x v="64"/>
    <x v="2"/>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3"/>
    <n v="1"/>
    <s v="Application/Service Security"/>
    <s v="Yes"/>
    <n v="0"/>
    <s v=""/>
    <x v="1"/>
    <n v="20"/>
    <s v=""/>
    <n v="20"/>
    <n v="0"/>
    <s v="CSC16"/>
    <x v="0"/>
    <x v="11"/>
    <x v="7"/>
    <x v="8"/>
    <x v="11"/>
    <x v="6"/>
    <s v="7.x"/>
  </r>
  <r>
    <x v="65"/>
    <x v="65"/>
    <x v="0"/>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4"/>
    <n v="1"/>
    <s v="Application/Service Security"/>
    <s v="Yes"/>
    <n v="0"/>
    <s v=""/>
    <x v="1"/>
    <n v="25"/>
    <s v=""/>
    <n v="25"/>
    <n v="0"/>
    <s v="CSC 16"/>
    <x v="0"/>
    <x v="19"/>
    <x v="13"/>
    <x v="0"/>
    <x v="0"/>
    <x v="0"/>
    <s v=""/>
  </r>
  <r>
    <x v="66"/>
    <x v="66"/>
    <x v="0"/>
    <s v="Include any in-house developed or contract development"/>
    <s v="Briefly summarize your response."/>
    <s v="Provide supporting documentation of your processes."/>
    <s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3"/>
    <n v="1"/>
    <s v="Application/Service Security"/>
    <s v="Yes"/>
    <n v="0"/>
    <s v=""/>
    <x v="1"/>
    <n v="20"/>
    <s v=""/>
    <n v="20"/>
    <n v="0"/>
    <s v="CSC 16"/>
    <x v="0"/>
    <x v="7"/>
    <x v="13"/>
    <x v="0"/>
    <x v="0"/>
    <x v="11"/>
    <s v="8.x"/>
  </r>
  <r>
    <x v="67"/>
    <x v="67"/>
    <x v="0"/>
    <s v="If the web application only works with a subset of modern supported browsers, please indicate that here"/>
    <s v="State your plan to migrate to supported operating systems, libraries, and software."/>
    <s v="Please provide a list of all required dependancies."/>
    <m/>
    <m/>
    <x v="4"/>
    <n v="1"/>
    <s v="Application/Service Security"/>
    <s v="No"/>
    <n v="0"/>
    <s v=""/>
    <x v="1"/>
    <n v="25"/>
    <s v=""/>
    <n v="25"/>
    <n v="0"/>
    <s v="CSC 16"/>
    <x v="0"/>
    <x v="19"/>
    <x v="13"/>
    <x v="0"/>
    <x v="0"/>
    <x v="0"/>
    <s v=""/>
  </r>
  <r>
    <x v="68"/>
    <x v="68"/>
    <x v="0"/>
    <s v=" "/>
    <s v=" "/>
    <s v=" "/>
    <m/>
    <m/>
    <x v="3"/>
    <n v="1"/>
    <s v="Application/Service Security"/>
    <s v="Yes"/>
    <n v="0"/>
    <s v=""/>
    <x v="1"/>
    <n v="15"/>
    <s v=""/>
    <n v="15"/>
    <n v="0"/>
    <m/>
    <x v="0"/>
    <x v="0"/>
    <x v="0"/>
    <x v="0"/>
    <x v="0"/>
    <x v="0"/>
    <s v=""/>
  </r>
  <r>
    <x v="69"/>
    <x v="69"/>
    <x v="0"/>
    <s v=" "/>
    <s v=" "/>
    <s v=" "/>
    <m/>
    <m/>
    <x v="4"/>
    <n v="1"/>
    <s v="Application/Service Security"/>
    <s v="No"/>
    <n v="0"/>
    <s v=""/>
    <x v="1"/>
    <n v="25"/>
    <s v=""/>
    <n v="25"/>
    <n v="0"/>
    <s v="CSC 2"/>
    <x v="0"/>
    <x v="12"/>
    <x v="9"/>
    <x v="0"/>
    <x v="0"/>
    <x v="0"/>
    <s v=""/>
  </r>
  <r>
    <x v="70"/>
    <x v="70"/>
    <x v="0"/>
    <s v=" "/>
    <s v=" "/>
    <s v="Describe or provide a reference to the facilities available in the system to provide separation of duties between security administration and system administration functions."/>
    <m/>
    <m/>
    <x v="4"/>
    <n v="1"/>
    <s v="Application/Service Security"/>
    <s v="Yes"/>
    <n v="0"/>
    <s v=""/>
    <x v="1"/>
    <n v="40"/>
    <s v=""/>
    <n v="40"/>
    <n v="0"/>
    <s v="CSC 2"/>
    <x v="0"/>
    <x v="14"/>
    <x v="10"/>
    <x v="0"/>
    <x v="13"/>
    <x v="8"/>
    <n v="2"/>
  </r>
  <r>
    <x v="71"/>
    <x v="71"/>
    <x v="0"/>
    <s v=" "/>
    <s v=" "/>
    <s v="Describe or provide a reference that details how administrator access is handled (e.g. provisioning, principle of least privilege, deprovisioning, etc.)"/>
    <m/>
    <m/>
    <x v="3"/>
    <n v="1"/>
    <s v="Application/Service Security"/>
    <s v="No"/>
    <n v="0"/>
    <s v=""/>
    <x v="1"/>
    <n v="10"/>
    <s v=""/>
    <n v="10"/>
    <n v="0"/>
    <s v="CSC 13"/>
    <x v="0"/>
    <x v="15"/>
    <x v="0"/>
    <x v="0"/>
    <x v="0"/>
    <x v="0"/>
    <s v=""/>
  </r>
  <r>
    <x v="72"/>
    <x v="72"/>
    <x v="0"/>
    <m/>
    <m/>
    <m/>
    <m/>
    <m/>
    <x v="3"/>
    <n v="1"/>
    <s v="Policies, Procedures, and Processes"/>
    <s v="Yes"/>
    <n v="0"/>
    <s v=""/>
    <x v="1"/>
    <n v="20"/>
    <s v=""/>
    <n v="20"/>
    <n v="0"/>
    <s v="CSC 3"/>
    <x v="0"/>
    <x v="0"/>
    <x v="14"/>
    <x v="16"/>
    <x v="19"/>
    <x v="0"/>
    <e v="#N/A"/>
  </r>
  <r>
    <x v="73"/>
    <x v="73"/>
    <x v="0"/>
    <m/>
    <m/>
    <m/>
    <m/>
    <m/>
    <x v="3"/>
    <n v="1"/>
    <s v="Policies, Procedures, and Processes"/>
    <s v="Yes"/>
    <n v="0"/>
    <s v=""/>
    <x v="1"/>
    <n v="20"/>
    <s v=""/>
    <n v="20"/>
    <n v="0"/>
    <s v="CSC 3"/>
    <x v="0"/>
    <x v="20"/>
    <x v="0"/>
    <x v="17"/>
    <x v="0"/>
    <x v="0"/>
    <e v="#N/A"/>
  </r>
  <r>
    <x v="74"/>
    <x v="74"/>
    <x v="0"/>
    <m/>
    <m/>
    <m/>
    <m/>
    <m/>
    <x v="4"/>
    <n v="1"/>
    <s v="Policies, Procedures, and Processes"/>
    <s v="Yes"/>
    <n v="0"/>
    <e v="#N/A"/>
    <x v="2"/>
    <n v="25"/>
    <s v=""/>
    <n v="25"/>
    <e v="#N/A"/>
    <s v="CSC 3"/>
    <x v="0"/>
    <x v="14"/>
    <x v="15"/>
    <x v="18"/>
    <x v="20"/>
    <x v="0"/>
    <e v="#N/A"/>
  </r>
  <r>
    <x v="75"/>
    <x v="75"/>
    <x v="0"/>
    <m/>
    <m/>
    <m/>
    <m/>
    <m/>
    <x v="4"/>
    <n v="1"/>
    <s v="Policies, Procedures, and Processes"/>
    <s v="Yes"/>
    <n v="0"/>
    <s v=""/>
    <x v="1"/>
    <n v="25"/>
    <s v=""/>
    <n v="25"/>
    <n v="0"/>
    <s v="CSC 4"/>
    <x v="0"/>
    <x v="21"/>
    <x v="16"/>
    <x v="19"/>
    <x v="21"/>
    <x v="13"/>
    <e v="#N/A"/>
  </r>
  <r>
    <x v="76"/>
    <x v="76"/>
    <x v="0"/>
    <s v=" "/>
    <s v=" "/>
    <s v=" "/>
    <m/>
    <m/>
    <x v="4"/>
    <n v="1"/>
    <s v="Authentication, Authorization, and Accounting"/>
    <s v="Yes"/>
    <s v=""/>
    <s v=""/>
    <x v="1"/>
    <n v="25"/>
    <s v=""/>
    <n v="25"/>
    <n v="0"/>
    <s v="CSC 10"/>
    <x v="0"/>
    <x v="2"/>
    <x v="3"/>
    <x v="20"/>
    <x v="22"/>
    <x v="0"/>
    <s v=""/>
  </r>
  <r>
    <x v="77"/>
    <x v="77"/>
    <x v="0"/>
    <s v=" "/>
    <s v=" "/>
    <s v=" "/>
    <m/>
    <m/>
    <x v="4"/>
    <n v="1"/>
    <s v="Authentication, Authorization, and Accounting"/>
    <s v="Yes"/>
    <s v=""/>
    <s v=""/>
    <x v="1"/>
    <n v="25"/>
    <s v=""/>
    <n v="25"/>
    <n v="0"/>
    <s v="CSC 10"/>
    <x v="0"/>
    <x v="22"/>
    <x v="3"/>
    <x v="20"/>
    <x v="22"/>
    <x v="0"/>
    <s v=""/>
  </r>
  <r>
    <x v="78"/>
    <x v="78"/>
    <x v="0"/>
    <s v=" "/>
    <s v=" "/>
    <s v=" "/>
    <m/>
    <m/>
    <x v="3"/>
    <n v="0"/>
    <s v="Authentication, Authorization, and Accounting"/>
    <s v="Yes"/>
    <n v="0"/>
    <s v=""/>
    <x v="1"/>
    <n v="20"/>
    <s v=""/>
    <n v="0"/>
    <n v="0"/>
    <s v="CSC 10"/>
    <x v="0"/>
    <x v="23"/>
    <x v="3"/>
    <x v="21"/>
    <x v="23"/>
    <x v="9"/>
    <s v="12.x"/>
  </r>
  <r>
    <x v="79"/>
    <x v="79"/>
    <x v="0"/>
    <s v=" "/>
    <s v=" "/>
    <s v=" "/>
    <m/>
    <m/>
    <x v="3"/>
    <n v="0"/>
    <s v="Authentication, Authorization, and Accounting"/>
    <s v="No"/>
    <n v="0"/>
    <s v=""/>
    <x v="1"/>
    <n v="40"/>
    <s v=""/>
    <n v="0"/>
    <n v="0"/>
    <s v="CSC 10"/>
    <x v="0"/>
    <x v="24"/>
    <x v="3"/>
    <x v="0"/>
    <x v="24"/>
    <x v="9"/>
    <s v="12.x"/>
  </r>
  <r>
    <x v="80"/>
    <x v="80"/>
    <x v="0"/>
    <s v=" "/>
    <s v=" "/>
    <s v=" "/>
    <m/>
    <m/>
    <x v="3"/>
    <n v="0"/>
    <s v="Authentication, Authorization, and Accounting"/>
    <s v="No"/>
    <n v="0"/>
    <s v=""/>
    <x v="1"/>
    <n v="40"/>
    <s v=""/>
    <n v="0"/>
    <n v="0"/>
    <s v="CSC 10"/>
    <x v="0"/>
    <x v="25"/>
    <x v="3"/>
    <x v="0"/>
    <x v="24"/>
    <x v="2"/>
    <n v="12"/>
  </r>
  <r>
    <x v="81"/>
    <x v="81"/>
    <x v="0"/>
    <s v=" "/>
    <s v=" "/>
    <s v=" "/>
    <m/>
    <m/>
    <x v="3"/>
    <n v="0"/>
    <s v="Authentication, Authorization, and Accounting"/>
    <s v="Yes"/>
    <n v="0"/>
    <s v=""/>
    <x v="1"/>
    <n v="25"/>
    <s v=""/>
    <n v="0"/>
    <n v="0"/>
    <s v="CSC 10"/>
    <x v="0"/>
    <x v="22"/>
    <x v="3"/>
    <x v="0"/>
    <x v="24"/>
    <x v="2"/>
    <n v="12"/>
  </r>
  <r>
    <x v="82"/>
    <x v="82"/>
    <x v="0"/>
    <s v=" "/>
    <s v=" "/>
    <s v=" "/>
    <m/>
    <m/>
    <x v="3"/>
    <n v="0"/>
    <s v="Authentication, Authorization, and Accounting"/>
    <s v="Yes"/>
    <n v="0"/>
    <s v=""/>
    <x v="1"/>
    <n v="40"/>
    <s v=""/>
    <n v="0"/>
    <n v="0"/>
    <s v="CSC 10"/>
    <x v="0"/>
    <x v="0"/>
    <x v="3"/>
    <x v="0"/>
    <x v="24"/>
    <x v="2"/>
    <n v="12"/>
  </r>
  <r>
    <x v="83"/>
    <x v="83"/>
    <x v="0"/>
    <s v=" "/>
    <s v=" "/>
    <s v=" "/>
    <m/>
    <m/>
    <x v="3"/>
    <n v="1"/>
    <s v="Authentication, Authorization, and Accounting"/>
    <s v="Yes"/>
    <n v="0"/>
    <s v=""/>
    <x v="1"/>
    <n v="20"/>
    <s v=""/>
    <n v="20"/>
    <n v="0"/>
    <s v="CSC 10"/>
    <x v="0"/>
    <x v="26"/>
    <x v="17"/>
    <x v="22"/>
    <x v="25"/>
    <x v="14"/>
    <s v="6.4, 6.4.5, 6.4.5.1, 6.4.5.2"/>
  </r>
  <r>
    <x v="84"/>
    <x v="84"/>
    <x v="0"/>
    <s v=" "/>
    <s v=" "/>
    <s v=" "/>
    <m/>
    <m/>
    <x v="3"/>
    <n v="0"/>
    <s v="Authentication, Authorization, and Accounting"/>
    <s v="No"/>
    <n v="0"/>
    <s v=""/>
    <x v="1"/>
    <n v="15"/>
    <s v=""/>
    <n v="0"/>
    <n v="0"/>
    <s v="CSC 10"/>
    <x v="0"/>
    <x v="26"/>
    <x v="18"/>
    <x v="23"/>
    <x v="25"/>
    <x v="14"/>
    <s v="6.4, 6.4.5, 6.4.5.1, 6.4.5.2"/>
  </r>
  <r>
    <x v="85"/>
    <x v="85"/>
    <x v="0"/>
    <s v=" "/>
    <s v=" "/>
    <s v=" "/>
    <m/>
    <m/>
    <x v="3"/>
    <n v="1"/>
    <s v="Authentication, Authorization, and Accounting"/>
    <s v="Yes"/>
    <n v="0"/>
    <s v=""/>
    <x v="1"/>
    <n v="15"/>
    <s v=""/>
    <n v="15"/>
    <n v="0"/>
    <s v="CSC 10"/>
    <x v="0"/>
    <x v="26"/>
    <x v="0"/>
    <x v="0"/>
    <x v="25"/>
    <x v="15"/>
    <s v="6.4, 12.8, 12.9"/>
  </r>
  <r>
    <x v="86"/>
    <x v="86"/>
    <x v="0"/>
    <s v=" "/>
    <s v=" "/>
    <s v=" "/>
    <m/>
    <m/>
    <x v="3"/>
    <n v="0"/>
    <s v="Authentication, Authorization, and Accounting"/>
    <s v="No"/>
    <n v="0"/>
    <s v=""/>
    <x v="1"/>
    <n v="20"/>
    <s v=""/>
    <n v="0"/>
    <n v="0"/>
    <s v="CSC 10"/>
    <x v="0"/>
    <x v="0"/>
    <x v="0"/>
    <x v="0"/>
    <x v="25"/>
    <x v="2"/>
    <n v="12"/>
  </r>
  <r>
    <x v="87"/>
    <x v="87"/>
    <x v="0"/>
    <s v=" "/>
    <s v=" "/>
    <s v=" "/>
    <m/>
    <m/>
    <x v="3"/>
    <n v="0"/>
    <s v="Authentication, Authorization, and Accounting"/>
    <s v="No"/>
    <n v="0"/>
    <s v=""/>
    <x v="1"/>
    <n v="15"/>
    <s v=""/>
    <n v="0"/>
    <n v="0"/>
    <s v="CSC 2"/>
    <x v="0"/>
    <x v="0"/>
    <x v="0"/>
    <x v="0"/>
    <x v="25"/>
    <x v="16"/>
    <s v="12.1, 12.8"/>
  </r>
  <r>
    <x v="88"/>
    <x v="88"/>
    <x v="0"/>
    <s v=" "/>
    <s v=" "/>
    <s v=" "/>
    <m/>
    <m/>
    <x v="3"/>
    <n v="1"/>
    <s v="Authentication, Authorization, and Accounting"/>
    <s v="Yes"/>
    <n v="0"/>
    <s v=""/>
    <x v="1"/>
    <n v="15"/>
    <s v=""/>
    <n v="15"/>
    <n v="0"/>
    <s v="CSC 2"/>
    <x v="0"/>
    <x v="0"/>
    <x v="0"/>
    <x v="0"/>
    <x v="25"/>
    <x v="0"/>
    <s v=""/>
  </r>
  <r>
    <x v="89"/>
    <x v="89"/>
    <x v="0"/>
    <s v=" "/>
    <s v=" "/>
    <s v=" "/>
    <m/>
    <m/>
    <x v="4"/>
    <n v="1"/>
    <s v="Authentication, Authorization, and Accounting"/>
    <s v="No"/>
    <n v="0"/>
    <s v=""/>
    <x v="1"/>
    <n v="25"/>
    <s v=""/>
    <n v="25"/>
    <n v="0"/>
    <s v="CSC 10"/>
    <x v="0"/>
    <x v="0"/>
    <x v="0"/>
    <x v="0"/>
    <x v="25"/>
    <x v="0"/>
    <s v=""/>
  </r>
  <r>
    <x v="90"/>
    <x v="90"/>
    <x v="0"/>
    <s v=" "/>
    <s v=" "/>
    <s v=" "/>
    <m/>
    <m/>
    <x v="4"/>
    <n v="1"/>
    <s v="Authentication, Authorization, and Accounting"/>
    <s v="Yes"/>
    <n v="0"/>
    <s v=""/>
    <x v="1"/>
    <n v="25"/>
    <s v=""/>
    <n v="25"/>
    <n v="0"/>
    <s v="CSC 2"/>
    <x v="0"/>
    <x v="14"/>
    <x v="19"/>
    <x v="24"/>
    <x v="25"/>
    <x v="2"/>
    <n v="12"/>
  </r>
  <r>
    <x v="91"/>
    <x v="91"/>
    <x v="0"/>
    <s v=" "/>
    <s v=" "/>
    <s v=" "/>
    <s v=" "/>
    <m/>
    <x v="3"/>
    <n v="1"/>
    <s v="Authentication, Authorization, and Accounting"/>
    <s v="Yes"/>
    <n v="0"/>
    <s v=""/>
    <x v="1"/>
    <n v="20"/>
    <s v=""/>
    <n v="20"/>
    <n v="0"/>
    <s v="CSC 10"/>
    <x v="0"/>
    <x v="0"/>
    <x v="0"/>
    <x v="25"/>
    <x v="25"/>
    <x v="0"/>
    <s v=""/>
  </r>
  <r>
    <x v="92"/>
    <x v="92"/>
    <x v="0"/>
    <s v=" "/>
    <s v="Describe any plans to enable audit logs for these data elements."/>
    <s v=" "/>
    <m/>
    <m/>
    <x v="4"/>
    <n v="1"/>
    <s v="Authentication, Authorization, and Accounting"/>
    <s v="Yes"/>
    <n v="0"/>
    <s v=""/>
    <x v="1"/>
    <n v="25"/>
    <s v=""/>
    <n v="25"/>
    <n v="0"/>
    <s v="CSC 2"/>
    <x v="0"/>
    <x v="0"/>
    <x v="0"/>
    <x v="0"/>
    <x v="25"/>
    <x v="0"/>
    <s v=""/>
  </r>
  <r>
    <x v="93"/>
    <x v="93"/>
    <x v="0"/>
    <m/>
    <m/>
    <m/>
    <m/>
    <m/>
    <x v="0"/>
    <n v="1"/>
    <s v="Authentication, Authorization, and Accounting"/>
    <s v="Qualitative"/>
    <m/>
    <m/>
    <x v="1"/>
    <n v="25"/>
    <s v=""/>
    <n v="25"/>
    <n v="0"/>
    <m/>
    <x v="0"/>
    <x v="0"/>
    <x v="0"/>
    <x v="0"/>
    <x v="0"/>
    <x v="0"/>
    <m/>
  </r>
  <r>
    <x v="94"/>
    <x v="94"/>
    <x v="0"/>
    <m/>
    <m/>
    <m/>
    <m/>
    <m/>
    <x v="0"/>
    <n v="1"/>
    <s v="Authentication, Authorization, and Accounting"/>
    <s v="Qualitative"/>
    <m/>
    <m/>
    <x v="1"/>
    <n v="25"/>
    <s v=""/>
    <n v="25"/>
    <n v="0"/>
    <m/>
    <x v="0"/>
    <x v="0"/>
    <x v="0"/>
    <x v="0"/>
    <x v="0"/>
    <x v="0"/>
    <m/>
  </r>
  <r>
    <x v="95"/>
    <x v="95"/>
    <x v="0"/>
    <s v=" "/>
    <s v=" "/>
    <s v=" "/>
    <m/>
    <m/>
    <x v="3"/>
    <n v="1"/>
    <s v="Business Continuity Plan"/>
    <s v="Yes"/>
    <n v="0"/>
    <s v=""/>
    <x v="1"/>
    <n v="20"/>
    <s v=""/>
    <n v="20"/>
    <n v="0"/>
    <s v="CSC 13"/>
    <x v="2"/>
    <x v="21"/>
    <x v="0"/>
    <x v="0"/>
    <x v="25"/>
    <x v="17"/>
    <s v="12.2, 12.8"/>
  </r>
  <r>
    <x v="96"/>
    <x v="96"/>
    <x v="0"/>
    <s v=" "/>
    <s v=" "/>
    <s v=" "/>
    <m/>
    <m/>
    <x v="3"/>
    <n v="1"/>
    <s v="Business Continuity Plan"/>
    <s v="Yes"/>
    <n v="0"/>
    <s v=""/>
    <x v="1"/>
    <n v="20"/>
    <s v=""/>
    <n v="20"/>
    <n v="0"/>
    <s v="CSC 10"/>
    <x v="0"/>
    <x v="0"/>
    <x v="0"/>
    <x v="0"/>
    <x v="25"/>
    <x v="18"/>
    <s v="12.1, 12.2, 12.8"/>
  </r>
  <r>
    <x v="97"/>
    <x v="97"/>
    <x v="0"/>
    <s v=" "/>
    <s v=" "/>
    <s v=" "/>
    <m/>
    <m/>
    <x v="4"/>
    <n v="1"/>
    <s v="Business Continuity Plan"/>
    <s v="Yes"/>
    <n v="0"/>
    <s v=""/>
    <x v="1"/>
    <n v="25"/>
    <s v=""/>
    <n v="25"/>
    <n v="0"/>
    <s v="CSC 10"/>
    <x v="0"/>
    <x v="26"/>
    <x v="17"/>
    <x v="0"/>
    <x v="25"/>
    <x v="19"/>
    <s v="12.10, 12.8, 6.4"/>
  </r>
  <r>
    <x v="98"/>
    <x v="98"/>
    <x v="0"/>
    <s v=" "/>
    <s v=" "/>
    <s v=" "/>
    <m/>
    <m/>
    <x v="4"/>
    <n v="1"/>
    <s v="Business Continuity Plan"/>
    <s v="Yes"/>
    <n v="0"/>
    <s v=""/>
    <x v="1"/>
    <n v="25"/>
    <s v=""/>
    <n v="25"/>
    <n v="0"/>
    <s v="CSC 12"/>
    <x v="0"/>
    <x v="0"/>
    <x v="20"/>
    <x v="26"/>
    <x v="26"/>
    <x v="1"/>
    <n v="13"/>
  </r>
  <r>
    <x v="99"/>
    <x v="99"/>
    <x v="0"/>
    <s v=" "/>
    <s v=" "/>
    <s v=" "/>
    <m/>
    <m/>
    <x v="3"/>
    <n v="1"/>
    <s v="Business Continuity Plan"/>
    <s v="Yes"/>
    <n v="0"/>
    <s v=""/>
    <x v="1"/>
    <n v="20"/>
    <s v=""/>
    <n v="20"/>
    <n v="0"/>
    <s v="CSC 12"/>
    <x v="0"/>
    <x v="0"/>
    <x v="20"/>
    <x v="27"/>
    <x v="27"/>
    <x v="20"/>
    <s v="12.8, 9.x"/>
  </r>
  <r>
    <x v="100"/>
    <x v="100"/>
    <x v="0"/>
    <s v=" "/>
    <s v=" "/>
    <s v=" "/>
    <m/>
    <m/>
    <x v="3"/>
    <n v="1"/>
    <s v="Business Continuity Plan"/>
    <s v="Yes"/>
    <n v="0"/>
    <s v=""/>
    <x v="1"/>
    <n v="20"/>
    <s v=""/>
    <n v="20"/>
    <n v="0"/>
    <s v="CSC 10"/>
    <x v="0"/>
    <x v="2"/>
    <x v="3"/>
    <x v="20"/>
    <x v="22"/>
    <x v="0"/>
    <s v=""/>
  </r>
  <r>
    <x v="101"/>
    <x v="101"/>
    <x v="0"/>
    <s v=" "/>
    <s v=" "/>
    <s v=" "/>
    <m/>
    <m/>
    <x v="3"/>
    <n v="1"/>
    <s v="Business Continuity Plan"/>
    <s v="Yes"/>
    <n v="0"/>
    <s v=""/>
    <x v="1"/>
    <n v="20"/>
    <s v=""/>
    <n v="20"/>
    <n v="0"/>
    <s v="CSC 10"/>
    <x v="0"/>
    <x v="22"/>
    <x v="3"/>
    <x v="20"/>
    <x v="22"/>
    <x v="0"/>
    <s v=""/>
  </r>
  <r>
    <x v="102"/>
    <x v="102"/>
    <x v="0"/>
    <s v=" "/>
    <s v=" "/>
    <s v=" "/>
    <m/>
    <m/>
    <x v="3"/>
    <n v="1"/>
    <s v="Business Continuity Plan"/>
    <s v="Yes"/>
    <n v="0"/>
    <s v=""/>
    <x v="1"/>
    <n v="20"/>
    <s v=""/>
    <n v="20"/>
    <n v="0"/>
    <s v="CSC 10"/>
    <x v="0"/>
    <x v="23"/>
    <x v="3"/>
    <x v="21"/>
    <x v="23"/>
    <x v="9"/>
    <s v="12.x"/>
  </r>
  <r>
    <x v="103"/>
    <x v="103"/>
    <x v="0"/>
    <s v=" "/>
    <s v=" "/>
    <s v=" "/>
    <m/>
    <m/>
    <x v="3"/>
    <n v="0"/>
    <s v="Business Continuity Plan"/>
    <s v="Yes"/>
    <n v="0"/>
    <s v=""/>
    <x v="1"/>
    <n v="15"/>
    <s v=""/>
    <n v="0"/>
    <n v="0"/>
    <s v="CSC 10"/>
    <x v="0"/>
    <x v="24"/>
    <x v="3"/>
    <x v="0"/>
    <x v="24"/>
    <x v="9"/>
    <s v="12.x"/>
  </r>
  <r>
    <x v="104"/>
    <x v="104"/>
    <x v="0"/>
    <s v=" "/>
    <s v=" "/>
    <s v="Describe or provide references explaining how tertiary services are redundant (i.e. DNS, ISP, etc.)."/>
    <m/>
    <m/>
    <x v="4"/>
    <n v="1"/>
    <s v="Business Continuity Plan"/>
    <s v="Yes"/>
    <n v="0"/>
    <s v=""/>
    <x v="1"/>
    <n v="25"/>
    <s v=""/>
    <n v="25"/>
    <n v="0"/>
    <s v="CSC 10"/>
    <x v="0"/>
    <x v="25"/>
    <x v="3"/>
    <x v="0"/>
    <x v="24"/>
    <x v="2"/>
    <n v="12"/>
  </r>
  <r>
    <x v="105"/>
    <x v="105"/>
    <x v="0"/>
    <s v=" "/>
    <s v=" "/>
    <s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
    <m/>
    <m/>
    <x v="3"/>
    <n v="1"/>
    <s v="Change Management"/>
    <s v="Yes"/>
    <n v="0"/>
    <s v=""/>
    <x v="1"/>
    <n v="20"/>
    <s v=""/>
    <n v="20"/>
    <n v="0"/>
    <s v="CSC 13"/>
    <x v="0"/>
    <x v="27"/>
    <x v="0"/>
    <x v="0"/>
    <x v="0"/>
    <x v="1"/>
    <n v="13"/>
  </r>
  <r>
    <x v="106"/>
    <x v="106"/>
    <x v="0"/>
    <s v=" "/>
    <s v=" "/>
    <s v=" "/>
    <m/>
    <m/>
    <x v="3"/>
    <n v="1"/>
    <s v="Change Management"/>
    <s v="Yes"/>
    <n v="0"/>
    <s v=""/>
    <x v="1"/>
    <n v="20"/>
    <s v=""/>
    <n v="20"/>
    <n v="0"/>
    <m/>
    <x v="0"/>
    <x v="28"/>
    <x v="0"/>
    <x v="0"/>
    <x v="0"/>
    <x v="1"/>
    <n v="13"/>
  </r>
  <r>
    <x v="107"/>
    <x v="107"/>
    <x v="0"/>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4"/>
    <n v="1"/>
    <s v="Change Management"/>
    <s v="Yes"/>
    <n v="0"/>
    <s v=""/>
    <x v="1"/>
    <n v="25"/>
    <s v=""/>
    <n v="25"/>
    <n v="0"/>
    <s v="CSC 13"/>
    <x v="0"/>
    <x v="29"/>
    <x v="0"/>
    <x v="28"/>
    <x v="0"/>
    <x v="1"/>
    <n v="13"/>
  </r>
  <r>
    <x v="108"/>
    <x v="108"/>
    <x v="0"/>
    <s v=" "/>
    <s v=" "/>
    <s v=" "/>
    <m/>
    <m/>
    <x v="3"/>
    <n v="1"/>
    <s v="Change Management"/>
    <s v="Yes"/>
    <n v="0"/>
    <s v=""/>
    <x v="1"/>
    <n v="10"/>
    <s v=""/>
    <n v="10"/>
    <n v="0"/>
    <s v="CSC 13"/>
    <x v="0"/>
    <x v="29"/>
    <x v="0"/>
    <x v="4"/>
    <x v="0"/>
    <x v="1"/>
    <n v="13"/>
  </r>
  <r>
    <x v="109"/>
    <x v="109"/>
    <x v="0"/>
    <s v="List the current version you support and what percentage of customers are utilizing that version"/>
    <s v=" "/>
    <s v="Describe or provide a reference to your solution support strategy in relation to maintaining software currency. (i.e. how many concurrent versions are you willing to run and support?)"/>
    <m/>
    <m/>
    <x v="3"/>
    <n v="1"/>
    <s v="Change Management"/>
    <s v="Yes"/>
    <n v="0"/>
    <s v=""/>
    <x v="1"/>
    <n v="15"/>
    <s v=""/>
    <n v="15"/>
    <n v="0"/>
    <s v="CAC 13"/>
    <x v="0"/>
    <x v="29"/>
    <x v="0"/>
    <x v="28"/>
    <x v="0"/>
    <x v="1"/>
    <n v="13"/>
  </r>
  <r>
    <x v="110"/>
    <x v="110"/>
    <x v="0"/>
    <s v=" "/>
    <s v=" "/>
    <s v=" "/>
    <m/>
    <m/>
    <x v="4"/>
    <n v="1"/>
    <s v="Change Management"/>
    <s v="Yes"/>
    <n v="0"/>
    <s v=""/>
    <x v="1"/>
    <n v="25"/>
    <s v=""/>
    <n v="25"/>
    <n v="0"/>
    <s v="CSC 10"/>
    <x v="0"/>
    <x v="28"/>
    <x v="21"/>
    <x v="29"/>
    <x v="28"/>
    <x v="21"/>
    <s v="9.x"/>
  </r>
  <r>
    <x v="111"/>
    <x v="111"/>
    <x v="0"/>
    <s v=" "/>
    <s v=" "/>
    <s v=" "/>
    <m/>
    <m/>
    <x v="3"/>
    <n v="1"/>
    <s v="Change Management"/>
    <s v="Yes"/>
    <n v="0"/>
    <s v=""/>
    <x v="1"/>
    <n v="15"/>
    <s v=""/>
    <n v="15"/>
    <n v="0"/>
    <s v="CSC 10"/>
    <x v="0"/>
    <x v="28"/>
    <x v="21"/>
    <x v="29"/>
    <x v="28"/>
    <x v="1"/>
    <n v="13"/>
  </r>
  <r>
    <x v="112"/>
    <x v="112"/>
    <x v="0"/>
    <s v=" "/>
    <s v=" "/>
    <s v=" "/>
    <m/>
    <m/>
    <x v="3"/>
    <n v="1"/>
    <s v="Change Management"/>
    <s v="Yes"/>
    <n v="0"/>
    <s v=""/>
    <x v="1"/>
    <n v="15"/>
    <s v=""/>
    <n v="15"/>
    <n v="0"/>
    <s v="CSC 10"/>
    <x v="0"/>
    <x v="28"/>
    <x v="21"/>
    <x v="29"/>
    <x v="28"/>
    <x v="0"/>
    <s v=""/>
  </r>
  <r>
    <x v="113"/>
    <x v="113"/>
    <x v="0"/>
    <s v=" "/>
    <s v=" "/>
    <s v=" "/>
    <m/>
    <m/>
    <x v="3"/>
    <n v="1"/>
    <s v="Change Management"/>
    <s v="Yes"/>
    <n v="0"/>
    <s v=""/>
    <x v="1"/>
    <n v="15"/>
    <s v=""/>
    <n v="15"/>
    <n v="0"/>
    <s v="CSC 10"/>
    <x v="0"/>
    <x v="28"/>
    <x v="22"/>
    <x v="29"/>
    <x v="28"/>
    <x v="0"/>
    <s v=""/>
  </r>
  <r>
    <x v="114"/>
    <x v="114"/>
    <x v="0"/>
    <s v=" "/>
    <s v=" "/>
    <s v=" "/>
    <m/>
    <m/>
    <x v="3"/>
    <n v="1"/>
    <s v="Change Management"/>
    <s v="Yes"/>
    <n v="0"/>
    <s v=""/>
    <x v="1"/>
    <n v="20"/>
    <s v=""/>
    <n v="20"/>
    <n v="0"/>
    <s v="CSC 10"/>
    <x v="0"/>
    <x v="30"/>
    <x v="0"/>
    <x v="30"/>
    <x v="29"/>
    <x v="0"/>
    <s v=""/>
  </r>
  <r>
    <x v="115"/>
    <x v="115"/>
    <x v="0"/>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3"/>
    <n v="1"/>
    <s v="Change Management"/>
    <s v="Yes"/>
    <n v="0"/>
    <s v=""/>
    <x v="1"/>
    <n v="20"/>
    <s v=""/>
    <n v="20"/>
    <n v="0"/>
    <s v="CSC 10"/>
    <x v="0"/>
    <x v="28"/>
    <x v="21"/>
    <x v="31"/>
    <x v="28"/>
    <x v="21"/>
    <s v="9.x"/>
  </r>
  <r>
    <x v="116"/>
    <x v="116"/>
    <x v="0"/>
    <s v=" "/>
    <s v=" "/>
    <s v=" "/>
    <m/>
    <m/>
    <x v="3"/>
    <n v="1"/>
    <s v="Change Management"/>
    <s v="Yes"/>
    <n v="0"/>
    <s v=""/>
    <x v="1"/>
    <n v="15"/>
    <s v=""/>
    <n v="15"/>
    <n v="0"/>
    <s v="CSC 10"/>
    <x v="0"/>
    <x v="28"/>
    <x v="21"/>
    <x v="32"/>
    <x v="30"/>
    <x v="21"/>
    <s v="9.x"/>
  </r>
  <r>
    <x v="117"/>
    <x v="117"/>
    <x v="0"/>
    <s v=" "/>
    <s v=" "/>
    <s v=" "/>
    <m/>
    <m/>
    <x v="3"/>
    <n v="1"/>
    <s v="Change Management"/>
    <s v="Yes"/>
    <n v="0"/>
    <s v=""/>
    <x v="1"/>
    <n v="15"/>
    <s v=""/>
    <n v="15"/>
    <n v="0"/>
    <s v="CSC 13"/>
    <x v="0"/>
    <x v="28"/>
    <x v="0"/>
    <x v="29"/>
    <x v="30"/>
    <x v="1"/>
    <n v="13"/>
  </r>
  <r>
    <x v="118"/>
    <x v="117"/>
    <x v="0"/>
    <s v=" "/>
    <s v=" "/>
    <s v=" "/>
    <m/>
    <m/>
    <x v="4"/>
    <n v="1"/>
    <s v="Change Management"/>
    <s v="Yes"/>
    <n v="0"/>
    <s v=""/>
    <x v="1"/>
    <n v="25"/>
    <s v=""/>
    <n v="25"/>
    <n v="0"/>
    <s v="CSC 13"/>
    <x v="0"/>
    <x v="31"/>
    <x v="23"/>
    <x v="33"/>
    <x v="31"/>
    <x v="21"/>
    <s v="9.x"/>
  </r>
  <r>
    <x v="119"/>
    <x v="118"/>
    <x v="0"/>
    <m/>
    <m/>
    <m/>
    <m/>
    <m/>
    <x v="4"/>
    <n v="1"/>
    <s v="Change Management"/>
    <s v="Yes"/>
    <n v="0"/>
    <s v=""/>
    <x v="1"/>
    <n v="25"/>
    <s v=""/>
    <n v="25"/>
    <n v="0"/>
    <s v="CSC 16"/>
    <x v="3"/>
    <x v="0"/>
    <x v="1"/>
    <x v="6"/>
    <x v="0"/>
    <x v="11"/>
    <s v="8.x"/>
  </r>
  <r>
    <x v="120"/>
    <x v="119"/>
    <x v="0"/>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3"/>
    <n v="1"/>
    <s v="Systems Management &amp; Configuration"/>
    <s v="Yes"/>
    <n v="0"/>
    <s v=""/>
    <x v="1"/>
    <n v="15"/>
    <s v=""/>
    <n v="15"/>
    <n v="0"/>
    <s v="CSC 16"/>
    <x v="4"/>
    <x v="32"/>
    <x v="1"/>
    <x v="6"/>
    <x v="0"/>
    <x v="11"/>
    <e v="#N/A"/>
  </r>
  <r>
    <x v="121"/>
    <x v="120"/>
    <x v="0"/>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m/>
    <x v="3"/>
    <n v="1"/>
    <s v="Data"/>
    <s v="No"/>
    <n v="0"/>
    <s v=""/>
    <x v="1"/>
    <n v="15"/>
    <s v=""/>
    <n v="15"/>
    <n v="0"/>
    <s v="CSC 13"/>
    <x v="0"/>
    <x v="33"/>
    <x v="23"/>
    <x v="34"/>
    <x v="32"/>
    <x v="0"/>
    <s v=""/>
  </r>
  <r>
    <x v="122"/>
    <x v="121"/>
    <x v="0"/>
    <s v=" "/>
    <s v=" "/>
    <s v=" "/>
    <m/>
    <m/>
    <x v="4"/>
    <n v="1"/>
    <s v="Data"/>
    <s v="Yes"/>
    <n v="0"/>
    <s v=""/>
    <x v="1"/>
    <n v="25"/>
    <s v=""/>
    <n v="25"/>
    <n v="0"/>
    <s v="CSC 13"/>
    <x v="0"/>
    <x v="33"/>
    <x v="24"/>
    <x v="34"/>
    <x v="33"/>
    <x v="0"/>
    <s v=""/>
  </r>
  <r>
    <x v="123"/>
    <x v="122"/>
    <x v="0"/>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x v="4"/>
    <n v="1"/>
    <s v="Data"/>
    <s v="Yes"/>
    <n v="0"/>
    <s v=""/>
    <x v="1"/>
    <n v="40"/>
    <s v=""/>
    <n v="40"/>
    <n v="0"/>
    <s v="CSC 13"/>
    <x v="0"/>
    <x v="33"/>
    <x v="23"/>
    <x v="35"/>
    <x v="34"/>
    <x v="20"/>
    <s v="12.8, 9.x"/>
  </r>
  <r>
    <x v="124"/>
    <x v="123"/>
    <x v="0"/>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4"/>
    <n v="1"/>
    <s v="Data"/>
    <s v="Yes"/>
    <n v="0"/>
    <s v=""/>
    <x v="1"/>
    <n v="25"/>
    <s v=""/>
    <n v="25"/>
    <n v="0"/>
    <s v="CSC 13"/>
    <x v="0"/>
    <x v="1"/>
    <x v="1"/>
    <x v="0"/>
    <x v="0"/>
    <x v="0"/>
    <s v=""/>
  </r>
  <r>
    <x v="125"/>
    <x v="124"/>
    <x v="0"/>
    <s v=" "/>
    <s v="State which modules are non-conforming and what functions they are used for"/>
    <m/>
    <m/>
    <m/>
    <x v="4"/>
    <n v="1"/>
    <s v="Data"/>
    <s v="Yes"/>
    <n v="0"/>
    <s v=""/>
    <x v="1"/>
    <n v="25"/>
    <s v=""/>
    <n v="25"/>
    <n v="0"/>
    <s v="CSC 13, CSC 14"/>
    <x v="0"/>
    <x v="34"/>
    <x v="11"/>
    <x v="0"/>
    <x v="0"/>
    <x v="0"/>
    <s v=""/>
  </r>
  <r>
    <x v="126"/>
    <x v="125"/>
    <x v="0"/>
    <s v=" "/>
    <s v=" "/>
    <s v=" "/>
    <m/>
    <m/>
    <x v="3"/>
    <n v="1"/>
    <s v="Data"/>
    <s v="Yes"/>
    <n v="0"/>
    <s v=""/>
    <x v="1"/>
    <n v="20"/>
    <s v=""/>
    <n v="20"/>
    <n v="0"/>
    <s v="CSC 13"/>
    <x v="0"/>
    <x v="35"/>
    <x v="25"/>
    <x v="0"/>
    <x v="0"/>
    <x v="0"/>
    <s v=""/>
  </r>
  <r>
    <x v="127"/>
    <x v="126"/>
    <x v="0"/>
    <s v=" "/>
    <s v=" "/>
    <s v=" "/>
    <m/>
    <m/>
    <x v="4"/>
    <n v="1"/>
    <s v="Data"/>
    <s v="Yes"/>
    <n v="0"/>
    <s v=""/>
    <x v="1"/>
    <n v="25"/>
    <s v=""/>
    <n v="25"/>
    <n v="0"/>
    <s v="CSC 13"/>
    <x v="0"/>
    <x v="35"/>
    <x v="26"/>
    <x v="0"/>
    <x v="0"/>
    <x v="0"/>
    <s v=""/>
  </r>
  <r>
    <x v="128"/>
    <x v="127"/>
    <x v="0"/>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3"/>
    <n v="1"/>
    <s v="Data"/>
    <s v="Yes"/>
    <n v="0"/>
    <s v=""/>
    <x v="1"/>
    <n v="20"/>
    <s v=""/>
    <n v="20"/>
    <n v="0"/>
    <s v="CSC 14"/>
    <x v="0"/>
    <x v="36"/>
    <x v="20"/>
    <x v="0"/>
    <x v="0"/>
    <x v="20"/>
    <s v="12.8, 9.x"/>
  </r>
  <r>
    <x v="129"/>
    <x v="128"/>
    <x v="0"/>
    <s v=" "/>
    <s v=" "/>
    <s v=" "/>
    <m/>
    <m/>
    <x v="3"/>
    <n v="1"/>
    <s v="Data"/>
    <s v="Yes"/>
    <n v="0"/>
    <s v=""/>
    <x v="1"/>
    <n v="15"/>
    <s v=""/>
    <n v="15"/>
    <n v="0"/>
    <s v="CSC 13"/>
    <x v="0"/>
    <x v="36"/>
    <x v="0"/>
    <x v="0"/>
    <x v="0"/>
    <x v="0"/>
    <s v=""/>
  </r>
  <r>
    <x v="130"/>
    <x v="129"/>
    <x v="0"/>
    <s v=" "/>
    <s v=" "/>
    <s v=" "/>
    <m/>
    <m/>
    <x v="4"/>
    <n v="1"/>
    <s v="Data"/>
    <s v="Yes"/>
    <n v="0"/>
    <s v=""/>
    <x v="1"/>
    <n v="25"/>
    <s v=""/>
    <n v="25"/>
    <n v="0"/>
    <s v="CSC 3"/>
    <x v="0"/>
    <x v="25"/>
    <x v="0"/>
    <x v="0"/>
    <x v="0"/>
    <x v="0"/>
    <s v=""/>
  </r>
  <r>
    <x v="131"/>
    <x v="130"/>
    <x v="0"/>
    <s v=" "/>
    <s v=" "/>
    <s v=" "/>
    <m/>
    <m/>
    <x v="3"/>
    <n v="1"/>
    <s v="Data"/>
    <s v="Yes"/>
    <n v="0"/>
    <s v=""/>
    <x v="1"/>
    <n v="0"/>
    <s v=""/>
    <n v="0"/>
    <n v="0"/>
    <s v="CSC 3, CSC 14"/>
    <x v="0"/>
    <x v="0"/>
    <x v="0"/>
    <x v="0"/>
    <x v="8"/>
    <x v="1"/>
    <n v="13"/>
  </r>
  <r>
    <x v="132"/>
    <x v="131"/>
    <x v="0"/>
    <s v="Ensure that response addresses involatile storage and lists retention periods"/>
    <s v="State how Institution's data is protected from system failures and ransomware."/>
    <s v="If your strategy uses different processes for services and data, ensure that all strategies are clearly stated and supported."/>
    <s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
    <s v="An institution's use case will drive the requirements for backup strategy. Ensure that the institution's use case and risk tolerance can be met by vendor systems."/>
    <x v="3"/>
    <n v="0"/>
    <s v="Data"/>
    <s v="Yes"/>
    <n v="0"/>
    <s v=""/>
    <x v="1"/>
    <n v="15"/>
    <s v=""/>
    <n v="0"/>
    <n v="0"/>
    <s v="CSC 3, CSC 14"/>
    <x v="0"/>
    <x v="37"/>
    <x v="27"/>
    <x v="0"/>
    <x v="0"/>
    <x v="21"/>
    <s v="9.x"/>
  </r>
  <r>
    <x v="133"/>
    <x v="132"/>
    <x v="0"/>
    <s v=" "/>
    <s v=" "/>
    <s v=" "/>
    <m/>
    <m/>
    <x v="3"/>
    <n v="1"/>
    <s v="Data"/>
    <s v="Yes"/>
    <n v="0"/>
    <s v=""/>
    <x v="1"/>
    <n v="20"/>
    <s v=""/>
    <n v="20"/>
    <n v="0"/>
    <s v="CSC 14"/>
    <x v="0"/>
    <x v="38"/>
    <x v="27"/>
    <x v="35"/>
    <x v="0"/>
    <x v="21"/>
    <s v="9.x"/>
  </r>
  <r>
    <x v="134"/>
    <x v="133"/>
    <x v="0"/>
    <s v=" "/>
    <s v=" "/>
    <s v=" "/>
    <m/>
    <m/>
    <x v="3"/>
    <n v="1"/>
    <s v="Data"/>
    <s v="Yes"/>
    <n v="0"/>
    <s v=""/>
    <x v="1"/>
    <n v="20"/>
    <s v=""/>
    <n v="20"/>
    <n v="0"/>
    <s v="CSC 9"/>
    <x v="0"/>
    <x v="0"/>
    <x v="28"/>
    <x v="36"/>
    <x v="0"/>
    <x v="0"/>
    <s v=""/>
  </r>
  <r>
    <x v="135"/>
    <x v="134"/>
    <x v="0"/>
    <s v=" "/>
    <s v=" "/>
    <s v=" "/>
    <m/>
    <m/>
    <x v="3"/>
    <m/>
    <m/>
    <s v="Yes"/>
    <n v="0"/>
    <s v=""/>
    <x v="1"/>
    <n v="20"/>
    <s v=""/>
    <n v="0"/>
    <n v="0"/>
    <s v="CSC 12"/>
    <x v="0"/>
    <x v="1"/>
    <x v="0"/>
    <x v="0"/>
    <x v="0"/>
    <x v="1"/>
    <n v="13"/>
  </r>
  <r>
    <x v="136"/>
    <x v="135"/>
    <x v="0"/>
    <s v=" "/>
    <s v=" "/>
    <s v=" "/>
    <m/>
    <m/>
    <x v="4"/>
    <n v="1"/>
    <s v="Data"/>
    <s v="No"/>
    <n v="0"/>
    <s v=""/>
    <x v="1"/>
    <n v="25"/>
    <s v=""/>
    <n v="25"/>
    <n v="0"/>
    <s v="CSC 12"/>
    <x v="0"/>
    <x v="1"/>
    <x v="0"/>
    <x v="0"/>
    <x v="0"/>
    <x v="1"/>
    <n v="13"/>
  </r>
  <r>
    <x v="137"/>
    <x v="136"/>
    <x v="0"/>
    <s v=" "/>
    <s v=" "/>
    <s v=" "/>
    <m/>
    <m/>
    <x v="3"/>
    <n v="1"/>
    <s v="Data"/>
    <s v="Yes"/>
    <n v="0"/>
    <s v=""/>
    <x v="1"/>
    <n v="15"/>
    <s v=""/>
    <n v="15"/>
    <n v="0"/>
    <e v="#N/A"/>
    <x v="5"/>
    <x v="39"/>
    <x v="29"/>
    <x v="37"/>
    <x v="35"/>
    <x v="22"/>
    <e v="#N/A"/>
  </r>
  <r>
    <x v="138"/>
    <x v="137"/>
    <x v="0"/>
    <s v=" "/>
    <s v=" "/>
    <s v=" "/>
    <m/>
    <m/>
    <x v="3"/>
    <n v="1"/>
    <s v="Data"/>
    <s v="Yes"/>
    <n v="0"/>
    <s v=""/>
    <x v="1"/>
    <n v="10"/>
    <s v=""/>
    <n v="10"/>
    <n v="0"/>
    <s v="CSC 10"/>
    <x v="0"/>
    <x v="40"/>
    <x v="0"/>
    <x v="0"/>
    <x v="0"/>
    <x v="1"/>
    <n v="13"/>
  </r>
  <r>
    <x v="139"/>
    <x v="138"/>
    <x v="0"/>
    <m/>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3"/>
    <n v="1"/>
    <s v="Data"/>
    <s v="Yes"/>
    <n v="0"/>
    <s v=""/>
    <x v="1"/>
    <n v="20"/>
    <s v=""/>
    <n v="20"/>
    <n v="0"/>
    <s v="CSC 12"/>
    <x v="0"/>
    <x v="1"/>
    <x v="0"/>
    <x v="0"/>
    <x v="0"/>
    <x v="1"/>
    <n v="13"/>
  </r>
  <r>
    <x v="140"/>
    <x v="139"/>
    <x v="0"/>
    <m/>
    <m/>
    <m/>
    <m/>
    <m/>
    <x v="3"/>
    <m/>
    <m/>
    <s v="No"/>
    <n v="0"/>
    <s v=""/>
    <x v="1"/>
    <n v="20"/>
    <s v=""/>
    <n v="0"/>
    <n v="0"/>
    <m/>
    <x v="0"/>
    <x v="41"/>
    <x v="0"/>
    <x v="0"/>
    <x v="0"/>
    <x v="0"/>
    <s v=""/>
  </r>
  <r>
    <x v="141"/>
    <x v="140"/>
    <x v="0"/>
    <m/>
    <m/>
    <m/>
    <m/>
    <m/>
    <x v="4"/>
    <n v="1"/>
    <s v="Data"/>
    <s v="Yes"/>
    <n v="0"/>
    <s v=""/>
    <x v="1"/>
    <n v="25"/>
    <s v=""/>
    <n v="25"/>
    <n v="0"/>
    <s v="CSC 10"/>
    <x v="0"/>
    <x v="41"/>
    <x v="30"/>
    <x v="0"/>
    <x v="0"/>
    <x v="0"/>
    <s v=""/>
  </r>
  <r>
    <x v="142"/>
    <x v="141"/>
    <x v="0"/>
    <m/>
    <m/>
    <m/>
    <m/>
    <m/>
    <x v="3"/>
    <n v="1"/>
    <s v="Data"/>
    <s v="Yes"/>
    <n v="0"/>
    <s v=""/>
    <x v="1"/>
    <n v="15"/>
    <s v=""/>
    <n v="15"/>
    <n v="0"/>
    <m/>
    <x v="0"/>
    <x v="25"/>
    <x v="30"/>
    <x v="0"/>
    <x v="0"/>
    <x v="0"/>
    <s v=""/>
  </r>
  <r>
    <x v="143"/>
    <x v="142"/>
    <x v="0"/>
    <m/>
    <m/>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3"/>
    <n v="1"/>
    <s v="Data"/>
    <s v="Yes"/>
    <n v="0"/>
    <s v=""/>
    <x v="1"/>
    <n v="20"/>
    <s v=""/>
    <n v="20"/>
    <n v="0"/>
    <m/>
    <x v="0"/>
    <x v="22"/>
    <x v="30"/>
    <x v="0"/>
    <x v="0"/>
    <x v="0"/>
    <s v=""/>
  </r>
  <r>
    <x v="144"/>
    <x v="63"/>
    <x v="0"/>
    <m/>
    <m/>
    <m/>
    <m/>
    <m/>
    <x v="3"/>
    <n v="1"/>
    <s v="Data"/>
    <s v="Yes"/>
    <n v="0"/>
    <s v=""/>
    <x v="1"/>
    <n v="20"/>
    <s v=""/>
    <n v="20"/>
    <n v="0"/>
    <m/>
    <x v="0"/>
    <x v="25"/>
    <x v="0"/>
    <x v="0"/>
    <x v="36"/>
    <x v="0"/>
    <s v=""/>
  </r>
  <r>
    <x v="145"/>
    <x v="143"/>
    <x v="0"/>
    <m/>
    <m/>
    <m/>
    <m/>
    <m/>
    <x v="3"/>
    <n v="0"/>
    <s v="Datacenter"/>
    <s v="Yes"/>
    <n v="0"/>
    <s v=""/>
    <x v="1"/>
    <n v="20"/>
    <s v=""/>
    <n v="0"/>
    <n v="0"/>
    <s v="CSC 10"/>
    <x v="0"/>
    <x v="2"/>
    <x v="3"/>
    <x v="20"/>
    <x v="24"/>
    <x v="1"/>
    <n v="13"/>
  </r>
  <r>
    <x v="146"/>
    <x v="144"/>
    <x v="0"/>
    <s v="Please indicate which geographic regions you can provide storage in the Additional Info column."/>
    <s v="Under what circumstances would institutional data leave a designated region or regions?"/>
    <m/>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3"/>
    <n v="1"/>
    <s v="Datacenter"/>
    <s v="Yes"/>
    <n v="0"/>
    <s v=""/>
    <x v="1"/>
    <n v="20"/>
    <s v=""/>
    <n v="20"/>
    <n v="0"/>
    <s v="CSC 10"/>
    <x v="0"/>
    <x v="2"/>
    <x v="3"/>
    <x v="20"/>
    <x v="24"/>
    <x v="1"/>
    <n v="13"/>
  </r>
  <r>
    <x v="147"/>
    <x v="145"/>
    <x v="0"/>
    <m/>
    <m/>
    <m/>
    <m/>
    <m/>
    <x v="3"/>
    <n v="0"/>
    <s v="Datacenter"/>
    <s v="No"/>
    <n v="0"/>
    <s v=""/>
    <x v="1"/>
    <n v="20"/>
    <s v=""/>
    <n v="0"/>
    <n v="0"/>
    <s v="CSC 10"/>
    <x v="0"/>
    <x v="22"/>
    <x v="3"/>
    <x v="20"/>
    <x v="24"/>
    <x v="0"/>
    <s v=""/>
  </r>
  <r>
    <x v="148"/>
    <x v="146"/>
    <x v="0"/>
    <m/>
    <m/>
    <m/>
    <m/>
    <m/>
    <x v="3"/>
    <n v="0"/>
    <s v="Datacenter"/>
    <s v="Yes"/>
    <n v="0"/>
    <s v=""/>
    <x v="1"/>
    <n v="20"/>
    <s v=""/>
    <n v="0"/>
    <n v="0"/>
    <s v="CSC 10"/>
    <x v="0"/>
    <x v="22"/>
    <x v="3"/>
    <x v="20"/>
    <x v="24"/>
    <x v="0"/>
    <s v=""/>
  </r>
  <r>
    <x v="149"/>
    <x v="147"/>
    <x v="0"/>
    <m/>
    <m/>
    <m/>
    <m/>
    <m/>
    <x v="3"/>
    <n v="0"/>
    <s v="Datacenter"/>
    <s v="Yes"/>
    <n v="0"/>
    <s v=""/>
    <x v="1"/>
    <n v="25"/>
    <s v=""/>
    <n v="0"/>
    <n v="0"/>
    <s v="CSC 10"/>
    <x v="0"/>
    <x v="42"/>
    <x v="3"/>
    <x v="0"/>
    <x v="24"/>
    <x v="1"/>
    <n v="13"/>
  </r>
  <r>
    <x v="150"/>
    <x v="148"/>
    <x v="0"/>
    <m/>
    <m/>
    <m/>
    <m/>
    <m/>
    <x v="3"/>
    <n v="1"/>
    <s v="Datacenter"/>
    <s v="Yes"/>
    <n v="0"/>
    <s v=""/>
    <x v="1"/>
    <n v="20"/>
    <s v=""/>
    <n v="20"/>
    <n v="0"/>
    <s v="CSC 9"/>
    <x v="0"/>
    <x v="26"/>
    <x v="28"/>
    <x v="0"/>
    <x v="0"/>
    <x v="23"/>
    <n v="1"/>
  </r>
  <r>
    <x v="151"/>
    <x v="149"/>
    <x v="0"/>
    <m/>
    <m/>
    <m/>
    <m/>
    <m/>
    <x v="3"/>
    <n v="1"/>
    <s v="Datacenter"/>
    <s v="Yes"/>
    <n v="0"/>
    <s v=""/>
    <x v="1"/>
    <n v="20"/>
    <s v=""/>
    <n v="20"/>
    <n v="0"/>
    <s v="CSC 19"/>
    <x v="0"/>
    <x v="37"/>
    <x v="31"/>
    <x v="38"/>
    <x v="37"/>
    <x v="13"/>
    <n v="11"/>
  </r>
  <r>
    <x v="152"/>
    <x v="150"/>
    <x v="0"/>
    <m/>
    <m/>
    <m/>
    <m/>
    <m/>
    <x v="3"/>
    <n v="0"/>
    <s v="Datacenter"/>
    <s v="Yes"/>
    <n v="0"/>
    <s v=""/>
    <x v="1"/>
    <n v="20"/>
    <s v=""/>
    <n v="0"/>
    <n v="0"/>
    <s v="CSC 19"/>
    <x v="0"/>
    <x v="37"/>
    <x v="31"/>
    <x v="38"/>
    <x v="37"/>
    <x v="13"/>
    <n v="11"/>
  </r>
  <r>
    <x v="153"/>
    <x v="151"/>
    <x v="0"/>
    <m/>
    <m/>
    <m/>
    <m/>
    <m/>
    <x v="3"/>
    <n v="1"/>
    <s v="Datacenter"/>
    <s v="Yes"/>
    <n v="0"/>
    <s v=""/>
    <x v="1"/>
    <n v="20"/>
    <s v=""/>
    <n v="20"/>
    <n v="0"/>
    <s v="CSC 19"/>
    <x v="0"/>
    <x v="37"/>
    <x v="31"/>
    <x v="38"/>
    <x v="37"/>
    <x v="13"/>
    <n v="11"/>
  </r>
  <r>
    <x v="154"/>
    <x v="152"/>
    <x v="0"/>
    <m/>
    <m/>
    <m/>
    <m/>
    <m/>
    <x v="3"/>
    <n v="0"/>
    <s v="Datacenter"/>
    <s v="Yes"/>
    <n v="0"/>
    <s v=""/>
    <x v="1"/>
    <n v="20"/>
    <s v=""/>
    <n v="0"/>
    <n v="0"/>
    <s v="CSC 19"/>
    <x v="0"/>
    <x v="37"/>
    <x v="31"/>
    <x v="38"/>
    <x v="37"/>
    <x v="13"/>
    <n v="11"/>
  </r>
  <r>
    <x v="155"/>
    <x v="153"/>
    <x v="0"/>
    <m/>
    <m/>
    <m/>
    <m/>
    <m/>
    <x v="3"/>
    <n v="0"/>
    <s v="Datacenter"/>
    <s v="Yes"/>
    <n v="0"/>
    <s v=""/>
    <x v="1"/>
    <n v="25"/>
    <s v=""/>
    <n v="0"/>
    <n v="0"/>
    <s v="CSC 19"/>
    <x v="0"/>
    <x v="43"/>
    <x v="0"/>
    <x v="38"/>
    <x v="37"/>
    <x v="2"/>
    <n v="12"/>
  </r>
  <r>
    <x v="156"/>
    <x v="154"/>
    <x v="0"/>
    <m/>
    <m/>
    <m/>
    <m/>
    <m/>
    <x v="3"/>
    <n v="0"/>
    <s v="Datacenter"/>
    <s v="Yes"/>
    <n v="0"/>
    <s v=""/>
    <x v="1"/>
    <n v="20"/>
    <s v=""/>
    <n v="0"/>
    <n v="0"/>
    <s v="CSC 19"/>
    <x v="0"/>
    <x v="43"/>
    <x v="32"/>
    <x v="38"/>
    <x v="37"/>
    <x v="13"/>
    <n v="11"/>
  </r>
  <r>
    <x v="157"/>
    <x v="155"/>
    <x v="0"/>
    <m/>
    <m/>
    <m/>
    <s v="State how many Internet Service Providers (ISPs) provide connectivity to each datacenter where the institution's data will reside. "/>
    <m/>
    <x v="3"/>
    <n v="0"/>
    <s v="Datacenter"/>
    <s v="Yes"/>
    <n v="0"/>
    <s v=""/>
    <x v="1"/>
    <n v="20"/>
    <s v=""/>
    <n v="0"/>
    <n v="0"/>
    <s v="CSC 6, CSC 19"/>
    <x v="0"/>
    <x v="43"/>
    <x v="32"/>
    <x v="38"/>
    <x v="37"/>
    <x v="24"/>
    <s v="11.4, 12.8"/>
  </r>
  <r>
    <x v="158"/>
    <x v="156"/>
    <x v="0"/>
    <s v=" "/>
    <s v=" "/>
    <s v=" "/>
    <s v=" "/>
    <s v=" "/>
    <x v="3"/>
    <n v="0"/>
    <s v="Datacenter"/>
    <s v="Yes"/>
    <n v="0"/>
    <s v=""/>
    <x v="1"/>
    <n v="20"/>
    <s v=""/>
    <n v="0"/>
    <n v="0"/>
    <s v="CSC 6"/>
    <x v="0"/>
    <x v="43"/>
    <x v="33"/>
    <x v="39"/>
    <x v="38"/>
    <x v="25"/>
    <s v="1.1, 10.8, 10.6, 10.3, 10.2, 11.4"/>
  </r>
  <r>
    <x v="159"/>
    <x v="157"/>
    <x v="0"/>
    <s v=" "/>
    <s v=" "/>
    <s v=" "/>
    <s v=" "/>
    <s v=" "/>
    <x v="3"/>
    <n v="0"/>
    <s v="Datacenter"/>
    <s v="Yes"/>
    <n v="0"/>
    <s v=""/>
    <x v="1"/>
    <n v="20"/>
    <s v=""/>
    <n v="0"/>
    <n v="0"/>
    <m/>
    <x v="0"/>
    <x v="0"/>
    <x v="0"/>
    <x v="0"/>
    <x v="0"/>
    <x v="0"/>
    <m/>
  </r>
  <r>
    <x v="160"/>
    <x v="158"/>
    <x v="0"/>
    <s v=" "/>
    <s v=" "/>
    <s v=" "/>
    <s v=" "/>
    <s v=" "/>
    <x v="3"/>
    <n v="0"/>
    <s v="Datacenter"/>
    <s v="Yes"/>
    <n v="0"/>
    <s v=""/>
    <x v="1"/>
    <n v="20"/>
    <s v=""/>
    <n v="0"/>
    <n v="0"/>
    <m/>
    <x v="0"/>
    <x v="0"/>
    <x v="0"/>
    <x v="0"/>
    <x v="0"/>
    <x v="0"/>
    <m/>
  </r>
  <r>
    <x v="161"/>
    <x v="159"/>
    <x v="0"/>
    <m/>
    <m/>
    <m/>
    <m/>
    <m/>
    <x v="3"/>
    <n v="0"/>
    <s v="Datacenter"/>
    <s v="No"/>
    <n v="0"/>
    <s v=""/>
    <x v="1"/>
    <n v="20"/>
    <s v=""/>
    <n v="0"/>
    <n v="0"/>
    <m/>
    <x v="0"/>
    <x v="0"/>
    <x v="0"/>
    <x v="0"/>
    <x v="0"/>
    <x v="0"/>
    <m/>
  </r>
  <r>
    <x v="162"/>
    <x v="160"/>
    <x v="0"/>
    <m/>
    <m/>
    <m/>
    <m/>
    <m/>
    <x v="3"/>
    <n v="1"/>
    <s v="Disaster Recovery Plan"/>
    <s v="Yes"/>
    <n v="0"/>
    <s v=""/>
    <x v="1"/>
    <n v="20"/>
    <s v=""/>
    <n v="20"/>
    <n v="0"/>
    <s v="CSC 18"/>
    <x v="0"/>
    <x v="0"/>
    <x v="0"/>
    <x v="0"/>
    <x v="0"/>
    <x v="0"/>
    <s v=""/>
  </r>
  <r>
    <x v="163"/>
    <x v="161"/>
    <x v="0"/>
    <m/>
    <m/>
    <m/>
    <m/>
    <m/>
    <x v="3"/>
    <n v="1"/>
    <s v="Disaster Recovery Plan"/>
    <s v="Yes"/>
    <n v="0"/>
    <s v=""/>
    <x v="1"/>
    <n v="15"/>
    <s v=""/>
    <n v="15"/>
    <n v="0"/>
    <s v="CSC 3"/>
    <x v="0"/>
    <x v="0"/>
    <x v="34"/>
    <x v="0"/>
    <x v="0"/>
    <x v="0"/>
    <s v=""/>
  </r>
  <r>
    <x v="164"/>
    <x v="162"/>
    <x v="0"/>
    <m/>
    <m/>
    <m/>
    <m/>
    <m/>
    <x v="4"/>
    <n v="1"/>
    <s v="Disaster Recovery Plan"/>
    <s v="No"/>
    <n v="0"/>
    <s v=""/>
    <x v="1"/>
    <n v="25"/>
    <s v=""/>
    <n v="25"/>
    <n v="0"/>
    <s v="CSC 18"/>
    <x v="0"/>
    <x v="0"/>
    <x v="34"/>
    <x v="0"/>
    <x v="0"/>
    <x v="0"/>
    <s v=""/>
  </r>
  <r>
    <x v="165"/>
    <x v="163"/>
    <x v="0"/>
    <m/>
    <m/>
    <m/>
    <m/>
    <m/>
    <x v="3"/>
    <n v="1"/>
    <s v="Disaster Recovery Plan"/>
    <s v="Yes"/>
    <n v="0"/>
    <s v=""/>
    <x v="1"/>
    <n v="20"/>
    <s v=""/>
    <n v="20"/>
    <n v="0"/>
    <s v="CSC 13, CSC 18"/>
    <x v="0"/>
    <x v="44"/>
    <x v="35"/>
    <x v="0"/>
    <x v="0"/>
    <x v="0"/>
    <s v=""/>
  </r>
  <r>
    <x v="166"/>
    <x v="164"/>
    <x v="0"/>
    <m/>
    <m/>
    <m/>
    <m/>
    <m/>
    <x v="3"/>
    <n v="1"/>
    <s v="Disaster Recovery Plan"/>
    <s v="Yes"/>
    <n v="0"/>
    <s v=""/>
    <x v="1"/>
    <n v="20"/>
    <s v=""/>
    <n v="20"/>
    <n v="0"/>
    <s v="CSC 13"/>
    <x v="0"/>
    <x v="45"/>
    <x v="35"/>
    <x v="40"/>
    <x v="39"/>
    <x v="26"/>
    <n v="4"/>
  </r>
  <r>
    <x v="167"/>
    <x v="165"/>
    <x v="0"/>
    <m/>
    <m/>
    <m/>
    <m/>
    <m/>
    <x v="3"/>
    <n v="0"/>
    <s v="Disaster Recovery Plan"/>
    <s v="Yes"/>
    <n v="0"/>
    <s v=""/>
    <x v="1"/>
    <n v="20"/>
    <s v=""/>
    <n v="0"/>
    <n v="0"/>
    <s v="CSC 14"/>
    <x v="0"/>
    <x v="45"/>
    <x v="36"/>
    <x v="0"/>
    <x v="0"/>
    <x v="0"/>
    <s v=""/>
  </r>
  <r>
    <x v="168"/>
    <x v="166"/>
    <x v="0"/>
    <m/>
    <m/>
    <m/>
    <m/>
    <m/>
    <x v="3"/>
    <n v="1"/>
    <s v="Disaster Recovery Plan"/>
    <s v="Yes"/>
    <n v="0"/>
    <s v=""/>
    <x v="1"/>
    <n v="20"/>
    <s v=""/>
    <n v="20"/>
    <n v="0"/>
    <s v="CSC 16"/>
    <x v="0"/>
    <x v="46"/>
    <x v="0"/>
    <x v="0"/>
    <x v="0"/>
    <x v="0"/>
    <s v=""/>
  </r>
  <r>
    <x v="169"/>
    <x v="167"/>
    <x v="0"/>
    <m/>
    <m/>
    <m/>
    <m/>
    <m/>
    <x v="3"/>
    <n v="1"/>
    <s v="Disaster Recovery Plan"/>
    <s v="Yes"/>
    <n v="0"/>
    <s v=""/>
    <x v="1"/>
    <n v="20"/>
    <s v=""/>
    <n v="20"/>
    <n v="0"/>
    <s v="CSC 16"/>
    <x v="0"/>
    <x v="0"/>
    <x v="0"/>
    <x v="0"/>
    <x v="0"/>
    <x v="0"/>
    <s v=""/>
  </r>
  <r>
    <x v="170"/>
    <x v="168"/>
    <x v="0"/>
    <m/>
    <m/>
    <m/>
    <m/>
    <m/>
    <x v="3"/>
    <n v="1"/>
    <s v="Disaster Recovery Plan"/>
    <s v="Yes"/>
    <n v="0"/>
    <s v=""/>
    <x v="1"/>
    <n v="20"/>
    <s v=""/>
    <n v="20"/>
    <n v="0"/>
    <s v="CSC 18"/>
    <x v="0"/>
    <x v="47"/>
    <x v="34"/>
    <x v="0"/>
    <x v="0"/>
    <x v="0"/>
    <s v=""/>
  </r>
  <r>
    <x v="171"/>
    <x v="169"/>
    <x v="0"/>
    <m/>
    <m/>
    <s v="Please provide a summary of the results in Additional Information (including actual recovery time)."/>
    <m/>
    <m/>
    <x v="4"/>
    <n v="1"/>
    <s v="Disaster Recovery Plan"/>
    <s v="Yes"/>
    <n v="0"/>
    <s v=""/>
    <x v="1"/>
    <n v="25"/>
    <s v=""/>
    <n v="25"/>
    <n v="0"/>
    <s v="CSC 18"/>
    <x v="0"/>
    <x v="48"/>
    <x v="37"/>
    <x v="0"/>
    <x v="0"/>
    <x v="0"/>
    <s v=""/>
  </r>
  <r>
    <x v="172"/>
    <x v="170"/>
    <x v="0"/>
    <m/>
    <m/>
    <m/>
    <m/>
    <m/>
    <x v="3"/>
    <n v="0"/>
    <s v="Disaster Recovery Plan"/>
    <s v="Yes"/>
    <n v="0"/>
    <s v=""/>
    <x v="1"/>
    <n v="25"/>
    <s v=""/>
    <n v="0"/>
    <n v="0"/>
    <s v="CSC 18"/>
    <x v="0"/>
    <x v="48"/>
    <x v="37"/>
    <x v="0"/>
    <x v="0"/>
    <x v="0"/>
    <s v=""/>
  </r>
  <r>
    <x v="173"/>
    <x v="171"/>
    <x v="0"/>
    <m/>
    <m/>
    <m/>
    <m/>
    <m/>
    <x v="4"/>
    <n v="1"/>
    <s v="Firewalls, IDS, IPS, and Networking"/>
    <s v="Yes"/>
    <n v="0"/>
    <s v=""/>
    <x v="1"/>
    <n v="25"/>
    <m/>
    <n v="25"/>
    <n v="0"/>
    <s v="CSC 9"/>
    <x v="0"/>
    <x v="49"/>
    <x v="38"/>
    <x v="0"/>
    <x v="0"/>
    <x v="23"/>
    <m/>
  </r>
  <r>
    <x v="174"/>
    <x v="172"/>
    <x v="0"/>
    <m/>
    <m/>
    <m/>
    <m/>
    <m/>
    <x v="3"/>
    <n v="1"/>
    <s v="Firewalls, IDS, IPS, and Networking"/>
    <s v="Yes"/>
    <n v="0"/>
    <s v=""/>
    <x v="1"/>
    <n v="20"/>
    <m/>
    <n v="20"/>
    <n v="0"/>
    <s v="CSC 9"/>
    <x v="0"/>
    <x v="50"/>
    <x v="28"/>
    <x v="0"/>
    <x v="0"/>
    <x v="23"/>
    <m/>
  </r>
  <r>
    <x v="175"/>
    <x v="173"/>
    <x v="0"/>
    <m/>
    <m/>
    <m/>
    <m/>
    <m/>
    <x v="4"/>
    <n v="1"/>
    <s v="Firewalls, IDS, IPS, and Networking"/>
    <s v="Yes"/>
    <n v="0"/>
    <s v=""/>
    <x v="1"/>
    <n v="25"/>
    <m/>
    <n v="25"/>
    <n v="0"/>
    <s v="CSC 9"/>
    <x v="0"/>
    <x v="26"/>
    <x v="28"/>
    <x v="0"/>
    <x v="0"/>
    <x v="23"/>
    <m/>
  </r>
  <r>
    <x v="176"/>
    <x v="174"/>
    <x v="0"/>
    <m/>
    <m/>
    <m/>
    <m/>
    <m/>
    <x v="4"/>
    <n v="1"/>
    <s v="Firewalls, IDS, IPS, and Networking"/>
    <s v="Yes"/>
    <n v="0"/>
    <s v=""/>
    <x v="1"/>
    <n v="25"/>
    <m/>
    <n v="25"/>
    <n v="0"/>
    <s v="CSC 19"/>
    <x v="0"/>
    <x v="37"/>
    <x v="31"/>
    <x v="38"/>
    <x v="37"/>
    <x v="13"/>
    <m/>
  </r>
  <r>
    <x v="177"/>
    <x v="175"/>
    <x v="0"/>
    <m/>
    <m/>
    <m/>
    <m/>
    <m/>
    <x v="3"/>
    <n v="1"/>
    <s v="Firewalls, IDS, IPS, and Networking"/>
    <s v="Yes"/>
    <n v="0"/>
    <s v=""/>
    <x v="1"/>
    <n v="20"/>
    <m/>
    <n v="20"/>
    <n v="0"/>
    <s v="CSC 19"/>
    <x v="0"/>
    <x v="37"/>
    <x v="31"/>
    <x v="38"/>
    <x v="37"/>
    <x v="13"/>
    <m/>
  </r>
  <r>
    <x v="178"/>
    <x v="176"/>
    <x v="0"/>
    <m/>
    <m/>
    <m/>
    <m/>
    <m/>
    <x v="4"/>
    <n v="1"/>
    <s v="Firewalls, IDS, IPS, and Networking"/>
    <s v="Yes"/>
    <n v="0"/>
    <s v=""/>
    <x v="1"/>
    <n v="25"/>
    <m/>
    <n v="25"/>
    <n v="0"/>
    <s v="CSC 19"/>
    <x v="0"/>
    <x v="37"/>
    <x v="31"/>
    <x v="38"/>
    <x v="37"/>
    <x v="13"/>
    <m/>
  </r>
  <r>
    <x v="179"/>
    <x v="177"/>
    <x v="0"/>
    <m/>
    <m/>
    <m/>
    <m/>
    <m/>
    <x v="3"/>
    <n v="1"/>
    <s v="Firewalls, IDS, IPS, and Networking"/>
    <s v="Yes"/>
    <n v="0"/>
    <s v=""/>
    <x v="1"/>
    <n v="20"/>
    <m/>
    <n v="20"/>
    <n v="0"/>
    <s v="CSC 19"/>
    <x v="0"/>
    <x v="37"/>
    <x v="31"/>
    <x v="38"/>
    <x v="37"/>
    <x v="13"/>
    <m/>
  </r>
  <r>
    <x v="180"/>
    <x v="178"/>
    <x v="0"/>
    <m/>
    <m/>
    <m/>
    <m/>
    <m/>
    <x v="3"/>
    <n v="1"/>
    <s v="Firewalls, IDS, IPS, and Networking"/>
    <s v="Yes"/>
    <n v="0"/>
    <s v=""/>
    <x v="1"/>
    <n v="20"/>
    <m/>
    <n v="20"/>
    <n v="0"/>
    <s v="CSC 19"/>
    <x v="0"/>
    <x v="43"/>
    <x v="0"/>
    <x v="38"/>
    <x v="37"/>
    <x v="2"/>
    <m/>
  </r>
  <r>
    <x v="181"/>
    <x v="179"/>
    <x v="0"/>
    <m/>
    <m/>
    <m/>
    <m/>
    <m/>
    <x v="3"/>
    <n v="1"/>
    <s v="Firewalls, IDS, IPS, and Networking"/>
    <s v="Yes"/>
    <n v="0"/>
    <s v=""/>
    <x v="1"/>
    <n v="15"/>
    <m/>
    <n v="15"/>
    <n v="0"/>
    <s v="CSC 19"/>
    <x v="0"/>
    <x v="43"/>
    <x v="32"/>
    <x v="38"/>
    <x v="37"/>
    <x v="13"/>
    <m/>
  </r>
  <r>
    <x v="182"/>
    <x v="180"/>
    <x v="0"/>
    <m/>
    <m/>
    <m/>
    <m/>
    <m/>
    <x v="3"/>
    <n v="1"/>
    <s v="Firewalls, IDS, IPS, and Networking"/>
    <s v="Yes"/>
    <n v="0"/>
    <s v=""/>
    <x v="1"/>
    <n v="20"/>
    <m/>
    <n v="20"/>
    <n v="0"/>
    <s v="CSC 6, CSC 19"/>
    <x v="0"/>
    <x v="43"/>
    <x v="32"/>
    <x v="38"/>
    <x v="37"/>
    <x v="24"/>
    <m/>
  </r>
  <r>
    <x v="183"/>
    <x v="181"/>
    <x v="0"/>
    <m/>
    <m/>
    <m/>
    <m/>
    <m/>
    <x v="4"/>
    <n v="1"/>
    <s v="Firewalls, IDS, IPS, and Networking"/>
    <s v="Yes"/>
    <n v="0"/>
    <s v=""/>
    <x v="1"/>
    <n v="25"/>
    <m/>
    <n v="25"/>
    <n v="0"/>
    <s v="CSC 6"/>
    <x v="0"/>
    <x v="43"/>
    <x v="33"/>
    <x v="39"/>
    <x v="38"/>
    <x v="25"/>
    <m/>
  </r>
  <r>
    <x v="184"/>
    <x v="182"/>
    <x v="0"/>
    <m/>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3"/>
    <n v="1"/>
    <s v="Policies, Procedures, and Processes"/>
    <s v="Yes"/>
    <n v="0"/>
    <s v=""/>
    <x v="1"/>
    <n v="20"/>
    <s v=""/>
    <n v="20"/>
    <n v="0"/>
    <m/>
    <x v="0"/>
    <x v="0"/>
    <x v="0"/>
    <x v="0"/>
    <x v="0"/>
    <x v="0"/>
    <s v=""/>
  </r>
  <r>
    <x v="185"/>
    <x v="183"/>
    <x v="0"/>
    <m/>
    <m/>
    <m/>
    <m/>
    <m/>
    <x v="4"/>
    <n v="1"/>
    <s v="Policies, Procedures, and Processes"/>
    <s v="Yes"/>
    <n v="0"/>
    <s v=""/>
    <x v="1"/>
    <n v="25"/>
    <s v=""/>
    <n v="25"/>
    <n v="0"/>
    <s v="CSC 17"/>
    <x v="0"/>
    <x v="0"/>
    <x v="0"/>
    <x v="0"/>
    <x v="0"/>
    <x v="0"/>
    <s v=""/>
  </r>
  <r>
    <x v="186"/>
    <x v="184"/>
    <x v="0"/>
    <m/>
    <m/>
    <m/>
    <m/>
    <m/>
    <x v="3"/>
    <n v="1"/>
    <s v="Policies, Procedures, and Processes"/>
    <s v="Yes"/>
    <n v="0"/>
    <s v=""/>
    <x v="1"/>
    <n v="20"/>
    <s v=""/>
    <n v="20"/>
    <n v="0"/>
    <s v="CSC 12"/>
    <x v="0"/>
    <x v="49"/>
    <x v="39"/>
    <x v="36"/>
    <x v="8"/>
    <x v="0"/>
    <s v=""/>
  </r>
  <r>
    <x v="187"/>
    <x v="185"/>
    <x v="0"/>
    <m/>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3"/>
    <n v="1"/>
    <s v="Policies, Procedures, and Processes"/>
    <s v="Yes"/>
    <n v="0"/>
    <s v=""/>
    <x v="1"/>
    <n v="15"/>
    <s v=""/>
    <n v="15"/>
    <n v="0"/>
    <s v="CSC 4"/>
    <x v="0"/>
    <x v="21"/>
    <x v="16"/>
    <x v="19"/>
    <x v="21"/>
    <x v="13"/>
    <n v="11"/>
  </r>
  <r>
    <x v="188"/>
    <x v="186"/>
    <x v="0"/>
    <m/>
    <m/>
    <m/>
    <m/>
    <m/>
    <x v="3"/>
    <n v="1"/>
    <s v="Policies, Procedures, and Processes"/>
    <s v="Yes"/>
    <n v="0"/>
    <s v=""/>
    <x v="1"/>
    <n v="20"/>
    <s v=""/>
    <n v="20"/>
    <n v="0"/>
    <s v="CSC 4"/>
    <x v="0"/>
    <x v="0"/>
    <x v="16"/>
    <x v="19"/>
    <x v="21"/>
    <x v="13"/>
    <n v="11"/>
  </r>
  <r>
    <x v="189"/>
    <x v="187"/>
    <x v="0"/>
    <m/>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Policies, Procedures, and Processes"/>
    <s v="Yes"/>
    <n v="0"/>
    <s v=""/>
    <x v="1"/>
    <n v="15"/>
    <s v=""/>
    <n v="15"/>
    <n v="0"/>
    <s v="CSC 4"/>
    <x v="0"/>
    <x v="0"/>
    <x v="16"/>
    <x v="19"/>
    <x v="21"/>
    <x v="13"/>
    <n v="11"/>
  </r>
  <r>
    <x v="190"/>
    <x v="188"/>
    <x v="0"/>
    <m/>
    <m/>
    <m/>
    <m/>
    <m/>
    <x v="3"/>
    <n v="1"/>
    <s v="Policies, Procedures, and Processes"/>
    <s v="Yes"/>
    <n v="0"/>
    <s v=""/>
    <x v="1"/>
    <n v="15"/>
    <s v=""/>
    <n v="15"/>
    <n v="0"/>
    <s v="CSC 4"/>
    <x v="0"/>
    <x v="0"/>
    <x v="16"/>
    <x v="0"/>
    <x v="21"/>
    <x v="13"/>
    <n v="11"/>
  </r>
  <r>
    <x v="191"/>
    <x v="189"/>
    <x v="0"/>
    <m/>
    <m/>
    <m/>
    <m/>
    <m/>
    <x v="4"/>
    <n v="1"/>
    <s v="Policies, Procedures, and Processes"/>
    <s v="Yes"/>
    <n v="0"/>
    <s v=""/>
    <x v="1"/>
    <n v="25"/>
    <s v=""/>
    <n v="25"/>
    <n v="0"/>
    <s v="CSC 4"/>
    <x v="0"/>
    <x v="0"/>
    <x v="16"/>
    <x v="19"/>
    <x v="21"/>
    <x v="13"/>
    <n v="11"/>
  </r>
  <r>
    <x v="192"/>
    <x v="190"/>
    <x v="0"/>
    <m/>
    <m/>
    <m/>
    <m/>
    <m/>
    <x v="4"/>
    <n v="1"/>
    <s v="Policies, Procedures, and Processes"/>
    <s v="Yes"/>
    <n v="0"/>
    <s v=""/>
    <x v="1"/>
    <n v="25"/>
    <s v=""/>
    <n v="25"/>
    <n v="0"/>
    <s v="CSC 4"/>
    <x v="0"/>
    <x v="0"/>
    <x v="16"/>
    <x v="0"/>
    <x v="21"/>
    <x v="13"/>
    <n v="11"/>
  </r>
  <r>
    <x v="193"/>
    <x v="191"/>
    <x v="0"/>
    <m/>
    <m/>
    <m/>
    <m/>
    <m/>
    <x v="3"/>
    <n v="1"/>
    <s v="Policies, Procedures, and Processes"/>
    <s v="Yes"/>
    <n v="0"/>
    <s v=""/>
    <x v="1"/>
    <n v="20"/>
    <s v=""/>
    <n v="20"/>
    <n v="0"/>
    <s v="CSC 7, CSC 18"/>
    <x v="0"/>
    <x v="21"/>
    <x v="40"/>
    <x v="41"/>
    <x v="21"/>
    <x v="27"/>
    <s v="11.2, 11.3"/>
  </r>
  <r>
    <x v="194"/>
    <x v="192"/>
    <x v="0"/>
    <m/>
    <m/>
    <m/>
    <m/>
    <m/>
    <x v="3"/>
    <n v="1"/>
    <s v="Policies, Procedures, and Processes"/>
    <s v="Yes"/>
    <n v="0"/>
    <s v=""/>
    <x v="1"/>
    <n v="20"/>
    <s v=""/>
    <n v="20"/>
    <n v="0"/>
    <s v="CSC 20"/>
    <x v="0"/>
    <x v="51"/>
    <x v="16"/>
    <x v="19"/>
    <x v="21"/>
    <x v="28"/>
    <s v="11.2, 12.8"/>
  </r>
  <r>
    <x v="195"/>
    <x v="193"/>
    <x v="0"/>
    <m/>
    <s v="State plans to implement information security policy at your company."/>
    <s v="Provide a reference to your information security policy or submit documentation with this fully-populated HECVAT-Lite."/>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3"/>
    <n v="1"/>
    <s v="Policies, Procedures, and Processes"/>
    <s v="Yes"/>
    <n v="0"/>
    <s v=""/>
    <x v="1"/>
    <n v="20"/>
    <s v=""/>
    <n v="20"/>
    <n v="0"/>
    <s v="CSC 17"/>
    <x v="6"/>
    <x v="52"/>
    <x v="1"/>
    <x v="42"/>
    <x v="40"/>
    <x v="0"/>
    <s v=""/>
  </r>
  <r>
    <x v="196"/>
    <x v="194"/>
    <x v="0"/>
    <m/>
    <m/>
    <m/>
    <m/>
    <m/>
    <x v="3"/>
    <n v="1"/>
    <s v="Policies, Procedures, and Processes"/>
    <s v="Yes"/>
    <n v="0"/>
    <s v=""/>
    <x v="1"/>
    <n v="15"/>
    <s v=""/>
    <n v="15"/>
    <n v="0"/>
    <s v="CSC 13"/>
    <x v="7"/>
    <x v="1"/>
    <x v="1"/>
    <x v="0"/>
    <x v="0"/>
    <x v="0"/>
    <s v=""/>
  </r>
  <r>
    <x v="197"/>
    <x v="195"/>
    <x v="0"/>
    <m/>
    <m/>
    <m/>
    <m/>
    <m/>
    <x v="3"/>
    <n v="1"/>
    <s v="Policies, Procedures, and Processes"/>
    <s v="Yes"/>
    <n v="0"/>
    <s v=""/>
    <x v="1"/>
    <n v="15"/>
    <s v=""/>
    <n v="15"/>
    <n v="0"/>
    <s v="CSC 17"/>
    <x v="8"/>
    <x v="1"/>
    <x v="1"/>
    <x v="0"/>
    <x v="0"/>
    <x v="0"/>
    <s v=""/>
  </r>
  <r>
    <x v="198"/>
    <x v="196"/>
    <x v="0"/>
    <m/>
    <m/>
    <m/>
    <m/>
    <m/>
    <x v="3"/>
    <n v="1"/>
    <s v="Policies, Procedures, and Processes"/>
    <s v="Yes"/>
    <n v="0"/>
    <s v=""/>
    <x v="1"/>
    <n v="15"/>
    <s v=""/>
    <n v="15"/>
    <n v="0"/>
    <s v="CSC 13"/>
    <x v="0"/>
    <x v="1"/>
    <x v="1"/>
    <x v="0"/>
    <x v="0"/>
    <x v="0"/>
    <s v=""/>
  </r>
  <r>
    <x v="199"/>
    <x v="197"/>
    <x v="0"/>
    <m/>
    <m/>
    <m/>
    <m/>
    <m/>
    <x v="3"/>
    <n v="1"/>
    <s v="Policies, Procedures, and Processes"/>
    <s v="Yes"/>
    <n v="0"/>
    <s v=""/>
    <x v="1"/>
    <n v="15"/>
    <s v=""/>
    <n v="15"/>
    <n v="0"/>
    <s v="CSC 19"/>
    <x v="9"/>
    <x v="53"/>
    <x v="1"/>
    <x v="43"/>
    <x v="41"/>
    <x v="29"/>
    <s v="12.10, 10.10"/>
  </r>
  <r>
    <x v="200"/>
    <x v="198"/>
    <x v="0"/>
    <m/>
    <m/>
    <m/>
    <m/>
    <m/>
    <x v="3"/>
    <n v="1"/>
    <s v="Policies, Procedures, and Processes"/>
    <s v="Yes"/>
    <n v="0"/>
    <s v=""/>
    <x v="1"/>
    <n v="15"/>
    <s v=""/>
    <n v="15"/>
    <n v="0"/>
    <s v="CSC 19"/>
    <x v="9"/>
    <x v="53"/>
    <x v="1"/>
    <x v="43"/>
    <x v="41"/>
    <x v="29"/>
    <s v="12.10, 10.10"/>
  </r>
  <r>
    <x v="201"/>
    <x v="187"/>
    <x v="0"/>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2"/>
    <x v="199"/>
    <x v="0"/>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3"/>
    <x v="200"/>
    <x v="0"/>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3"/>
    <n v="1"/>
    <s v="Incident Handling"/>
    <s v="Yes"/>
    <n v="0"/>
    <s v=""/>
    <x v="1"/>
    <n v="15"/>
    <s v=""/>
    <n v="15"/>
    <n v="0"/>
    <s v="CSC 13"/>
    <x v="11"/>
    <x v="0"/>
    <x v="1"/>
    <x v="0"/>
    <x v="0"/>
    <x v="2"/>
    <n v="12"/>
  </r>
  <r>
    <x v="204"/>
    <x v="201"/>
    <x v="3"/>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0"/>
    <m/>
    <s v="Incident Handling"/>
    <s v="Yes"/>
    <n v="0"/>
    <m/>
    <x v="0"/>
    <m/>
    <m/>
    <m/>
    <m/>
    <m/>
    <x v="0"/>
    <x v="0"/>
    <x v="0"/>
    <x v="0"/>
    <x v="0"/>
    <x v="0"/>
    <m/>
  </r>
  <r>
    <x v="205"/>
    <x v="202"/>
    <x v="0"/>
    <m/>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3"/>
    <n v="1"/>
    <s v="Quality Assurance"/>
    <s v="Yes"/>
    <n v="0"/>
    <s v=""/>
    <x v="1"/>
    <n v="10"/>
    <s v=""/>
    <n v="10"/>
    <n v="0"/>
    <s v="CSC 16"/>
    <x v="12"/>
    <x v="19"/>
    <x v="1"/>
    <x v="12"/>
    <x v="16"/>
    <x v="0"/>
    <s v=""/>
  </r>
  <r>
    <x v="206"/>
    <x v="203"/>
    <x v="0"/>
    <m/>
    <m/>
    <m/>
    <m/>
    <m/>
    <x v="3"/>
    <n v="1"/>
    <s v="Quality Assurance"/>
    <s v="Yes"/>
    <n v="0"/>
    <s v=""/>
    <x v="1"/>
    <n v="15"/>
    <s v=""/>
    <n v="15"/>
    <n v="0"/>
    <s v="CSC 16"/>
    <x v="12"/>
    <x v="19"/>
    <x v="1"/>
    <x v="45"/>
    <x v="17"/>
    <x v="0"/>
    <s v=""/>
  </r>
  <r>
    <x v="207"/>
    <x v="204"/>
    <x v="0"/>
    <m/>
    <m/>
    <m/>
    <m/>
    <m/>
    <x v="3"/>
    <n v="1"/>
    <s v="Quality Assurance"/>
    <s v="Yes"/>
    <n v="0"/>
    <s v=""/>
    <x v="1"/>
    <n v="20"/>
    <s v=""/>
    <n v="20"/>
    <n v="0"/>
    <s v="CSC 16"/>
    <x v="13"/>
    <x v="19"/>
    <x v="1"/>
    <x v="46"/>
    <x v="43"/>
    <x v="0"/>
    <s v=""/>
  </r>
  <r>
    <x v="208"/>
    <x v="205"/>
    <x v="0"/>
    <m/>
    <m/>
    <s v="Provide a list of higher ed references or a route for campuses to request references"/>
    <m/>
    <m/>
    <x v="4"/>
    <n v="1"/>
    <s v="Quality Assurance"/>
    <s v="Yes"/>
    <n v="0"/>
    <s v=""/>
    <x v="1"/>
    <n v="25"/>
    <s v=""/>
    <n v="25"/>
    <n v="0"/>
    <s v="CSC 16"/>
    <x v="14"/>
    <x v="19"/>
    <x v="1"/>
    <x v="47"/>
    <x v="44"/>
    <x v="11"/>
    <s v="8.x"/>
  </r>
  <r>
    <x v="209"/>
    <x v="206"/>
    <x v="0"/>
    <m/>
    <m/>
    <m/>
    <m/>
    <m/>
    <x v="3"/>
    <n v="1"/>
    <s v="Quality Assurance"/>
    <s v="Yes"/>
    <n v="0"/>
    <s v=""/>
    <x v="1"/>
    <n v="20"/>
    <s v=""/>
    <n v="20"/>
    <n v="0"/>
    <s v="CSC 16"/>
    <x v="15"/>
    <x v="19"/>
    <x v="1"/>
    <x v="48"/>
    <x v="17"/>
    <x v="11"/>
    <s v="8.x"/>
  </r>
  <r>
    <x v="210"/>
    <x v="207"/>
    <x v="0"/>
    <m/>
    <m/>
    <m/>
    <m/>
    <m/>
    <x v="3"/>
    <n v="1"/>
    <s v="Vulnerability Scanning"/>
    <s v="Yes"/>
    <n v="0"/>
    <s v=""/>
    <x v="1"/>
    <n v="15"/>
    <s v=""/>
    <n v="15"/>
    <n v="0"/>
    <s v="CSC 16"/>
    <x v="16"/>
    <x v="32"/>
    <x v="1"/>
    <x v="0"/>
    <x v="0"/>
    <x v="0"/>
    <s v=""/>
  </r>
  <r>
    <x v="211"/>
    <x v="208"/>
    <x v="0"/>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3"/>
    <n v="0"/>
    <s v="Vulnerability Scanning"/>
    <s v="Yes"/>
    <n v="0"/>
    <s v=""/>
    <x v="1"/>
    <n v="20"/>
    <s v=""/>
    <n v="0"/>
    <n v="0"/>
    <s v="CSC 6, CSC 16"/>
    <x v="16"/>
    <x v="0"/>
    <x v="1"/>
    <x v="39"/>
    <x v="45"/>
    <x v="11"/>
    <s v="8.x"/>
  </r>
  <r>
    <x v="212"/>
    <x v="209"/>
    <x v="0"/>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4"/>
    <n v="1"/>
    <s v="Vulnerability Scanning"/>
    <s v="Yes"/>
    <n v="0"/>
    <s v=""/>
    <x v="1"/>
    <n v="25"/>
    <s v=""/>
    <n v="25"/>
    <n v="0"/>
    <s v="CSC 6"/>
    <x v="17"/>
    <x v="43"/>
    <x v="1"/>
    <x v="49"/>
    <x v="46"/>
    <x v="13"/>
    <n v="11"/>
  </r>
  <r>
    <x v="213"/>
    <x v="210"/>
    <x v="0"/>
    <m/>
    <m/>
    <m/>
    <m/>
    <m/>
    <x v="4"/>
    <n v="1"/>
    <s v="Vulnerability Scanning"/>
    <s v="Yes"/>
    <n v="0"/>
    <s v=""/>
    <x v="1"/>
    <n v="25"/>
    <s v=""/>
    <n v="25"/>
    <n v="0"/>
    <s v="CSC 6"/>
    <x v="18"/>
    <x v="43"/>
    <x v="1"/>
    <x v="0"/>
    <x v="0"/>
    <x v="13"/>
    <n v="11"/>
  </r>
  <r>
    <x v="214"/>
    <x v="211"/>
    <x v="0"/>
    <m/>
    <m/>
    <m/>
    <m/>
    <m/>
    <x v="3"/>
    <n v="1"/>
    <s v="Vulnerability Scanning"/>
    <s v="Yes"/>
    <n v="0"/>
    <s v=""/>
    <x v="1"/>
    <n v="20"/>
    <s v=""/>
    <n v="20"/>
    <n v="0"/>
    <s v="CSC 10"/>
    <x v="19"/>
    <x v="1"/>
    <x v="1"/>
    <x v="0"/>
    <x v="0"/>
    <x v="13"/>
    <n v="11"/>
  </r>
  <r>
    <x v="215"/>
    <x v="212"/>
    <x v="0"/>
    <m/>
    <m/>
    <m/>
    <m/>
    <m/>
    <x v="4"/>
    <n v="1"/>
    <s v="Vulnerability Scanning"/>
    <s v="Yes"/>
    <n v="0"/>
    <s v=""/>
    <x v="1"/>
    <n v="25"/>
    <s v=""/>
    <n v="25"/>
    <n v="0"/>
    <s v="CSC 10"/>
    <x v="20"/>
    <x v="41"/>
    <x v="1"/>
    <x v="20"/>
    <x v="0"/>
    <x v="2"/>
    <n v="12"/>
  </r>
  <r>
    <x v="216"/>
    <x v="213"/>
    <x v="0"/>
    <m/>
    <m/>
    <m/>
    <m/>
    <m/>
    <x v="4"/>
    <n v="1"/>
    <s v="HIPAA"/>
    <s v="Yes"/>
    <n v="0"/>
    <s v=""/>
    <x v="1"/>
    <n v="25"/>
    <s v=""/>
    <n v="25"/>
    <n v="0"/>
    <s v="CSC 10"/>
    <x v="20"/>
    <x v="22"/>
    <x v="1"/>
    <x v="50"/>
    <x v="0"/>
    <x v="2"/>
    <n v="12"/>
  </r>
  <r>
    <x v="217"/>
    <x v="214"/>
    <x v="0"/>
    <m/>
    <m/>
    <m/>
    <m/>
    <m/>
    <x v="3"/>
    <n v="1"/>
    <s v="HIPAA"/>
    <s v="Yes"/>
    <n v="0"/>
    <s v=""/>
    <x v="1"/>
    <n v="20"/>
    <s v=""/>
    <n v="20"/>
    <n v="0"/>
    <s v="CSC 10"/>
    <x v="21"/>
    <x v="1"/>
    <x v="1"/>
    <x v="0"/>
    <x v="0"/>
    <x v="13"/>
    <n v="11"/>
  </r>
  <r>
    <x v="218"/>
    <x v="215"/>
    <x v="0"/>
    <m/>
    <m/>
    <m/>
    <m/>
    <m/>
    <x v="3"/>
    <n v="1"/>
    <s v="HIPAA"/>
    <s v="Yes"/>
    <n v="0"/>
    <s v=""/>
    <x v="1"/>
    <n v="20"/>
    <s v=""/>
    <n v="20"/>
    <n v="0"/>
    <s v="CSC 10"/>
    <x v="22"/>
    <x v="1"/>
    <x v="1"/>
    <x v="0"/>
    <x v="0"/>
    <x v="0"/>
    <s v=""/>
  </r>
  <r>
    <x v="219"/>
    <x v="216"/>
    <x v="0"/>
    <m/>
    <m/>
    <m/>
    <m/>
    <m/>
    <x v="3"/>
    <n v="1"/>
    <s v="HIPAA"/>
    <s v="Yes"/>
    <n v="0"/>
    <s v=""/>
    <x v="1"/>
    <n v="20"/>
    <s v=""/>
    <n v="20"/>
    <n v="0"/>
    <s v="CSC 10"/>
    <x v="23"/>
    <x v="1"/>
    <x v="1"/>
    <x v="0"/>
    <x v="0"/>
    <x v="1"/>
    <n v="13"/>
  </r>
  <r>
    <x v="220"/>
    <x v="217"/>
    <x v="0"/>
    <m/>
    <m/>
    <m/>
    <m/>
    <m/>
    <x v="3"/>
    <n v="1"/>
    <s v="HIPAA"/>
    <s v="Yes"/>
    <n v="0"/>
    <s v=""/>
    <x v="1"/>
    <n v="20"/>
    <s v=""/>
    <n v="20"/>
    <n v="0"/>
    <s v="CSC 10"/>
    <x v="0"/>
    <x v="1"/>
    <x v="1"/>
    <x v="0"/>
    <x v="0"/>
    <x v="1"/>
    <n v="13"/>
  </r>
  <r>
    <x v="221"/>
    <x v="218"/>
    <x v="0"/>
    <m/>
    <m/>
    <m/>
    <m/>
    <m/>
    <x v="4"/>
    <n v="1"/>
    <s v="HIPAA"/>
    <s v="Yes"/>
    <n v="0"/>
    <s v=""/>
    <x v="1"/>
    <n v="25"/>
    <s v=""/>
    <n v="25"/>
    <n v="0"/>
    <m/>
    <x v="0"/>
    <x v="0"/>
    <x v="1"/>
    <x v="0"/>
    <x v="0"/>
    <x v="1"/>
    <n v="13"/>
  </r>
  <r>
    <x v="222"/>
    <x v="219"/>
    <x v="0"/>
    <m/>
    <m/>
    <m/>
    <m/>
    <m/>
    <x v="3"/>
    <n v="1"/>
    <s v="HIPAA"/>
    <s v="Yes"/>
    <n v="0"/>
    <s v=""/>
    <x v="1"/>
    <n v="20"/>
    <s v=""/>
    <n v="20"/>
    <n v="0"/>
    <m/>
    <x v="0"/>
    <x v="0"/>
    <x v="1"/>
    <x v="0"/>
    <x v="0"/>
    <x v="1"/>
    <n v="13"/>
  </r>
  <r>
    <x v="223"/>
    <x v="220"/>
    <x v="0"/>
    <m/>
    <m/>
    <m/>
    <m/>
    <m/>
    <x v="3"/>
    <n v="1"/>
    <s v="HIPAA"/>
    <s v="Yes"/>
    <n v="0"/>
    <s v=""/>
    <x v="1"/>
    <n v="20"/>
    <s v=""/>
    <n v="20"/>
    <n v="0"/>
    <m/>
    <x v="0"/>
    <x v="0"/>
    <x v="1"/>
    <x v="0"/>
    <x v="0"/>
    <x v="1"/>
    <n v="13"/>
  </r>
  <r>
    <x v="224"/>
    <x v="221"/>
    <x v="0"/>
    <m/>
    <m/>
    <m/>
    <m/>
    <m/>
    <x v="3"/>
    <n v="1"/>
    <s v="HIPAA"/>
    <s v="Yes"/>
    <n v="0"/>
    <s v=""/>
    <x v="1"/>
    <n v="20"/>
    <s v=""/>
    <n v="20"/>
    <n v="0"/>
    <s v="CSC 1, CSC 2"/>
    <x v="0"/>
    <x v="0"/>
    <x v="1"/>
    <x v="0"/>
    <x v="0"/>
    <x v="4"/>
    <s v="PCI Scope"/>
  </r>
  <r>
    <x v="225"/>
    <x v="222"/>
    <x v="0"/>
    <m/>
    <m/>
    <m/>
    <m/>
    <m/>
    <x v="3"/>
    <n v="1"/>
    <s v="HIPAA"/>
    <s v="Yes"/>
    <n v="0"/>
    <s v=""/>
    <x v="1"/>
    <n v="20"/>
    <s v=""/>
    <n v="20"/>
    <n v="0"/>
    <s v="CSC 18"/>
    <x v="0"/>
    <x v="0"/>
    <x v="1"/>
    <x v="0"/>
    <x v="0"/>
    <x v="1"/>
    <n v="13"/>
  </r>
  <r>
    <x v="226"/>
    <x v="223"/>
    <x v="0"/>
    <m/>
    <m/>
    <m/>
    <m/>
    <m/>
    <x v="3"/>
    <n v="1"/>
    <s v="HIPAA"/>
    <s v="No"/>
    <n v="0"/>
    <s v=""/>
    <x v="1"/>
    <n v="20"/>
    <s v=""/>
    <n v="20"/>
    <n v="0"/>
    <s v="CSC 10"/>
    <x v="0"/>
    <x v="0"/>
    <x v="1"/>
    <x v="0"/>
    <x v="0"/>
    <x v="1"/>
    <n v="13"/>
  </r>
  <r>
    <x v="227"/>
    <x v="224"/>
    <x v="0"/>
    <m/>
    <m/>
    <m/>
    <m/>
    <m/>
    <x v="3"/>
    <n v="1"/>
    <s v="HIPAA"/>
    <s v="Yes"/>
    <n v="0"/>
    <s v=""/>
    <x v="1"/>
    <n v="20"/>
    <s v=""/>
    <n v="20"/>
    <n v="0"/>
    <m/>
    <x v="0"/>
    <x v="0"/>
    <x v="1"/>
    <x v="0"/>
    <x v="0"/>
    <x v="1"/>
    <n v="13"/>
  </r>
  <r>
    <x v="228"/>
    <x v="225"/>
    <x v="0"/>
    <m/>
    <m/>
    <m/>
    <m/>
    <m/>
    <x v="3"/>
    <n v="1"/>
    <s v="HIPAA"/>
    <s v="Yes"/>
    <n v="0"/>
    <s v=""/>
    <x v="1"/>
    <n v="20"/>
    <s v=""/>
    <n v="20"/>
    <n v="0"/>
    <s v="CSC 12, CSC 13"/>
    <x v="0"/>
    <x v="0"/>
    <x v="1"/>
    <x v="0"/>
    <x v="0"/>
    <x v="1"/>
    <n v="13"/>
  </r>
  <r>
    <x v="229"/>
    <x v="226"/>
    <x v="0"/>
    <m/>
    <m/>
    <m/>
    <m/>
    <m/>
    <x v="3"/>
    <n v="1"/>
    <s v="HIPAA"/>
    <s v="Yes"/>
    <n v="0"/>
    <s v=""/>
    <x v="1"/>
    <n v="20"/>
    <s v=""/>
    <n v="20"/>
    <n v="0"/>
    <s v="CSC 10"/>
    <x v="0"/>
    <x v="0"/>
    <x v="1"/>
    <x v="0"/>
    <x v="0"/>
    <x v="1"/>
    <n v="13"/>
  </r>
  <r>
    <x v="230"/>
    <x v="227"/>
    <x v="0"/>
    <m/>
    <m/>
    <m/>
    <m/>
    <m/>
    <x v="3"/>
    <n v="1"/>
    <s v="HIPAA"/>
    <s v="Yes"/>
    <n v="0"/>
    <s v=""/>
    <x v="1"/>
    <n v="20"/>
    <s v=""/>
    <n v="20"/>
    <n v="0"/>
    <m/>
    <x v="0"/>
    <x v="0"/>
    <x v="0"/>
    <x v="0"/>
    <x v="0"/>
    <x v="1"/>
    <n v="13"/>
  </r>
  <r>
    <x v="231"/>
    <x v="228"/>
    <x v="0"/>
    <m/>
    <m/>
    <m/>
    <m/>
    <m/>
    <x v="3"/>
    <n v="1"/>
    <s v="HIPAA"/>
    <s v="No"/>
    <n v="0"/>
    <s v=""/>
    <x v="1"/>
    <n v="20"/>
    <s v=""/>
    <n v="20"/>
    <n v="0"/>
    <m/>
    <x v="0"/>
    <x v="0"/>
    <x v="0"/>
    <x v="0"/>
    <x v="0"/>
    <x v="1"/>
    <n v="13"/>
  </r>
  <r>
    <x v="232"/>
    <x v="229"/>
    <x v="0"/>
    <m/>
    <m/>
    <m/>
    <m/>
    <m/>
    <x v="3"/>
    <n v="1"/>
    <s v="HIPAA"/>
    <s v="Yes"/>
    <n v="0"/>
    <s v=""/>
    <x v="1"/>
    <n v="20"/>
    <s v=""/>
    <n v="20"/>
    <n v="0"/>
    <m/>
    <x v="0"/>
    <x v="3"/>
    <x v="0"/>
    <x v="0"/>
    <x v="0"/>
    <x v="1"/>
    <n v="13"/>
  </r>
  <r>
    <x v="233"/>
    <x v="230"/>
    <x v="0"/>
    <m/>
    <m/>
    <m/>
    <m/>
    <m/>
    <x v="3"/>
    <n v="1"/>
    <s v="HIPAA"/>
    <s v="Yes"/>
    <n v="0"/>
    <s v=""/>
    <x v="1"/>
    <n v="20"/>
    <s v=""/>
    <n v="20"/>
    <n v="0"/>
    <m/>
    <x v="0"/>
    <x v="0"/>
    <x v="0"/>
    <x v="0"/>
    <x v="0"/>
    <x v="0"/>
    <s v=""/>
  </r>
  <r>
    <x v="234"/>
    <x v="231"/>
    <x v="0"/>
    <m/>
    <m/>
    <m/>
    <m/>
    <m/>
    <x v="3"/>
    <n v="1"/>
    <s v="HIPAA"/>
    <s v="Yes"/>
    <n v="0"/>
    <s v=""/>
    <x v="1"/>
    <n v="20"/>
    <s v=""/>
    <n v="20"/>
    <n v="0"/>
    <m/>
    <x v="0"/>
    <x v="3"/>
    <x v="0"/>
    <x v="0"/>
    <x v="0"/>
    <x v="30"/>
    <s v="12.8, 12.5"/>
  </r>
  <r>
    <x v="235"/>
    <x v="232"/>
    <x v="0"/>
    <m/>
    <m/>
    <m/>
    <m/>
    <m/>
    <x v="3"/>
    <n v="1"/>
    <s v="HIPAA"/>
    <s v="Yes"/>
    <n v="0"/>
    <s v=""/>
    <x v="1"/>
    <n v="20"/>
    <s v=""/>
    <n v="20"/>
    <n v="0"/>
    <m/>
    <x v="0"/>
    <x v="47"/>
    <x v="0"/>
    <x v="0"/>
    <x v="47"/>
    <x v="1"/>
    <n v="13"/>
  </r>
  <r>
    <x v="236"/>
    <x v="233"/>
    <x v="0"/>
    <m/>
    <m/>
    <m/>
    <m/>
    <m/>
    <x v="3"/>
    <n v="1"/>
    <s v="HIPAA"/>
    <s v="Yes"/>
    <n v="0"/>
    <s v=""/>
    <x v="1"/>
    <n v="20"/>
    <s v=""/>
    <n v="20"/>
    <n v="0"/>
    <m/>
    <x v="0"/>
    <x v="3"/>
    <x v="0"/>
    <x v="0"/>
    <x v="0"/>
    <x v="1"/>
    <n v="13"/>
  </r>
  <r>
    <x v="237"/>
    <x v="234"/>
    <x v="0"/>
    <m/>
    <m/>
    <m/>
    <m/>
    <m/>
    <x v="3"/>
    <n v="1"/>
    <s v="HIPAA"/>
    <s v="Yes"/>
    <n v="0"/>
    <s v=""/>
    <x v="1"/>
    <n v="20"/>
    <s v=""/>
    <n v="20"/>
    <n v="0"/>
    <s v="CSC 6"/>
    <x v="18"/>
    <x v="43"/>
    <x v="1"/>
    <x v="0"/>
    <x v="0"/>
    <x v="31"/>
    <n v="10.7"/>
  </r>
  <r>
    <x v="238"/>
    <x v="235"/>
    <x v="0"/>
    <m/>
    <m/>
    <m/>
    <m/>
    <m/>
    <x v="3"/>
    <n v="1"/>
    <s v="HIPAA"/>
    <s v="Yes"/>
    <n v="0"/>
    <s v=""/>
    <x v="1"/>
    <n v="20"/>
    <s v=""/>
    <n v="20"/>
    <n v="0"/>
    <s v="CSC 6"/>
    <x v="18"/>
    <x v="43"/>
    <x v="1"/>
    <x v="0"/>
    <x v="0"/>
    <x v="31"/>
    <n v="10.7"/>
  </r>
  <r>
    <x v="239"/>
    <x v="236"/>
    <x v="0"/>
    <m/>
    <m/>
    <m/>
    <m/>
    <m/>
    <x v="3"/>
    <n v="1"/>
    <s v="HIPAA"/>
    <s v="Yes"/>
    <n v="0"/>
    <s v=""/>
    <x v="1"/>
    <n v="15"/>
    <s v=""/>
    <n v="15"/>
    <n v="0"/>
    <s v="CSC 10"/>
    <x v="19"/>
    <x v="1"/>
    <x v="1"/>
    <x v="0"/>
    <x v="0"/>
    <x v="31"/>
    <n v="10.7"/>
  </r>
  <r>
    <x v="240"/>
    <x v="237"/>
    <x v="0"/>
    <m/>
    <m/>
    <m/>
    <m/>
    <m/>
    <x v="3"/>
    <n v="1"/>
    <s v="HIPAA"/>
    <s v="Yes"/>
    <n v="0"/>
    <s v=""/>
    <x v="1"/>
    <n v="20"/>
    <s v=""/>
    <n v="20"/>
    <n v="0"/>
    <s v="CSC 10"/>
    <x v="20"/>
    <x v="41"/>
    <x v="1"/>
    <x v="20"/>
    <x v="0"/>
    <x v="32"/>
    <n v="12.1"/>
  </r>
  <r>
    <x v="241"/>
    <x v="238"/>
    <x v="0"/>
    <m/>
    <m/>
    <m/>
    <m/>
    <m/>
    <x v="4"/>
    <n v="1"/>
    <s v="HIPAA"/>
    <s v="Yes"/>
    <n v="0"/>
    <s v=""/>
    <x v="1"/>
    <n v="25"/>
    <s v=""/>
    <n v="25"/>
    <n v="0"/>
    <s v="CSC 10"/>
    <x v="20"/>
    <x v="22"/>
    <x v="1"/>
    <x v="50"/>
    <x v="0"/>
    <x v="32"/>
    <n v="12.1"/>
  </r>
  <r>
    <x v="242"/>
    <x v="239"/>
    <x v="0"/>
    <m/>
    <m/>
    <m/>
    <m/>
    <m/>
    <x v="3"/>
    <n v="1"/>
    <s v="HIPAA"/>
    <s v="Yes"/>
    <n v="0"/>
    <s v=""/>
    <x v="1"/>
    <n v="20"/>
    <s v=""/>
    <n v="20"/>
    <n v="0"/>
    <s v="CSC 10"/>
    <x v="21"/>
    <x v="1"/>
    <x v="1"/>
    <x v="0"/>
    <x v="0"/>
    <x v="31"/>
    <n v="10.7"/>
  </r>
  <r>
    <x v="243"/>
    <x v="240"/>
    <x v="0"/>
    <m/>
    <m/>
    <m/>
    <m/>
    <m/>
    <x v="3"/>
    <n v="1"/>
    <s v="HIPAA"/>
    <s v="Yes"/>
    <n v="0"/>
    <s v=""/>
    <x v="1"/>
    <n v="20"/>
    <s v=""/>
    <n v="20"/>
    <n v="0"/>
    <s v="CSC 10"/>
    <x v="22"/>
    <x v="1"/>
    <x v="1"/>
    <x v="0"/>
    <x v="0"/>
    <x v="0"/>
    <s v=""/>
  </r>
  <r>
    <x v="244"/>
    <x v="241"/>
    <x v="0"/>
    <m/>
    <m/>
    <m/>
    <m/>
    <m/>
    <x v="4"/>
    <n v="1"/>
    <s v="HIPAA"/>
    <s v="Yes"/>
    <n v="0"/>
    <s v=""/>
    <x v="1"/>
    <n v="25"/>
    <s v=""/>
    <n v="25"/>
    <n v="0"/>
    <s v="CSC 10"/>
    <x v="23"/>
    <x v="1"/>
    <x v="1"/>
    <x v="0"/>
    <x v="0"/>
    <x v="33"/>
    <n v="12.8"/>
  </r>
  <r>
    <x v="245"/>
    <x v="242"/>
    <x v="0"/>
    <m/>
    <m/>
    <m/>
    <m/>
    <m/>
    <x v="3"/>
    <n v="1"/>
    <s v="PCI DSS"/>
    <s v="Yes"/>
    <n v="0"/>
    <s v=""/>
    <x v="1"/>
    <n v="20"/>
    <s v=""/>
    <n v="20"/>
    <n v="0"/>
    <s v="CSC 10"/>
    <x v="0"/>
    <x v="1"/>
    <x v="1"/>
    <x v="0"/>
    <x v="0"/>
    <x v="33"/>
    <n v="12.8"/>
  </r>
  <r>
    <x v="246"/>
    <x v="243"/>
    <x v="0"/>
    <m/>
    <m/>
    <m/>
    <m/>
    <m/>
    <x v="3"/>
    <n v="1"/>
    <s v="PCI DSS"/>
    <s v="Yes"/>
    <n v="0"/>
    <s v=""/>
    <x v="1"/>
    <n v="20"/>
    <s v=""/>
    <n v="20"/>
    <n v="0"/>
    <s v="CSC 10"/>
    <x v="0"/>
    <x v="1"/>
    <x v="1"/>
    <x v="0"/>
    <x v="0"/>
    <x v="33"/>
    <n v="12.8"/>
  </r>
  <r>
    <x v="247"/>
    <x v="244"/>
    <x v="0"/>
    <m/>
    <m/>
    <m/>
    <m/>
    <m/>
    <x v="4"/>
    <n v="1"/>
    <s v="PCI DSS"/>
    <s v="Yes"/>
    <n v="0"/>
    <s v=""/>
    <x v="1"/>
    <n v="25"/>
    <s v=""/>
    <n v="25"/>
    <n v="0"/>
    <s v="CSC 10"/>
    <x v="0"/>
    <x v="1"/>
    <x v="1"/>
    <x v="0"/>
    <x v="0"/>
    <x v="33"/>
    <n v="12.8"/>
  </r>
  <r>
    <x v="248"/>
    <x v="245"/>
    <x v="0"/>
    <m/>
    <m/>
    <m/>
    <m/>
    <m/>
    <x v="3"/>
    <n v="1"/>
    <s v="PCI DSS"/>
    <s v="Yes"/>
    <n v="0"/>
    <s v=""/>
    <x v="1"/>
    <n v="20"/>
    <s v=""/>
    <n v="20"/>
    <n v="0"/>
    <m/>
    <x v="0"/>
    <x v="0"/>
    <x v="1"/>
    <x v="0"/>
    <x v="0"/>
    <x v="33"/>
    <n v="12.8"/>
  </r>
  <r>
    <x v="249"/>
    <x v="246"/>
    <x v="0"/>
    <m/>
    <m/>
    <m/>
    <m/>
    <m/>
    <x v="3"/>
    <n v="1"/>
    <s v="PCI DSS"/>
    <s v="Yes"/>
    <n v="0"/>
    <s v=""/>
    <x v="1"/>
    <n v="20"/>
    <s v=""/>
    <n v="20"/>
    <n v="0"/>
    <m/>
    <x v="0"/>
    <x v="0"/>
    <x v="1"/>
    <x v="0"/>
    <x v="0"/>
    <x v="33"/>
    <n v="12.8"/>
  </r>
  <r>
    <x v="250"/>
    <x v="247"/>
    <x v="0"/>
    <m/>
    <m/>
    <m/>
    <m/>
    <m/>
    <x v="3"/>
    <n v="1"/>
    <s v="PCI DSS"/>
    <s v="Yes"/>
    <n v="0"/>
    <s v=""/>
    <x v="1"/>
    <n v="20"/>
    <s v=""/>
    <n v="20"/>
    <n v="0"/>
    <m/>
    <x v="0"/>
    <x v="0"/>
    <x v="1"/>
    <x v="0"/>
    <x v="0"/>
    <x v="33"/>
    <n v="12.8"/>
  </r>
  <r>
    <x v="251"/>
    <x v="248"/>
    <x v="0"/>
    <m/>
    <m/>
    <m/>
    <m/>
    <m/>
    <x v="3"/>
    <n v="1"/>
    <s v="PCI DSS"/>
    <s v="Yes"/>
    <n v="0"/>
    <s v=""/>
    <x v="1"/>
    <n v="10"/>
    <s v=""/>
    <n v="10"/>
    <n v="0"/>
    <s v="CSC 1, CSC 2"/>
    <x v="0"/>
    <x v="0"/>
    <x v="1"/>
    <x v="0"/>
    <x v="0"/>
    <x v="4"/>
    <s v="PCI Scope"/>
  </r>
  <r>
    <x v="252"/>
    <x v="249"/>
    <x v="0"/>
    <m/>
    <m/>
    <m/>
    <m/>
    <m/>
    <x v="3"/>
    <n v="1"/>
    <s v="PCI DSS"/>
    <s v="Yes"/>
    <n v="0"/>
    <s v=""/>
    <x v="1"/>
    <n v="10"/>
    <s v=""/>
    <n v="10"/>
    <n v="0"/>
    <s v="CSC 18"/>
    <x v="0"/>
    <x v="0"/>
    <x v="1"/>
    <x v="0"/>
    <x v="0"/>
    <x v="33"/>
    <n v="12.8"/>
  </r>
  <r>
    <x v="253"/>
    <x v="250"/>
    <x v="0"/>
    <m/>
    <m/>
    <m/>
    <m/>
    <m/>
    <x v="3"/>
    <n v="1"/>
    <s v="PCI DSS"/>
    <s v="Yes"/>
    <n v="0"/>
    <s v=""/>
    <x v="1"/>
    <n v="10"/>
    <s v=""/>
    <n v="10"/>
    <n v="0"/>
    <s v="CSC 10"/>
    <x v="0"/>
    <x v="0"/>
    <x v="1"/>
    <x v="0"/>
    <x v="0"/>
    <x v="33"/>
    <n v="12.8"/>
  </r>
  <r>
    <x v="254"/>
    <x v="251"/>
    <x v="0"/>
    <m/>
    <m/>
    <m/>
    <m/>
    <m/>
    <x v="4"/>
    <n v="1"/>
    <s v="PCI DSS"/>
    <s v="No"/>
    <n v="0"/>
    <s v=""/>
    <x v="1"/>
    <n v="25"/>
    <s v=""/>
    <n v="25"/>
    <n v="0"/>
    <m/>
    <x v="0"/>
    <x v="0"/>
    <x v="1"/>
    <x v="0"/>
    <x v="0"/>
    <x v="33"/>
    <n v="12.8"/>
  </r>
  <r>
    <x v="255"/>
    <x v="252"/>
    <x v="0"/>
    <m/>
    <m/>
    <m/>
    <m/>
    <m/>
    <x v="4"/>
    <n v="1"/>
    <s v="PCI DSS"/>
    <s v="No"/>
    <n v="0"/>
    <s v=""/>
    <x v="1"/>
    <n v="25"/>
    <s v=""/>
    <n v="25"/>
    <n v="0"/>
    <s v="CSC 12, CSC 13"/>
    <x v="0"/>
    <x v="0"/>
    <x v="1"/>
    <x v="0"/>
    <x v="0"/>
    <x v="33"/>
    <n v="12.8"/>
  </r>
  <r>
    <x v="256"/>
    <x v="253"/>
    <x v="0"/>
    <m/>
    <m/>
    <m/>
    <m/>
    <m/>
    <x v="3"/>
    <n v="1"/>
    <s v="PCI DSS"/>
    <s v="Yes"/>
    <n v="0"/>
    <s v=""/>
    <x v="1"/>
    <n v="15"/>
    <s v=""/>
    <n v="15"/>
    <n v="0"/>
    <s v="CSC 10"/>
    <x v="0"/>
    <x v="0"/>
    <x v="1"/>
    <x v="0"/>
    <x v="0"/>
    <x v="33"/>
    <n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 cacheId="2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4:I9" firstHeaderRow="1" firstDataRow="1" firstDataCol="9" rowPageCount="2" colPageCount="1"/>
  <pivotFields count="27">
    <pivotField axis="axisRow" outline="0" showAll="0" defaultSubtotal="0">
      <items count="257">
        <item x="76"/>
        <item x="77"/>
        <item x="78"/>
        <item x="79"/>
        <item x="80"/>
        <item x="81"/>
        <item x="82"/>
        <item x="83"/>
        <item x="84"/>
        <item x="85"/>
        <item x="86"/>
        <item x="87"/>
        <item x="88"/>
        <item x="89"/>
        <item x="90"/>
        <item x="91"/>
        <item x="92"/>
        <item x="61"/>
        <item x="62"/>
        <item x="63"/>
        <item x="64"/>
        <item x="65"/>
        <item x="66"/>
        <item x="67"/>
        <item x="68"/>
        <item x="69"/>
        <item x="70"/>
        <item x="71"/>
        <item x="72"/>
        <item x="73"/>
        <item x="74"/>
        <item x="75"/>
        <item x="95"/>
        <item x="96"/>
        <item x="97"/>
        <item x="98"/>
        <item x="99"/>
        <item x="100"/>
        <item x="102"/>
        <item x="103"/>
        <item x="104"/>
        <item x="105"/>
        <item x="106"/>
        <item x="107"/>
        <item x="108"/>
        <item x="109"/>
        <item x="110"/>
        <item x="111"/>
        <item x="112"/>
        <item x="113"/>
        <item x="114"/>
        <item x="115"/>
        <item x="116"/>
        <item x="117"/>
        <item x="118"/>
        <item x="119"/>
        <item x="53"/>
        <item x="54"/>
        <item x="55"/>
        <item x="56"/>
        <item x="57"/>
        <item x="59"/>
        <item x="6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27"/>
        <item x="28"/>
        <item x="29"/>
        <item x="30"/>
        <item x="31"/>
        <item x="32"/>
        <item x="162"/>
        <item x="163"/>
        <item x="164"/>
        <item x="165"/>
        <item x="166"/>
        <item x="167"/>
        <item x="168"/>
        <item x="169"/>
        <item x="170"/>
        <item x="171"/>
        <item x="172"/>
        <item x="173"/>
        <item x="174"/>
        <item x="175"/>
        <item x="176"/>
        <item x="177"/>
        <item x="178"/>
        <item x="179"/>
        <item x="180"/>
        <item x="181"/>
        <item x="182"/>
        <item x="216"/>
        <item x="217"/>
        <item x="218"/>
        <item x="219"/>
        <item x="220"/>
        <item x="221"/>
        <item x="222"/>
        <item x="223"/>
        <item x="224"/>
        <item x="225"/>
        <item x="226"/>
        <item x="227"/>
        <item x="228"/>
        <item x="229"/>
        <item x="230"/>
        <item x="231"/>
        <item x="232"/>
        <item x="233"/>
        <item x="234"/>
        <item x="235"/>
        <item x="236"/>
        <item x="237"/>
        <item x="239"/>
        <item x="240"/>
        <item x="241"/>
        <item x="242"/>
        <item x="243"/>
        <item x="244"/>
        <item x="245"/>
        <item x="246"/>
        <item x="247"/>
        <item x="248"/>
        <item x="249"/>
        <item x="253"/>
        <item x="254"/>
        <item x="255"/>
        <item x="185"/>
        <item x="186"/>
        <item x="187"/>
        <item x="188"/>
        <item x="189"/>
        <item x="191"/>
        <item x="192"/>
        <item x="194"/>
        <item x="195"/>
        <item x="196"/>
        <item x="197"/>
        <item x="198"/>
        <item x="199"/>
        <item x="206"/>
        <item x="207"/>
        <item x="208"/>
        <item x="209"/>
        <item x="15"/>
        <item x="16"/>
        <item x="17"/>
        <item x="18"/>
        <item x="19"/>
        <item x="20"/>
        <item x="21"/>
        <item x="210"/>
        <item x="212"/>
        <item x="213"/>
        <item x="184"/>
        <item x="190"/>
        <item x="193"/>
        <item x="205"/>
        <item x="214"/>
        <item x="215"/>
        <item x="256"/>
        <item x="47"/>
        <item x="48"/>
        <item x="49"/>
        <item x="50"/>
        <item x="52"/>
        <item x="58"/>
        <item x="101"/>
        <item x="183"/>
        <item x="211"/>
        <item x="238"/>
        <item x="250"/>
        <item x="251"/>
        <item x="252"/>
        <item x="22"/>
        <item x="23"/>
        <item x="24"/>
        <item x="25"/>
        <item x="26"/>
        <item x="200"/>
        <item x="0"/>
        <item x="1"/>
        <item x="2"/>
        <item x="3"/>
        <item x="4"/>
        <item x="5"/>
        <item x="6"/>
        <item x="7"/>
        <item x="8"/>
        <item x="9"/>
        <item x="10"/>
        <item x="11"/>
        <item x="12"/>
        <item x="13"/>
        <item x="14"/>
        <item x="33"/>
        <item x="34"/>
        <item x="35"/>
        <item x="36"/>
        <item x="37"/>
        <item x="38"/>
        <item x="39"/>
        <item x="40"/>
        <item x="41"/>
        <item x="42"/>
        <item x="43"/>
        <item x="44"/>
        <item x="45"/>
        <item x="46"/>
        <item x="51"/>
        <item x="93"/>
        <item x="94"/>
        <item x="120"/>
        <item x="201"/>
        <item x="202"/>
        <item x="203"/>
        <item x="204"/>
      </items>
    </pivotField>
    <pivotField axis="axisRow" outline="0" showAll="0" defaultSubtotal="0">
      <items count="254">
        <item x="92"/>
        <item x="136"/>
        <item x="185"/>
        <item x="128"/>
        <item x="224"/>
        <item x="134"/>
        <item x="99"/>
        <item x="129"/>
        <item x="116"/>
        <item x="245"/>
        <item x="243"/>
        <item x="246"/>
        <item x="171"/>
        <item x="240"/>
        <item x="148"/>
        <item x="146"/>
        <item x="250"/>
        <item x="234"/>
        <item x="235"/>
        <item x="184"/>
        <item x="78"/>
        <item x="79"/>
        <item x="239"/>
        <item x="206"/>
        <item x="168"/>
        <item x="93"/>
        <item x="154"/>
        <item x="94"/>
        <item x="160"/>
        <item x="230"/>
        <item x="108"/>
        <item x="132"/>
        <item x="117"/>
        <item x="201"/>
        <item x="203"/>
        <item x="216"/>
        <item x="176"/>
        <item x="177"/>
        <item x="244"/>
        <item x="237"/>
        <item x="193"/>
        <item x="183"/>
        <item x="173"/>
        <item x="186"/>
        <item x="187"/>
        <item x="111"/>
        <item x="118"/>
        <item x="194"/>
        <item x="81"/>
        <item x="115"/>
        <item x="114"/>
        <item x="205"/>
        <item x="179"/>
        <item x="214"/>
        <item x="191"/>
        <item x="213"/>
        <item x="156"/>
        <item x="232"/>
        <item x="231"/>
        <item x="143"/>
        <item x="80"/>
        <item x="110"/>
        <item x="223"/>
        <item x="222"/>
        <item x="226"/>
        <item x="221"/>
        <item x="220"/>
        <item x="227"/>
        <item x="228"/>
        <item x="236"/>
        <item x="165"/>
        <item x="100"/>
        <item x="33"/>
        <item x="164"/>
        <item x="101"/>
        <item x="15"/>
        <item x="56"/>
        <item x="215"/>
        <item x="238"/>
        <item x="217"/>
        <item x="241"/>
        <item x="218"/>
        <item x="174"/>
        <item x="175"/>
        <item x="29"/>
        <item x="219"/>
        <item x="72"/>
        <item x="225"/>
        <item x="130"/>
        <item x="95"/>
        <item x="161"/>
        <item x="113"/>
        <item x="58"/>
        <item x="140"/>
        <item x="152"/>
        <item x="251"/>
        <item x="151"/>
        <item x="96"/>
        <item x="166"/>
        <item x="97"/>
        <item x="167"/>
        <item x="229"/>
        <item x="103"/>
        <item x="172"/>
        <item x="73"/>
        <item x="150"/>
        <item x="57"/>
        <item x="16"/>
        <item x="121"/>
        <item x="59"/>
        <item x="54"/>
        <item x="53"/>
        <item x="55"/>
        <item x="107"/>
        <item x="126"/>
        <item x="188"/>
        <item x="189"/>
        <item x="141"/>
        <item x="204"/>
        <item x="211"/>
        <item x="253"/>
        <item x="48"/>
        <item x="49"/>
        <item x="52"/>
        <item x="180"/>
        <item x="233"/>
        <item x="247"/>
        <item x="248"/>
        <item x="249"/>
        <item x="22"/>
        <item x="24"/>
        <item x="25"/>
        <item x="26"/>
        <item x="89"/>
        <item x="133"/>
        <item x="135"/>
        <item x="149"/>
        <item x="162"/>
        <item x="181"/>
        <item x="74"/>
        <item x="75"/>
        <item x="195"/>
        <item x="196"/>
        <item x="197"/>
        <item x="242"/>
        <item x="252"/>
        <item x="28"/>
        <item x="102"/>
        <item x="137"/>
        <item x="139"/>
        <item x="178"/>
        <item x="198"/>
        <item x="182"/>
        <item x="0"/>
        <item x="1"/>
        <item x="2"/>
        <item x="3"/>
        <item x="4"/>
        <item x="5"/>
        <item x="6"/>
        <item x="7"/>
        <item x="8"/>
        <item x="9"/>
        <item x="10"/>
        <item x="11"/>
        <item x="12"/>
        <item x="13"/>
        <item x="14"/>
        <item x="17"/>
        <item x="18"/>
        <item x="19"/>
        <item x="20"/>
        <item x="21"/>
        <item x="23"/>
        <item x="27"/>
        <item x="30"/>
        <item x="31"/>
        <item x="32"/>
        <item x="34"/>
        <item x="35"/>
        <item x="36"/>
        <item x="37"/>
        <item x="38"/>
        <item x="39"/>
        <item x="40"/>
        <item x="41"/>
        <item x="42"/>
        <item x="43"/>
        <item x="44"/>
        <item x="45"/>
        <item x="46"/>
        <item x="47"/>
        <item x="50"/>
        <item x="51"/>
        <item x="60"/>
        <item x="61"/>
        <item x="62"/>
        <item x="63"/>
        <item x="64"/>
        <item x="65"/>
        <item x="66"/>
        <item x="67"/>
        <item x="68"/>
        <item x="69"/>
        <item x="70"/>
        <item x="71"/>
        <item x="76"/>
        <item x="77"/>
        <item x="82"/>
        <item x="83"/>
        <item x="84"/>
        <item x="85"/>
        <item x="86"/>
        <item x="87"/>
        <item x="88"/>
        <item x="90"/>
        <item x="91"/>
        <item x="98"/>
        <item x="104"/>
        <item x="105"/>
        <item x="106"/>
        <item x="109"/>
        <item x="112"/>
        <item x="119"/>
        <item x="120"/>
        <item x="122"/>
        <item x="123"/>
        <item x="124"/>
        <item x="125"/>
        <item x="127"/>
        <item x="131"/>
        <item x="138"/>
        <item x="142"/>
        <item x="144"/>
        <item x="145"/>
        <item x="147"/>
        <item x="153"/>
        <item x="155"/>
        <item x="157"/>
        <item x="158"/>
        <item x="159"/>
        <item x="163"/>
        <item x="169"/>
        <item x="170"/>
        <item x="190"/>
        <item x="192"/>
        <item x="199"/>
        <item x="200"/>
        <item x="202"/>
        <item x="207"/>
        <item x="208"/>
        <item x="209"/>
        <item x="210"/>
        <item x="212"/>
      </items>
    </pivotField>
    <pivotField axis="axisRow" outline="0" showAll="0" defaultSubtotal="0">
      <items count="4">
        <item x="0"/>
        <item x="3"/>
        <item x="2"/>
        <item x="1"/>
      </items>
    </pivotField>
    <pivotField showAll="0" defaultSubtotal="0"/>
    <pivotField showAll="0" defaultSubtotal="0"/>
    <pivotField showAll="0" defaultSubtotal="0"/>
    <pivotField showAll="0" defaultSubtotal="0"/>
    <pivotField showAll="0" defaultSubtotal="0"/>
    <pivotField axis="axisPage" showAll="0" defaultSubtotal="0">
      <items count="5">
        <item x="2"/>
        <item x="1"/>
        <item x="0"/>
        <item x="3"/>
        <item x="4"/>
      </items>
    </pivotField>
    <pivotField showAll="0"/>
    <pivotField showAll="0"/>
    <pivotField showAll="0"/>
    <pivotField showAll="0"/>
    <pivotField showAll="0" defaultSubtotal="0"/>
    <pivotField axis="axisPage" showAll="0" defaultSubtotal="0">
      <items count="3">
        <item x="1"/>
        <item x="0"/>
        <item x="2"/>
      </items>
    </pivotField>
    <pivotField showAll="0" defaultSubtotal="0"/>
    <pivotField showAll="0" defaultSubtotal="0"/>
    <pivotField showAll="0"/>
    <pivotField showAll="0"/>
    <pivotField showAll="0" defaultSubtotal="0"/>
    <pivotField axis="axisRow" outline="0" showAll="0" defaultSubtotal="0">
      <items count="24">
        <item x="17"/>
        <item x="11"/>
        <item x="2"/>
        <item x="8"/>
        <item x="23"/>
        <item x="16"/>
        <item x="3"/>
        <item x="4"/>
        <item x="15"/>
        <item x="14"/>
        <item x="6"/>
        <item x="12"/>
        <item x="9"/>
        <item x="10"/>
        <item x="20"/>
        <item x="22"/>
        <item x="21"/>
        <item x="19"/>
        <item x="18"/>
        <item x="7"/>
        <item x="1"/>
        <item x="5"/>
        <item x="0"/>
        <item x="13"/>
      </items>
    </pivotField>
    <pivotField axis="axisRow" outline="0" showAll="0" defaultSubtotal="0">
      <items count="55">
        <item x="13"/>
        <item x="35"/>
        <item x="30"/>
        <item x="36"/>
        <item x="40"/>
        <item x="9"/>
        <item x="14"/>
        <item x="26"/>
        <item x="15"/>
        <item x="28"/>
        <item x="43"/>
        <item x="12"/>
        <item x="21"/>
        <item x="48"/>
        <item x="49"/>
        <item x="37"/>
        <item x="47"/>
        <item x="3"/>
        <item x="53"/>
        <item x="54"/>
        <item x="41"/>
        <item x="2"/>
        <item x="22"/>
        <item x="25"/>
        <item x="1"/>
        <item x="52"/>
        <item x="51"/>
        <item x="20"/>
        <item x="24"/>
        <item x="23"/>
        <item x="29"/>
        <item x="27"/>
        <item x="44"/>
        <item x="45"/>
        <item x="31"/>
        <item x="33"/>
        <item x="11"/>
        <item x="18"/>
        <item x="5"/>
        <item x="32"/>
        <item x="16"/>
        <item x="17"/>
        <item x="6"/>
        <item x="46"/>
        <item x="19"/>
        <item x="39"/>
        <item x="0"/>
        <item x="4"/>
        <item x="34"/>
        <item x="7"/>
        <item x="8"/>
        <item x="10"/>
        <item x="38"/>
        <item x="42"/>
        <item x="50"/>
      </items>
    </pivotField>
    <pivotField axis="axisRow" outline="0" showAll="0" defaultSubtotal="0">
      <items count="41">
        <item x="33"/>
        <item x="31"/>
        <item x="32"/>
        <item x="34"/>
        <item x="37"/>
        <item x="36"/>
        <item x="35"/>
        <item x="16"/>
        <item x="10"/>
        <item x="9"/>
        <item x="5"/>
        <item x="2"/>
        <item x="1"/>
        <item x="12"/>
        <item x="13"/>
        <item x="20"/>
        <item x="6"/>
        <item x="11"/>
        <item x="7"/>
        <item x="28"/>
        <item x="25"/>
        <item x="26"/>
        <item x="22"/>
        <item x="23"/>
        <item x="24"/>
        <item x="30"/>
        <item x="38"/>
        <item x="19"/>
        <item x="14"/>
        <item x="17"/>
        <item x="18"/>
        <item x="21"/>
        <item x="3"/>
        <item x="8"/>
        <item x="39"/>
        <item x="29"/>
        <item x="0"/>
        <item x="15"/>
        <item x="40"/>
        <item x="4"/>
        <item x="27"/>
      </items>
    </pivotField>
    <pivotField axis="axisRow" outline="0" showAll="0" defaultSubtotal="0">
      <items count="51">
        <item x="11"/>
        <item x="47"/>
        <item x="9"/>
        <item x="40"/>
        <item x="6"/>
        <item x="5"/>
        <item x="27"/>
        <item x="36"/>
        <item x="26"/>
        <item x="10"/>
        <item x="46"/>
        <item x="19"/>
        <item x="20"/>
        <item x="30"/>
        <item x="17"/>
        <item x="25"/>
        <item x="21"/>
        <item x="42"/>
        <item x="39"/>
        <item x="49"/>
        <item x="16"/>
        <item x="22"/>
        <item x="23"/>
        <item x="24"/>
        <item x="8"/>
        <item x="15"/>
        <item x="48"/>
        <item x="14"/>
        <item x="12"/>
        <item x="13"/>
        <item x="45"/>
        <item x="43"/>
        <item x="38"/>
        <item x="44"/>
        <item x="50"/>
        <item x="33"/>
        <item x="34"/>
        <item x="28"/>
        <item x="35"/>
        <item x="32"/>
        <item x="31"/>
        <item x="4"/>
        <item x="29"/>
        <item x="2"/>
        <item x="1"/>
        <item x="3"/>
        <item x="37"/>
        <item x="0"/>
        <item x="18"/>
        <item x="41"/>
        <item x="7"/>
      </items>
    </pivotField>
    <pivotField axis="axisRow" outline="0" showAll="0" defaultSubtotal="0">
      <items count="48">
        <item x="44"/>
        <item x="10"/>
        <item x="39"/>
        <item x="15"/>
        <item x="34"/>
        <item x="32"/>
        <item x="27"/>
        <item x="12"/>
        <item x="8"/>
        <item x="26"/>
        <item x="14"/>
        <item x="24"/>
        <item x="43"/>
        <item x="40"/>
        <item x="23"/>
        <item x="38"/>
        <item x="45"/>
        <item x="46"/>
        <item x="2"/>
        <item x="22"/>
        <item x="3"/>
        <item x="13"/>
        <item x="11"/>
        <item x="19"/>
        <item x="25"/>
        <item x="28"/>
        <item x="31"/>
        <item x="30"/>
        <item x="18"/>
        <item x="16"/>
        <item x="17"/>
        <item x="37"/>
        <item x="41"/>
        <item x="42"/>
        <item x="9"/>
        <item x="36"/>
        <item x="5"/>
        <item x="1"/>
        <item x="4"/>
        <item x="29"/>
        <item x="33"/>
        <item x="21"/>
        <item x="35"/>
        <item x="0"/>
        <item x="20"/>
        <item x="6"/>
        <item x="7"/>
        <item x="47"/>
      </items>
    </pivotField>
    <pivotField axis="axisRow" showAll="0" defaultSubtotal="0">
      <items count="34">
        <item x="31"/>
        <item x="32"/>
        <item x="33"/>
        <item x="25"/>
        <item x="27"/>
        <item x="28"/>
        <item x="18"/>
        <item x="16"/>
        <item x="5"/>
        <item x="29"/>
        <item x="19"/>
        <item x="17"/>
        <item x="7"/>
        <item x="20"/>
        <item x="9"/>
        <item x="12"/>
        <item x="15"/>
        <item x="14"/>
        <item x="6"/>
        <item x="10"/>
        <item x="11"/>
        <item x="21"/>
        <item x="4"/>
        <item x="3"/>
        <item x="22"/>
        <item x="0"/>
        <item x="30"/>
        <item x="1"/>
        <item x="2"/>
        <item x="8"/>
        <item x="13"/>
        <item x="23"/>
        <item x="24"/>
        <item x="26"/>
      </items>
    </pivotField>
    <pivotField showAll="0" defaultSubtotal="0"/>
  </pivotFields>
  <rowFields count="9">
    <field x="0"/>
    <field x="1"/>
    <field x="2"/>
    <field x="20"/>
    <field x="21"/>
    <field x="22"/>
    <field x="23"/>
    <field x="24"/>
    <field x="25"/>
  </rowFields>
  <rowItems count="5">
    <i>
      <x v="184"/>
      <x v="75"/>
      <x/>
      <x v="20"/>
      <x v="24"/>
      <x v="12"/>
      <x v="44"/>
      <x v="37"/>
      <x v="25"/>
    </i>
    <i>
      <x v="185"/>
      <x v="107"/>
      <x/>
      <x v="22"/>
      <x v="46"/>
      <x v="11"/>
      <x v="43"/>
      <x v="43"/>
      <x v="27"/>
    </i>
    <i>
      <x v="186"/>
      <x v="168"/>
      <x/>
      <x v="22"/>
      <x v="21"/>
      <x v="32"/>
      <x v="45"/>
      <x v="18"/>
      <x v="28"/>
    </i>
    <i>
      <x v="187"/>
      <x v="169"/>
      <x/>
      <x v="22"/>
      <x v="46"/>
      <x v="36"/>
      <x v="47"/>
      <x v="43"/>
      <x v="25"/>
    </i>
    <i>
      <x v="188"/>
      <x v="170"/>
      <x/>
      <x v="22"/>
      <x v="21"/>
      <x v="32"/>
      <x v="45"/>
      <x v="20"/>
      <x v="28"/>
    </i>
  </rowItems>
  <colItems count="1">
    <i/>
  </colItems>
  <pageFields count="2">
    <pageField fld="8" item="1" hier="-1"/>
    <pageField fld="14" item="0" hier="-1"/>
  </pageFields>
  <formats count="12">
    <format dxfId="144">
      <pivotArea type="all" dataOnly="0" outline="0" fieldPosition="0"/>
    </format>
    <format dxfId="143">
      <pivotArea dataOnly="0" labelOnly="1" grandRow="1" outline="0" fieldPosition="0"/>
    </format>
    <format dxfId="142">
      <pivotArea type="all" dataOnly="0" outline="0" fieldPosition="0"/>
    </format>
    <format dxfId="141">
      <pivotArea field="0" type="button" dataOnly="0" labelOnly="1" outline="0" axis="axisRow" fieldPosition="1"/>
    </format>
    <format dxfId="140">
      <pivotArea field="1" type="button" dataOnly="0" labelOnly="1" outline="0" axis="axisRow" fieldPosition="2"/>
    </format>
    <format dxfId="139">
      <pivotArea field="2" type="button" dataOnly="0" labelOnly="1" outline="0" axis="axisRow" fieldPosition="3"/>
    </format>
    <format dxfId="138">
      <pivotArea field="20" type="button" dataOnly="0" labelOnly="1" outline="0" axis="axisRow" fieldPosition="5"/>
    </format>
    <format dxfId="137">
      <pivotArea field="21" type="button" dataOnly="0" labelOnly="1" outline="0" axis="axisRow" fieldPosition="6"/>
    </format>
    <format dxfId="136">
      <pivotArea field="22" type="button" dataOnly="0" labelOnly="1" outline="0" axis="axisRow" fieldPosition="7"/>
    </format>
    <format dxfId="135">
      <pivotArea field="23" type="button" dataOnly="0" labelOnly="1" outline="0" axis="axisRow" fieldPosition="8"/>
    </format>
    <format dxfId="134">
      <pivotArea field="24" type="button" dataOnly="0" labelOnly="1" outline="0" axis="axisRow" fieldPosition="9"/>
    </format>
    <format dxfId="133">
      <pivotArea dataOnly="0" labelOnly="1" outline="0" fieldPosition="0">
        <references count="1">
          <reference field="2" count="0"/>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ren-isac.net/hecvat/cbi.html" TargetMode="External"/><Relationship Id="rId1" Type="http://schemas.openxmlformats.org/officeDocument/2006/relationships/hyperlink" Target="https://www.educause.edu/hecvat"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5" Type="http://schemas.openxmlformats.org/officeDocument/2006/relationships/printerSettings" Target="../printerSettings/printerSettings1.bin"/><Relationship Id="rId4" Type="http://schemas.openxmlformats.org/officeDocument/2006/relationships/hyperlink" Target="https://inst.bid/a11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36"/>
  <sheetViews>
    <sheetView showGridLines="0" zoomScaleNormal="100" workbookViewId="0"/>
  </sheetViews>
  <sheetFormatPr baseColWidth="10" defaultColWidth="0" defaultRowHeight="13" zeroHeight="1" x14ac:dyDescent="0.15"/>
  <cols>
    <col min="1" max="1" width="105.25" style="89" customWidth="1"/>
    <col min="2" max="2" width="6.625" style="89" customWidth="1"/>
    <col min="3" max="16384" width="6.625" style="89" hidden="1"/>
  </cols>
  <sheetData>
    <row r="1" spans="1:2" x14ac:dyDescent="0.15">
      <c r="A1" s="271" t="s">
        <v>3230</v>
      </c>
    </row>
    <row r="2" spans="1:2" ht="42" customHeight="1" x14ac:dyDescent="0.15">
      <c r="A2" s="261"/>
    </row>
    <row r="3" spans="1:2" ht="21" x14ac:dyDescent="0.15">
      <c r="A3" s="262" t="s">
        <v>3208</v>
      </c>
      <c r="B3"/>
    </row>
    <row r="4" spans="1:2" ht="16" x14ac:dyDescent="0.15">
      <c r="A4" s="263"/>
      <c r="B4"/>
    </row>
    <row r="5" spans="1:2" ht="120" x14ac:dyDescent="0.15">
      <c r="A5" s="263" t="s">
        <v>3209</v>
      </c>
      <c r="B5"/>
    </row>
    <row r="6" spans="1:2" ht="16" x14ac:dyDescent="0.15">
      <c r="A6" s="264"/>
      <c r="B6"/>
    </row>
    <row r="7" spans="1:2" ht="60" x14ac:dyDescent="0.15">
      <c r="A7" s="263" t="s">
        <v>3210</v>
      </c>
      <c r="B7"/>
    </row>
    <row r="8" spans="1:2" ht="16" x14ac:dyDescent="0.15">
      <c r="A8" s="264"/>
      <c r="B8"/>
    </row>
    <row r="9" spans="1:2" ht="28.5" customHeight="1" x14ac:dyDescent="0.15">
      <c r="A9" s="263" t="s">
        <v>3211</v>
      </c>
      <c r="B9"/>
    </row>
    <row r="10" spans="1:2" ht="30" x14ac:dyDescent="0.15">
      <c r="A10" s="263" t="s">
        <v>3229</v>
      </c>
      <c r="B10"/>
    </row>
    <row r="11" spans="1:2" ht="16" x14ac:dyDescent="0.15">
      <c r="A11" s="263" t="s">
        <v>3212</v>
      </c>
      <c r="B11"/>
    </row>
    <row r="12" spans="1:2" ht="16" x14ac:dyDescent="0.15">
      <c r="A12" s="263" t="s">
        <v>3213</v>
      </c>
      <c r="B12"/>
    </row>
    <row r="13" spans="1:2" ht="16" x14ac:dyDescent="0.15">
      <c r="A13" s="263"/>
      <c r="B13"/>
    </row>
    <row r="14" spans="1:2" ht="30" x14ac:dyDescent="0.15">
      <c r="A14" s="263" t="s">
        <v>3214</v>
      </c>
      <c r="B14"/>
    </row>
    <row r="15" spans="1:2" ht="16" x14ac:dyDescent="0.15">
      <c r="A15" s="263" t="s">
        <v>3215</v>
      </c>
      <c r="B15"/>
    </row>
    <row r="16" spans="1:2" ht="16" x14ac:dyDescent="0.15">
      <c r="A16" s="263" t="s">
        <v>3216</v>
      </c>
      <c r="B16"/>
    </row>
    <row r="17" spans="1:2" ht="16" x14ac:dyDescent="0.15">
      <c r="A17" s="263" t="s">
        <v>3217</v>
      </c>
      <c r="B17"/>
    </row>
    <row r="18" spans="1:2" ht="16" x14ac:dyDescent="0.15">
      <c r="A18" s="263" t="s">
        <v>3218</v>
      </c>
      <c r="B18"/>
    </row>
    <row r="19" spans="1:2" ht="16" x14ac:dyDescent="0.15">
      <c r="A19" s="264"/>
      <c r="B19"/>
    </row>
    <row r="20" spans="1:2" ht="30" x14ac:dyDescent="0.15">
      <c r="A20" s="263" t="s">
        <v>3219</v>
      </c>
      <c r="B20"/>
    </row>
    <row r="21" spans="1:2" ht="16" x14ac:dyDescent="0.15">
      <c r="A21" s="265" t="s">
        <v>3220</v>
      </c>
      <c r="B21"/>
    </row>
    <row r="22" spans="1:2" ht="17" x14ac:dyDescent="0.15">
      <c r="A22" s="266" t="s">
        <v>3221</v>
      </c>
      <c r="B22" s="257"/>
    </row>
    <row r="23" spans="1:2" ht="16" x14ac:dyDescent="0.15">
      <c r="A23" s="267"/>
      <c r="B23" s="258"/>
    </row>
    <row r="24" spans="1:2" ht="16" x14ac:dyDescent="0.15">
      <c r="A24" s="265" t="s">
        <v>3222</v>
      </c>
      <c r="B24"/>
    </row>
    <row r="25" spans="1:2" ht="17" x14ac:dyDescent="0.15">
      <c r="A25" s="268" t="s">
        <v>3223</v>
      </c>
      <c r="B25" s="257"/>
    </row>
    <row r="26" spans="1:2" ht="16" x14ac:dyDescent="0.15">
      <c r="A26" s="267"/>
      <c r="B26" s="258"/>
    </row>
    <row r="27" spans="1:2" ht="16" x14ac:dyDescent="0.15">
      <c r="A27" s="265" t="s">
        <v>3224</v>
      </c>
      <c r="B27"/>
    </row>
    <row r="28" spans="1:2" ht="16" x14ac:dyDescent="0.15">
      <c r="A28" s="269"/>
      <c r="B28"/>
    </row>
    <row r="29" spans="1:2" ht="16" x14ac:dyDescent="0.15">
      <c r="A29" s="265" t="s">
        <v>3225</v>
      </c>
      <c r="B29"/>
    </row>
    <row r="30" spans="1:2" ht="16" x14ac:dyDescent="0.15">
      <c r="A30" s="267"/>
      <c r="B30"/>
    </row>
    <row r="31" spans="1:2" ht="16" x14ac:dyDescent="0.15">
      <c r="A31" s="106" t="s">
        <v>3226</v>
      </c>
      <c r="B31"/>
    </row>
    <row r="32" spans="1:2" ht="16" x14ac:dyDescent="0.15">
      <c r="A32" s="265" t="s">
        <v>3227</v>
      </c>
      <c r="B32"/>
    </row>
    <row r="33" spans="1:2" ht="16" x14ac:dyDescent="0.15">
      <c r="A33" s="269"/>
      <c r="B33"/>
    </row>
    <row r="34" spans="1:2" ht="30" x14ac:dyDescent="0.15">
      <c r="A34" s="270" t="s">
        <v>3228</v>
      </c>
      <c r="B34"/>
    </row>
    <row r="35" spans="1:2" ht="36" customHeight="1" x14ac:dyDescent="0.15">
      <c r="A35" s="259" t="s">
        <v>0</v>
      </c>
      <c r="B35" s="260"/>
    </row>
    <row r="36" spans="1:2" x14ac:dyDescent="0.15">
      <c r="A36" s="271" t="s">
        <v>3231</v>
      </c>
    </row>
  </sheetData>
  <hyperlinks>
    <hyperlink ref="A22" r:id="rId1" xr:uid="{C8FDEEC2-F8B4-40D9-9D96-6D170A2703F8}"/>
    <hyperlink ref="A25" r:id="rId2" xr:uid="{BCD4007C-5E37-4306-9729-BCA7DA54A59B}"/>
  </hyperlinks>
  <pageMargins left="0.7" right="0.7" top="0.75" bottom="0.75" header="0.3" footer="0.3"/>
  <pageSetup scale="85" orientation="portrait" horizontalDpi="0" verticalDpi="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L1685"/>
  <sheetViews>
    <sheetView workbookViewId="0">
      <selection activeCell="A5" sqref="A5"/>
    </sheetView>
  </sheetViews>
  <sheetFormatPr baseColWidth="10" defaultColWidth="8.625" defaultRowHeight="12" x14ac:dyDescent="0.2"/>
  <cols>
    <col min="1" max="1" width="10.125" style="52" bestFit="1" customWidth="1"/>
    <col min="2" max="2" width="12" style="52" customWidth="1"/>
    <col min="3" max="3" width="12.25" style="52" customWidth="1"/>
    <col min="4" max="4" width="9.25" style="52" customWidth="1"/>
    <col min="5" max="5" width="9.25" style="52" bestFit="1" customWidth="1"/>
    <col min="6" max="6" width="11.75" style="52" bestFit="1" customWidth="1"/>
    <col min="7" max="7" width="12" style="52" bestFit="1" customWidth="1"/>
    <col min="8" max="8" width="15.125" style="52" customWidth="1"/>
    <col min="9" max="9" width="8.125" style="52" customWidth="1"/>
    <col min="10" max="10" width="15.75" style="52" bestFit="1" customWidth="1"/>
    <col min="11" max="11" width="8.125" style="52" customWidth="1"/>
    <col min="12" max="16384" width="8.625" style="52"/>
  </cols>
  <sheetData>
    <row r="1" spans="1:12" ht="16" x14ac:dyDescent="0.2">
      <c r="A1" s="252" t="s">
        <v>2093</v>
      </c>
      <c r="B1" s="52" t="s">
        <v>2790</v>
      </c>
      <c r="L1"/>
    </row>
    <row r="2" spans="1:12" ht="16" x14ac:dyDescent="0.2">
      <c r="A2" s="252" t="s">
        <v>2098</v>
      </c>
      <c r="B2" s="253">
        <v>0</v>
      </c>
      <c r="L2"/>
    </row>
    <row r="3" spans="1:12" ht="16" x14ac:dyDescent="0.2">
      <c r="L3"/>
    </row>
    <row r="4" spans="1:12" ht="39" x14ac:dyDescent="0.2">
      <c r="A4" s="252" t="s">
        <v>2791</v>
      </c>
      <c r="B4" s="252" t="s">
        <v>320</v>
      </c>
      <c r="C4" s="252" t="s">
        <v>2089</v>
      </c>
      <c r="D4" s="252" t="s">
        <v>2102</v>
      </c>
      <c r="E4" s="252" t="s">
        <v>2103</v>
      </c>
      <c r="F4" s="252" t="s">
        <v>2104</v>
      </c>
      <c r="G4" s="252" t="s">
        <v>2105</v>
      </c>
      <c r="H4" s="252" t="s">
        <v>2106</v>
      </c>
      <c r="I4" s="252" t="s">
        <v>2107</v>
      </c>
      <c r="J4"/>
      <c r="K4"/>
      <c r="L4"/>
    </row>
    <row r="5" spans="1:12" ht="104" x14ac:dyDescent="0.2">
      <c r="A5" s="253" t="s">
        <v>52</v>
      </c>
      <c r="B5" s="253" t="s">
        <v>2118</v>
      </c>
      <c r="C5" s="253">
        <v>0</v>
      </c>
      <c r="D5" s="254" t="s">
        <v>2047</v>
      </c>
      <c r="E5" s="253" t="s">
        <v>549</v>
      </c>
      <c r="F5" s="253" t="s">
        <v>639</v>
      </c>
      <c r="G5" s="253" t="s">
        <v>639</v>
      </c>
      <c r="H5" s="253" t="s">
        <v>2792</v>
      </c>
      <c r="I5" s="253" t="s">
        <v>2793</v>
      </c>
      <c r="J5"/>
      <c r="K5"/>
      <c r="L5"/>
    </row>
    <row r="6" spans="1:12" ht="117" x14ac:dyDescent="0.2">
      <c r="A6" s="253" t="s">
        <v>53</v>
      </c>
      <c r="B6" s="253" t="s">
        <v>2123</v>
      </c>
      <c r="C6" s="253">
        <v>0</v>
      </c>
      <c r="D6" s="254" t="s">
        <v>2793</v>
      </c>
      <c r="E6" s="253" t="s">
        <v>2793</v>
      </c>
      <c r="F6" s="253" t="s">
        <v>2794</v>
      </c>
      <c r="G6" s="253" t="s">
        <v>2794</v>
      </c>
      <c r="H6" s="253" t="s">
        <v>2793</v>
      </c>
      <c r="I6" s="253">
        <v>13</v>
      </c>
      <c r="J6"/>
      <c r="K6"/>
      <c r="L6"/>
    </row>
    <row r="7" spans="1:12" ht="65" x14ac:dyDescent="0.2">
      <c r="A7" s="253" t="s">
        <v>54</v>
      </c>
      <c r="B7" s="253" t="s">
        <v>2127</v>
      </c>
      <c r="C7" s="253">
        <v>0</v>
      </c>
      <c r="D7" s="254" t="s">
        <v>2793</v>
      </c>
      <c r="E7" s="253" t="s">
        <v>543</v>
      </c>
      <c r="F7" s="253" t="s">
        <v>711</v>
      </c>
      <c r="G7" s="253" t="s">
        <v>711</v>
      </c>
      <c r="H7" s="253" t="s">
        <v>2795</v>
      </c>
      <c r="I7" s="253">
        <v>12</v>
      </c>
      <c r="J7"/>
      <c r="K7"/>
      <c r="L7"/>
    </row>
    <row r="8" spans="1:12" ht="65" x14ac:dyDescent="0.2">
      <c r="A8" s="253" t="s">
        <v>55</v>
      </c>
      <c r="B8" s="253" t="s">
        <v>2130</v>
      </c>
      <c r="C8" s="253">
        <v>0</v>
      </c>
      <c r="D8" s="254" t="s">
        <v>2793</v>
      </c>
      <c r="E8" s="253" t="s">
        <v>2793</v>
      </c>
      <c r="F8" s="253" t="s">
        <v>2793</v>
      </c>
      <c r="G8" s="253" t="s">
        <v>2793</v>
      </c>
      <c r="H8" s="253" t="s">
        <v>2793</v>
      </c>
      <c r="I8" s="253" t="s">
        <v>2793</v>
      </c>
      <c r="J8"/>
      <c r="K8"/>
      <c r="L8"/>
    </row>
    <row r="9" spans="1:12" ht="65" x14ac:dyDescent="0.2">
      <c r="A9" s="253" t="s">
        <v>56</v>
      </c>
      <c r="B9" s="253" t="s">
        <v>2132</v>
      </c>
      <c r="C9" s="253">
        <v>0</v>
      </c>
      <c r="D9" s="254" t="s">
        <v>2793</v>
      </c>
      <c r="E9" s="253" t="s">
        <v>543</v>
      </c>
      <c r="F9" s="253" t="s">
        <v>711</v>
      </c>
      <c r="G9" s="253" t="s">
        <v>711</v>
      </c>
      <c r="H9" s="253" t="s">
        <v>2796</v>
      </c>
      <c r="I9" s="253">
        <v>12</v>
      </c>
      <c r="J9"/>
      <c r="K9"/>
      <c r="L9"/>
    </row>
    <row r="10" spans="1:12" ht="16" x14ac:dyDescent="0.2">
      <c r="A10"/>
      <c r="B10"/>
      <c r="C10"/>
      <c r="D10"/>
      <c r="E10"/>
      <c r="F10"/>
      <c r="G10"/>
      <c r="H10"/>
      <c r="I10"/>
      <c r="J10"/>
      <c r="K10"/>
      <c r="L10"/>
    </row>
    <row r="11" spans="1:12" ht="16" x14ac:dyDescent="0.2">
      <c r="A11"/>
      <c r="B11"/>
      <c r="C11"/>
      <c r="D11"/>
      <c r="E11"/>
      <c r="F11"/>
      <c r="G11"/>
      <c r="H11"/>
      <c r="I11"/>
      <c r="J11"/>
      <c r="K11"/>
      <c r="L11"/>
    </row>
    <row r="12" spans="1:12" ht="16" x14ac:dyDescent="0.2">
      <c r="A12"/>
      <c r="B12"/>
      <c r="C12"/>
      <c r="D12"/>
      <c r="E12"/>
      <c r="F12"/>
      <c r="G12"/>
      <c r="H12"/>
      <c r="I12"/>
      <c r="J12"/>
      <c r="K12"/>
      <c r="L12"/>
    </row>
    <row r="13" spans="1:12" ht="16" x14ac:dyDescent="0.2">
      <c r="A13"/>
      <c r="B13"/>
      <c r="C13"/>
      <c r="D13"/>
      <c r="E13"/>
      <c r="F13"/>
      <c r="G13"/>
      <c r="H13"/>
      <c r="I13"/>
      <c r="J13"/>
      <c r="K13"/>
      <c r="L13"/>
    </row>
    <row r="14" spans="1:12" ht="16" x14ac:dyDescent="0.2">
      <c r="A14"/>
      <c r="B14"/>
      <c r="C14"/>
      <c r="D14"/>
      <c r="E14"/>
      <c r="F14"/>
      <c r="G14"/>
      <c r="H14"/>
      <c r="I14"/>
      <c r="J14"/>
      <c r="K14"/>
      <c r="L14"/>
    </row>
    <row r="15" spans="1:12" ht="16" x14ac:dyDescent="0.2">
      <c r="A15"/>
      <c r="B15"/>
      <c r="C15"/>
      <c r="D15"/>
      <c r="E15"/>
      <c r="F15"/>
      <c r="G15"/>
      <c r="H15"/>
      <c r="I15"/>
      <c r="J15"/>
      <c r="K15"/>
      <c r="L15"/>
    </row>
    <row r="16" spans="1:12" ht="16" x14ac:dyDescent="0.2">
      <c r="A16"/>
      <c r="B16"/>
      <c r="C16"/>
      <c r="D16"/>
      <c r="E16"/>
      <c r="F16"/>
      <c r="G16"/>
      <c r="H16"/>
      <c r="I16"/>
      <c r="J16"/>
      <c r="K16"/>
      <c r="L16"/>
    </row>
    <row r="17" spans="1:12" ht="16" x14ac:dyDescent="0.2">
      <c r="A17"/>
      <c r="B17"/>
      <c r="C17"/>
      <c r="D17"/>
      <c r="E17"/>
      <c r="F17"/>
      <c r="G17"/>
      <c r="H17"/>
      <c r="I17"/>
      <c r="J17"/>
      <c r="K17"/>
      <c r="L17"/>
    </row>
    <row r="18" spans="1:12" ht="16" x14ac:dyDescent="0.2">
      <c r="A18"/>
      <c r="B18"/>
      <c r="C18"/>
      <c r="D18"/>
      <c r="E18"/>
      <c r="F18"/>
      <c r="G18"/>
      <c r="H18"/>
      <c r="I18"/>
      <c r="J18"/>
      <c r="K18"/>
      <c r="L18"/>
    </row>
    <row r="19" spans="1:12" ht="16" x14ac:dyDescent="0.2">
      <c r="A19"/>
      <c r="B19"/>
      <c r="C19"/>
      <c r="D19"/>
      <c r="E19"/>
      <c r="F19"/>
      <c r="G19"/>
      <c r="H19"/>
      <c r="I19"/>
      <c r="J19"/>
      <c r="K19"/>
    </row>
    <row r="20" spans="1:12" ht="16" x14ac:dyDescent="0.2">
      <c r="A20"/>
      <c r="B20"/>
      <c r="C20"/>
      <c r="D20"/>
      <c r="E20"/>
      <c r="F20"/>
      <c r="G20"/>
      <c r="H20"/>
      <c r="I20"/>
      <c r="J20"/>
      <c r="K20"/>
    </row>
    <row r="21" spans="1:12" ht="16" x14ac:dyDescent="0.2">
      <c r="A21"/>
      <c r="B21"/>
      <c r="C21"/>
      <c r="D21"/>
      <c r="E21"/>
      <c r="F21"/>
      <c r="G21"/>
      <c r="H21"/>
      <c r="I21"/>
      <c r="J21"/>
      <c r="K21"/>
    </row>
    <row r="22" spans="1:12" ht="16" x14ac:dyDescent="0.2">
      <c r="A22"/>
      <c r="B22"/>
      <c r="C22"/>
      <c r="D22"/>
      <c r="E22"/>
      <c r="F22"/>
      <c r="G22"/>
      <c r="H22"/>
      <c r="I22"/>
      <c r="J22"/>
      <c r="K22"/>
    </row>
    <row r="23" spans="1:12" ht="16" x14ac:dyDescent="0.2">
      <c r="A23"/>
      <c r="B23"/>
      <c r="C23"/>
      <c r="D23"/>
      <c r="E23"/>
      <c r="F23"/>
      <c r="G23"/>
      <c r="H23"/>
      <c r="I23"/>
      <c r="J23"/>
      <c r="K23"/>
    </row>
    <row r="24" spans="1:12" ht="16" x14ac:dyDescent="0.2">
      <c r="A24"/>
      <c r="B24"/>
      <c r="C24"/>
      <c r="D24"/>
      <c r="E24"/>
      <c r="F24"/>
      <c r="G24"/>
      <c r="H24"/>
      <c r="I24"/>
      <c r="J24"/>
      <c r="K24"/>
    </row>
    <row r="25" spans="1:12" ht="16" x14ac:dyDescent="0.2">
      <c r="A25"/>
      <c r="B25"/>
      <c r="C25"/>
      <c r="D25"/>
      <c r="E25"/>
      <c r="F25"/>
      <c r="G25"/>
      <c r="H25"/>
      <c r="I25"/>
      <c r="J25"/>
      <c r="K25"/>
    </row>
    <row r="26" spans="1:12" ht="16" x14ac:dyDescent="0.2">
      <c r="A26"/>
      <c r="B26"/>
      <c r="C26"/>
      <c r="D26"/>
      <c r="E26"/>
      <c r="F26"/>
      <c r="G26"/>
      <c r="H26"/>
      <c r="I26"/>
      <c r="J26"/>
      <c r="K26"/>
    </row>
    <row r="27" spans="1:12" ht="16" x14ac:dyDescent="0.2">
      <c r="A27"/>
      <c r="B27"/>
      <c r="C27"/>
      <c r="D27"/>
      <c r="E27"/>
      <c r="F27"/>
      <c r="G27"/>
      <c r="H27"/>
      <c r="I27"/>
      <c r="J27"/>
      <c r="K27"/>
    </row>
    <row r="28" spans="1:12" ht="16" x14ac:dyDescent="0.2">
      <c r="A28"/>
      <c r="B28"/>
      <c r="C28"/>
      <c r="D28"/>
      <c r="E28"/>
      <c r="F28"/>
      <c r="G28"/>
      <c r="H28"/>
      <c r="I28"/>
      <c r="J28"/>
      <c r="K28"/>
    </row>
    <row r="29" spans="1:12" ht="16" x14ac:dyDescent="0.2">
      <c r="A29"/>
      <c r="B29"/>
      <c r="C29"/>
      <c r="D29"/>
      <c r="E29"/>
      <c r="F29"/>
      <c r="G29"/>
      <c r="H29"/>
      <c r="I29"/>
      <c r="J29"/>
      <c r="K29"/>
    </row>
    <row r="30" spans="1:12" ht="16" x14ac:dyDescent="0.2">
      <c r="A30"/>
      <c r="B30"/>
      <c r="C30"/>
      <c r="D30"/>
      <c r="E30"/>
      <c r="F30"/>
      <c r="G30"/>
      <c r="H30"/>
      <c r="I30"/>
      <c r="J30"/>
      <c r="K30"/>
    </row>
    <row r="31" spans="1:12" ht="16" x14ac:dyDescent="0.2">
      <c r="A31"/>
      <c r="B31"/>
      <c r="C31"/>
      <c r="D31"/>
      <c r="E31"/>
      <c r="F31"/>
      <c r="G31"/>
      <c r="H31"/>
      <c r="I31"/>
      <c r="J31"/>
      <c r="K31"/>
    </row>
    <row r="32" spans="1:12" ht="16" x14ac:dyDescent="0.2">
      <c r="A32"/>
      <c r="B32"/>
      <c r="C32"/>
      <c r="D32"/>
      <c r="E32"/>
      <c r="F32"/>
      <c r="G32"/>
      <c r="H32"/>
      <c r="I32"/>
      <c r="J32"/>
      <c r="K32"/>
    </row>
    <row r="33" spans="1:11" ht="16" x14ac:dyDescent="0.2">
      <c r="A33"/>
      <c r="B33"/>
      <c r="C33"/>
      <c r="D33"/>
      <c r="E33"/>
      <c r="F33"/>
      <c r="G33"/>
      <c r="H33"/>
      <c r="I33"/>
      <c r="J33"/>
      <c r="K33"/>
    </row>
    <row r="34" spans="1:11" ht="16" x14ac:dyDescent="0.2">
      <c r="A34"/>
      <c r="B34"/>
      <c r="C34"/>
      <c r="D34"/>
      <c r="E34"/>
      <c r="F34"/>
      <c r="G34"/>
      <c r="H34"/>
      <c r="I34"/>
      <c r="J34"/>
      <c r="K34"/>
    </row>
    <row r="35" spans="1:11" ht="16" x14ac:dyDescent="0.2">
      <c r="A35"/>
      <c r="B35"/>
      <c r="C35"/>
      <c r="D35"/>
      <c r="E35"/>
      <c r="F35"/>
      <c r="G35"/>
      <c r="H35"/>
      <c r="I35"/>
      <c r="J35"/>
      <c r="K35"/>
    </row>
    <row r="36" spans="1:11" ht="16" x14ac:dyDescent="0.2">
      <c r="A36"/>
      <c r="B36"/>
      <c r="C36"/>
      <c r="D36"/>
      <c r="E36"/>
      <c r="F36"/>
      <c r="G36"/>
      <c r="H36"/>
      <c r="I36"/>
      <c r="J36"/>
      <c r="K36"/>
    </row>
    <row r="37" spans="1:11" ht="16" x14ac:dyDescent="0.2">
      <c r="A37"/>
      <c r="B37"/>
      <c r="C37"/>
      <c r="D37"/>
      <c r="E37"/>
      <c r="F37"/>
      <c r="G37"/>
      <c r="H37"/>
      <c r="I37"/>
      <c r="J37"/>
      <c r="K37"/>
    </row>
    <row r="38" spans="1:11" ht="16" x14ac:dyDescent="0.2">
      <c r="A38"/>
      <c r="B38"/>
      <c r="C38"/>
      <c r="D38"/>
      <c r="E38"/>
      <c r="F38"/>
      <c r="G38"/>
      <c r="H38"/>
      <c r="I38"/>
      <c r="J38"/>
      <c r="K38"/>
    </row>
    <row r="39" spans="1:11" ht="16" x14ac:dyDescent="0.2">
      <c r="A39"/>
      <c r="B39"/>
      <c r="C39"/>
      <c r="D39"/>
      <c r="E39"/>
      <c r="F39"/>
      <c r="G39"/>
      <c r="H39"/>
      <c r="I39"/>
      <c r="J39"/>
      <c r="K39"/>
    </row>
    <row r="40" spans="1:11" ht="16" x14ac:dyDescent="0.2">
      <c r="A40"/>
      <c r="B40"/>
      <c r="C40"/>
      <c r="D40"/>
      <c r="E40"/>
      <c r="F40"/>
      <c r="G40"/>
      <c r="H40"/>
      <c r="I40"/>
      <c r="J40"/>
      <c r="K40"/>
    </row>
    <row r="41" spans="1:11" ht="16" x14ac:dyDescent="0.2">
      <c r="A41"/>
      <c r="B41"/>
      <c r="C41"/>
      <c r="D41"/>
      <c r="E41"/>
      <c r="F41"/>
      <c r="G41"/>
      <c r="H41"/>
      <c r="I41"/>
      <c r="J41"/>
      <c r="K41"/>
    </row>
    <row r="42" spans="1:11" ht="16" x14ac:dyDescent="0.2">
      <c r="A42"/>
      <c r="B42"/>
      <c r="C42"/>
      <c r="D42"/>
      <c r="E42"/>
      <c r="F42"/>
      <c r="G42"/>
      <c r="H42"/>
      <c r="I42"/>
      <c r="J42"/>
      <c r="K42"/>
    </row>
    <row r="43" spans="1:11" ht="16" x14ac:dyDescent="0.2">
      <c r="A43"/>
      <c r="B43"/>
      <c r="C43"/>
      <c r="D43"/>
      <c r="E43"/>
      <c r="F43"/>
      <c r="G43"/>
      <c r="H43"/>
      <c r="I43"/>
      <c r="J43"/>
      <c r="K43"/>
    </row>
    <row r="44" spans="1:11" ht="16" x14ac:dyDescent="0.2">
      <c r="A44"/>
      <c r="B44"/>
      <c r="C44"/>
      <c r="D44"/>
      <c r="E44"/>
      <c r="F44"/>
      <c r="G44"/>
      <c r="H44"/>
      <c r="I44"/>
      <c r="J44"/>
      <c r="K44"/>
    </row>
    <row r="45" spans="1:11" ht="16" x14ac:dyDescent="0.2">
      <c r="A45"/>
      <c r="B45"/>
      <c r="C45"/>
      <c r="D45"/>
      <c r="E45"/>
      <c r="F45"/>
      <c r="G45"/>
      <c r="H45"/>
      <c r="I45"/>
      <c r="J45"/>
      <c r="K45"/>
    </row>
    <row r="46" spans="1:11" ht="16" x14ac:dyDescent="0.2">
      <c r="A46"/>
      <c r="B46"/>
      <c r="C46"/>
      <c r="D46"/>
      <c r="E46"/>
      <c r="F46"/>
      <c r="G46"/>
      <c r="H46"/>
      <c r="I46"/>
      <c r="J46"/>
      <c r="K46"/>
    </row>
    <row r="47" spans="1:11" ht="16" x14ac:dyDescent="0.2">
      <c r="A47"/>
      <c r="B47"/>
      <c r="C47"/>
      <c r="D47"/>
      <c r="E47"/>
      <c r="F47"/>
      <c r="G47"/>
      <c r="H47"/>
      <c r="I47"/>
      <c r="J47"/>
      <c r="K47"/>
    </row>
    <row r="48" spans="1:11" ht="16" x14ac:dyDescent="0.2">
      <c r="A48"/>
      <c r="B48"/>
      <c r="C48"/>
      <c r="D48"/>
      <c r="E48"/>
      <c r="F48"/>
      <c r="G48"/>
      <c r="H48"/>
      <c r="I48"/>
      <c r="J48"/>
      <c r="K48"/>
    </row>
    <row r="49" spans="1:11" ht="16" x14ac:dyDescent="0.2">
      <c r="A49"/>
      <c r="B49"/>
      <c r="C49"/>
      <c r="D49"/>
      <c r="E49"/>
      <c r="F49"/>
      <c r="G49"/>
      <c r="H49"/>
      <c r="I49"/>
      <c r="J49"/>
      <c r="K49"/>
    </row>
    <row r="50" spans="1:11" ht="16" x14ac:dyDescent="0.2">
      <c r="A50"/>
      <c r="B50"/>
      <c r="C50"/>
      <c r="D50"/>
      <c r="E50"/>
      <c r="F50"/>
      <c r="G50"/>
      <c r="H50"/>
      <c r="I50"/>
      <c r="J50"/>
      <c r="K50"/>
    </row>
    <row r="51" spans="1:11" ht="16" x14ac:dyDescent="0.2">
      <c r="A51"/>
      <c r="B51"/>
      <c r="C51"/>
      <c r="D51"/>
      <c r="E51"/>
      <c r="F51"/>
      <c r="G51"/>
      <c r="H51"/>
      <c r="I51"/>
      <c r="J51"/>
      <c r="K51"/>
    </row>
    <row r="52" spans="1:11" ht="16" x14ac:dyDescent="0.2">
      <c r="A52"/>
      <c r="B52"/>
      <c r="C52"/>
      <c r="D52"/>
      <c r="E52"/>
      <c r="F52"/>
      <c r="G52"/>
      <c r="H52"/>
      <c r="I52"/>
      <c r="J52"/>
      <c r="K52"/>
    </row>
    <row r="53" spans="1:11" ht="16" x14ac:dyDescent="0.2">
      <c r="A53"/>
      <c r="B53"/>
      <c r="C53"/>
      <c r="D53"/>
      <c r="E53"/>
      <c r="F53"/>
      <c r="G53"/>
      <c r="H53"/>
      <c r="I53"/>
      <c r="J53"/>
      <c r="K53"/>
    </row>
    <row r="54" spans="1:11" ht="16" x14ac:dyDescent="0.2">
      <c r="A54"/>
      <c r="B54"/>
      <c r="C54"/>
      <c r="D54"/>
      <c r="E54"/>
      <c r="F54"/>
      <c r="G54"/>
      <c r="H54"/>
      <c r="I54"/>
      <c r="J54"/>
      <c r="K54"/>
    </row>
    <row r="55" spans="1:11" ht="16" x14ac:dyDescent="0.2">
      <c r="A55"/>
      <c r="B55"/>
      <c r="C55"/>
      <c r="D55"/>
      <c r="E55"/>
      <c r="F55"/>
      <c r="G55"/>
      <c r="H55"/>
      <c r="I55"/>
      <c r="J55"/>
      <c r="K55"/>
    </row>
    <row r="56" spans="1:11" ht="16" x14ac:dyDescent="0.2">
      <c r="A56"/>
      <c r="B56"/>
      <c r="C56"/>
      <c r="D56"/>
      <c r="E56"/>
      <c r="F56"/>
      <c r="G56"/>
      <c r="H56"/>
      <c r="I56"/>
      <c r="J56"/>
      <c r="K56"/>
    </row>
    <row r="57" spans="1:11" ht="16" x14ac:dyDescent="0.2">
      <c r="A57"/>
      <c r="B57"/>
      <c r="C57"/>
      <c r="D57"/>
      <c r="E57"/>
      <c r="F57"/>
      <c r="G57"/>
      <c r="H57"/>
      <c r="I57"/>
      <c r="J57"/>
      <c r="K57"/>
    </row>
    <row r="58" spans="1:11" ht="16" x14ac:dyDescent="0.2">
      <c r="A58"/>
      <c r="B58"/>
      <c r="C58"/>
      <c r="D58"/>
      <c r="E58"/>
      <c r="F58"/>
      <c r="G58"/>
      <c r="H58"/>
      <c r="I58"/>
      <c r="J58"/>
      <c r="K58"/>
    </row>
    <row r="59" spans="1:11" ht="16" x14ac:dyDescent="0.2">
      <c r="A59"/>
      <c r="B59"/>
      <c r="C59"/>
      <c r="D59"/>
      <c r="E59"/>
      <c r="F59"/>
      <c r="G59"/>
      <c r="H59"/>
      <c r="I59"/>
      <c r="J59"/>
      <c r="K59"/>
    </row>
    <row r="60" spans="1:11" ht="16" x14ac:dyDescent="0.2">
      <c r="A60"/>
      <c r="B60"/>
      <c r="C60"/>
      <c r="D60"/>
      <c r="E60"/>
      <c r="F60"/>
      <c r="G60"/>
      <c r="H60"/>
      <c r="I60"/>
      <c r="J60"/>
      <c r="K60"/>
    </row>
    <row r="61" spans="1:11" ht="16" x14ac:dyDescent="0.2">
      <c r="A61"/>
      <c r="B61"/>
      <c r="C61"/>
      <c r="D61"/>
      <c r="E61"/>
      <c r="F61"/>
      <c r="G61"/>
      <c r="H61"/>
      <c r="I61"/>
      <c r="J61"/>
      <c r="K61"/>
    </row>
    <row r="62" spans="1:11" ht="16" x14ac:dyDescent="0.2">
      <c r="A62"/>
      <c r="B62"/>
      <c r="C62"/>
      <c r="D62"/>
      <c r="E62"/>
      <c r="F62"/>
      <c r="G62"/>
      <c r="H62"/>
      <c r="I62"/>
      <c r="J62"/>
      <c r="K62"/>
    </row>
    <row r="63" spans="1:11" ht="16" x14ac:dyDescent="0.2">
      <c r="A63"/>
      <c r="B63"/>
      <c r="C63"/>
      <c r="D63"/>
      <c r="E63"/>
      <c r="F63"/>
      <c r="G63"/>
      <c r="H63"/>
      <c r="I63"/>
      <c r="J63"/>
      <c r="K63"/>
    </row>
    <row r="64" spans="1:11" ht="16" x14ac:dyDescent="0.2">
      <c r="A64"/>
      <c r="B64"/>
      <c r="C64"/>
      <c r="D64"/>
      <c r="E64"/>
      <c r="F64"/>
      <c r="G64"/>
      <c r="H64"/>
      <c r="I64"/>
      <c r="J64"/>
      <c r="K64"/>
    </row>
    <row r="65" spans="1:11" ht="16" x14ac:dyDescent="0.2">
      <c r="A65"/>
      <c r="B65"/>
      <c r="C65"/>
      <c r="D65"/>
      <c r="E65"/>
      <c r="F65"/>
      <c r="G65"/>
      <c r="H65"/>
      <c r="I65"/>
      <c r="J65"/>
      <c r="K65"/>
    </row>
    <row r="66" spans="1:11" ht="16" x14ac:dyDescent="0.2">
      <c r="A66"/>
      <c r="B66"/>
      <c r="C66"/>
      <c r="D66"/>
      <c r="E66"/>
      <c r="F66"/>
      <c r="G66"/>
      <c r="H66"/>
      <c r="I66"/>
      <c r="J66"/>
      <c r="K66"/>
    </row>
    <row r="67" spans="1:11" ht="16" x14ac:dyDescent="0.2">
      <c r="A67"/>
      <c r="B67"/>
      <c r="C67"/>
      <c r="D67"/>
      <c r="E67"/>
      <c r="F67"/>
      <c r="G67"/>
      <c r="H67"/>
      <c r="I67"/>
      <c r="J67"/>
      <c r="K67"/>
    </row>
    <row r="68" spans="1:11" ht="16" x14ac:dyDescent="0.2">
      <c r="A68"/>
      <c r="B68"/>
      <c r="C68"/>
      <c r="D68"/>
      <c r="E68"/>
      <c r="F68"/>
      <c r="G68"/>
      <c r="H68"/>
      <c r="I68"/>
      <c r="J68"/>
      <c r="K68"/>
    </row>
    <row r="69" spans="1:11" ht="16" x14ac:dyDescent="0.2">
      <c r="A69"/>
      <c r="B69"/>
      <c r="C69"/>
      <c r="D69"/>
      <c r="E69"/>
      <c r="F69"/>
      <c r="G69"/>
      <c r="H69"/>
      <c r="I69"/>
      <c r="J69"/>
      <c r="K69"/>
    </row>
    <row r="70" spans="1:11" ht="16" x14ac:dyDescent="0.2">
      <c r="A70"/>
      <c r="B70"/>
      <c r="C70"/>
      <c r="D70"/>
      <c r="E70"/>
      <c r="F70"/>
      <c r="G70"/>
      <c r="H70"/>
      <c r="I70"/>
      <c r="J70"/>
      <c r="K70"/>
    </row>
    <row r="71" spans="1:11" ht="16" x14ac:dyDescent="0.2">
      <c r="A71"/>
      <c r="B71"/>
      <c r="C71"/>
      <c r="D71"/>
      <c r="E71"/>
      <c r="F71"/>
      <c r="G71"/>
      <c r="H71"/>
      <c r="I71"/>
      <c r="J71"/>
      <c r="K71"/>
    </row>
    <row r="72" spans="1:11" ht="16" x14ac:dyDescent="0.2">
      <c r="A72"/>
      <c r="B72"/>
      <c r="C72"/>
      <c r="D72"/>
      <c r="E72"/>
      <c r="F72"/>
      <c r="G72"/>
      <c r="H72"/>
      <c r="I72"/>
      <c r="J72"/>
      <c r="K72"/>
    </row>
    <row r="73" spans="1:11" ht="16" x14ac:dyDescent="0.2">
      <c r="A73"/>
      <c r="B73"/>
      <c r="C73"/>
      <c r="D73"/>
      <c r="E73"/>
      <c r="F73"/>
      <c r="G73"/>
      <c r="H73"/>
      <c r="I73"/>
      <c r="J73"/>
      <c r="K73"/>
    </row>
    <row r="74" spans="1:11" ht="16" x14ac:dyDescent="0.2">
      <c r="A74"/>
      <c r="B74"/>
      <c r="C74"/>
      <c r="D74"/>
      <c r="E74"/>
      <c r="F74"/>
      <c r="G74"/>
      <c r="H74"/>
      <c r="I74"/>
      <c r="J74"/>
      <c r="K74"/>
    </row>
    <row r="75" spans="1:11" ht="16" x14ac:dyDescent="0.2">
      <c r="A75"/>
      <c r="B75"/>
      <c r="C75"/>
      <c r="D75"/>
      <c r="E75"/>
      <c r="F75"/>
      <c r="G75"/>
      <c r="H75"/>
      <c r="I75"/>
      <c r="J75"/>
      <c r="K75"/>
    </row>
    <row r="76" spans="1:11" ht="16" x14ac:dyDescent="0.2">
      <c r="A76"/>
      <c r="B76"/>
      <c r="C76"/>
      <c r="D76"/>
      <c r="E76"/>
      <c r="F76"/>
      <c r="G76"/>
      <c r="H76"/>
      <c r="I76"/>
      <c r="J76"/>
      <c r="K76"/>
    </row>
    <row r="77" spans="1:11" ht="16" x14ac:dyDescent="0.2">
      <c r="A77"/>
      <c r="B77"/>
      <c r="C77"/>
      <c r="D77"/>
      <c r="E77"/>
      <c r="F77"/>
      <c r="G77"/>
      <c r="H77"/>
      <c r="I77"/>
      <c r="J77"/>
      <c r="K77"/>
    </row>
    <row r="78" spans="1:11" ht="16" x14ac:dyDescent="0.2">
      <c r="A78"/>
      <c r="B78"/>
      <c r="C78"/>
      <c r="D78"/>
      <c r="E78"/>
      <c r="F78"/>
      <c r="G78"/>
      <c r="H78"/>
      <c r="I78"/>
      <c r="J78"/>
      <c r="K78"/>
    </row>
    <row r="79" spans="1:11" ht="16" x14ac:dyDescent="0.2">
      <c r="A79"/>
      <c r="B79"/>
      <c r="C79"/>
      <c r="D79"/>
      <c r="E79"/>
      <c r="F79"/>
      <c r="G79"/>
      <c r="H79"/>
      <c r="I79"/>
      <c r="J79"/>
      <c r="K79"/>
    </row>
    <row r="80" spans="1:11" ht="16" x14ac:dyDescent="0.2">
      <c r="A80"/>
      <c r="B80"/>
      <c r="C80"/>
      <c r="D80"/>
      <c r="E80"/>
      <c r="F80"/>
      <c r="G80"/>
      <c r="H80"/>
      <c r="I80"/>
      <c r="J80"/>
      <c r="K80"/>
    </row>
    <row r="81" spans="1:11" ht="16" x14ac:dyDescent="0.2">
      <c r="A81"/>
      <c r="B81"/>
      <c r="C81"/>
      <c r="D81"/>
      <c r="E81"/>
      <c r="F81"/>
      <c r="G81"/>
      <c r="H81"/>
      <c r="I81"/>
      <c r="J81"/>
      <c r="K81"/>
    </row>
    <row r="82" spans="1:11" ht="16" x14ac:dyDescent="0.2">
      <c r="A82"/>
      <c r="B82"/>
      <c r="C82"/>
      <c r="D82"/>
      <c r="E82"/>
      <c r="F82"/>
      <c r="G82"/>
      <c r="H82"/>
      <c r="I82"/>
      <c r="J82"/>
      <c r="K82"/>
    </row>
    <row r="83" spans="1:11" ht="16" x14ac:dyDescent="0.2">
      <c r="A83"/>
      <c r="B83"/>
      <c r="C83"/>
      <c r="D83"/>
      <c r="E83"/>
      <c r="F83"/>
      <c r="G83"/>
      <c r="H83"/>
      <c r="I83"/>
      <c r="J83"/>
      <c r="K83"/>
    </row>
    <row r="84" spans="1:11" ht="16" x14ac:dyDescent="0.2">
      <c r="A84"/>
      <c r="B84"/>
      <c r="C84"/>
      <c r="D84"/>
      <c r="E84"/>
      <c r="F84"/>
      <c r="G84"/>
      <c r="H84"/>
      <c r="I84"/>
      <c r="J84"/>
      <c r="K84"/>
    </row>
    <row r="85" spans="1:11" ht="16" x14ac:dyDescent="0.2">
      <c r="A85"/>
      <c r="B85"/>
      <c r="C85"/>
      <c r="D85"/>
      <c r="E85"/>
      <c r="F85"/>
      <c r="G85"/>
      <c r="H85"/>
      <c r="I85"/>
      <c r="J85"/>
      <c r="K85"/>
    </row>
    <row r="86" spans="1:11" ht="16" x14ac:dyDescent="0.2">
      <c r="A86"/>
      <c r="B86"/>
      <c r="C86"/>
      <c r="D86"/>
      <c r="E86"/>
      <c r="F86"/>
      <c r="G86"/>
      <c r="H86"/>
      <c r="I86"/>
      <c r="J86"/>
      <c r="K86"/>
    </row>
    <row r="87" spans="1:11" ht="16" x14ac:dyDescent="0.2">
      <c r="A87"/>
      <c r="B87"/>
      <c r="C87"/>
      <c r="D87"/>
      <c r="E87"/>
      <c r="F87"/>
      <c r="G87"/>
      <c r="H87"/>
      <c r="I87"/>
      <c r="J87"/>
      <c r="K87"/>
    </row>
    <row r="88" spans="1:11" ht="16" x14ac:dyDescent="0.2">
      <c r="A88"/>
      <c r="B88"/>
      <c r="C88"/>
      <c r="D88"/>
      <c r="E88"/>
      <c r="F88"/>
      <c r="G88"/>
      <c r="H88"/>
      <c r="I88"/>
      <c r="J88"/>
      <c r="K88"/>
    </row>
    <row r="89" spans="1:11" ht="16" x14ac:dyDescent="0.2">
      <c r="A89"/>
      <c r="B89"/>
      <c r="C89"/>
      <c r="D89"/>
      <c r="E89"/>
      <c r="F89"/>
      <c r="G89"/>
      <c r="H89"/>
      <c r="I89"/>
      <c r="J89"/>
      <c r="K89"/>
    </row>
    <row r="90" spans="1:11" ht="16" x14ac:dyDescent="0.2">
      <c r="A90"/>
      <c r="B90"/>
      <c r="C90"/>
      <c r="D90"/>
      <c r="E90"/>
      <c r="F90"/>
      <c r="G90"/>
      <c r="H90"/>
      <c r="I90"/>
      <c r="J90"/>
      <c r="K90"/>
    </row>
    <row r="91" spans="1:11" ht="16" x14ac:dyDescent="0.2">
      <c r="A91"/>
      <c r="B91"/>
      <c r="C91"/>
      <c r="D91"/>
      <c r="E91"/>
      <c r="F91"/>
      <c r="G91"/>
      <c r="H91"/>
      <c r="I91"/>
      <c r="J91"/>
      <c r="K91"/>
    </row>
    <row r="92" spans="1:11" ht="16" x14ac:dyDescent="0.2">
      <c r="A92"/>
      <c r="B92"/>
      <c r="C92"/>
      <c r="D92"/>
      <c r="E92"/>
      <c r="F92"/>
      <c r="G92"/>
      <c r="H92"/>
      <c r="I92"/>
      <c r="J92"/>
      <c r="K92"/>
    </row>
    <row r="93" spans="1:11" ht="16" x14ac:dyDescent="0.2">
      <c r="A93"/>
      <c r="B93"/>
      <c r="C93"/>
      <c r="D93"/>
      <c r="E93"/>
      <c r="F93"/>
      <c r="G93"/>
      <c r="H93"/>
      <c r="I93"/>
      <c r="J93"/>
      <c r="K93"/>
    </row>
    <row r="94" spans="1:11" ht="16" x14ac:dyDescent="0.2">
      <c r="A94"/>
      <c r="B94"/>
      <c r="C94"/>
      <c r="D94"/>
      <c r="E94"/>
      <c r="F94"/>
      <c r="G94"/>
      <c r="H94"/>
      <c r="I94"/>
      <c r="J94"/>
      <c r="K94"/>
    </row>
    <row r="95" spans="1:11" ht="16" x14ac:dyDescent="0.2">
      <c r="A95"/>
      <c r="B95"/>
      <c r="C95"/>
      <c r="D95"/>
      <c r="E95"/>
      <c r="F95"/>
      <c r="G95"/>
      <c r="H95"/>
      <c r="I95"/>
      <c r="J95"/>
      <c r="K95"/>
    </row>
    <row r="96" spans="1:11" ht="16" x14ac:dyDescent="0.2">
      <c r="A96"/>
      <c r="B96"/>
      <c r="C96"/>
      <c r="D96"/>
      <c r="E96"/>
      <c r="F96"/>
      <c r="G96"/>
      <c r="H96"/>
      <c r="I96"/>
      <c r="J96"/>
      <c r="K96"/>
    </row>
    <row r="97" spans="1:11" ht="16" x14ac:dyDescent="0.2">
      <c r="A97"/>
      <c r="B97"/>
      <c r="C97"/>
      <c r="D97"/>
      <c r="E97"/>
      <c r="F97"/>
      <c r="G97"/>
      <c r="H97"/>
      <c r="I97"/>
      <c r="J97"/>
      <c r="K97"/>
    </row>
    <row r="98" spans="1:11" ht="16" x14ac:dyDescent="0.2">
      <c r="A98"/>
      <c r="B98"/>
      <c r="C98"/>
      <c r="D98"/>
      <c r="E98"/>
      <c r="F98"/>
      <c r="G98"/>
      <c r="H98"/>
      <c r="I98"/>
      <c r="J98"/>
      <c r="K98"/>
    </row>
    <row r="99" spans="1:11" ht="16" x14ac:dyDescent="0.2">
      <c r="A99"/>
      <c r="B99"/>
      <c r="C99"/>
      <c r="D99"/>
      <c r="E99"/>
      <c r="F99"/>
      <c r="G99"/>
      <c r="H99"/>
      <c r="I99"/>
      <c r="J99"/>
      <c r="K99"/>
    </row>
    <row r="100" spans="1:11" ht="16" x14ac:dyDescent="0.2">
      <c r="A100"/>
      <c r="B100"/>
      <c r="C100"/>
      <c r="D100"/>
      <c r="E100"/>
      <c r="F100"/>
      <c r="G100"/>
      <c r="H100"/>
      <c r="I100"/>
      <c r="J100"/>
      <c r="K100"/>
    </row>
    <row r="101" spans="1:11" ht="16" x14ac:dyDescent="0.2">
      <c r="A101"/>
      <c r="B101"/>
      <c r="C101"/>
      <c r="D101"/>
      <c r="E101"/>
      <c r="F101"/>
      <c r="G101"/>
      <c r="H101"/>
      <c r="I101"/>
      <c r="J101"/>
      <c r="K101"/>
    </row>
    <row r="102" spans="1:11" ht="16" x14ac:dyDescent="0.2">
      <c r="A102"/>
      <c r="B102"/>
      <c r="C102"/>
      <c r="D102"/>
      <c r="E102"/>
      <c r="F102"/>
      <c r="G102"/>
      <c r="H102"/>
      <c r="I102"/>
      <c r="J102"/>
      <c r="K102"/>
    </row>
    <row r="103" spans="1:11" ht="16" x14ac:dyDescent="0.2">
      <c r="A103"/>
      <c r="B103"/>
      <c r="C103"/>
      <c r="D103"/>
      <c r="E103"/>
      <c r="F103"/>
      <c r="G103"/>
      <c r="H103"/>
      <c r="I103"/>
      <c r="J103"/>
      <c r="K103"/>
    </row>
    <row r="104" spans="1:11" ht="16" x14ac:dyDescent="0.2">
      <c r="A104"/>
      <c r="B104"/>
      <c r="C104"/>
      <c r="D104"/>
      <c r="E104"/>
      <c r="F104"/>
      <c r="G104"/>
      <c r="H104"/>
      <c r="I104"/>
      <c r="J104"/>
      <c r="K104"/>
    </row>
    <row r="105" spans="1:11" ht="16" x14ac:dyDescent="0.2">
      <c r="A105"/>
      <c r="B105"/>
      <c r="C105"/>
      <c r="D105"/>
      <c r="E105"/>
      <c r="F105"/>
      <c r="G105"/>
      <c r="H105"/>
      <c r="I105"/>
      <c r="J105"/>
      <c r="K105"/>
    </row>
    <row r="106" spans="1:11" ht="16" x14ac:dyDescent="0.2">
      <c r="A106"/>
      <c r="B106"/>
      <c r="C106"/>
      <c r="D106"/>
      <c r="E106"/>
      <c r="F106"/>
      <c r="G106"/>
      <c r="H106"/>
      <c r="I106"/>
      <c r="J106"/>
      <c r="K106"/>
    </row>
    <row r="107" spans="1:11" ht="16" x14ac:dyDescent="0.2">
      <c r="A107"/>
      <c r="B107"/>
      <c r="C107"/>
      <c r="D107"/>
      <c r="E107"/>
      <c r="F107"/>
      <c r="G107"/>
      <c r="H107"/>
      <c r="I107"/>
      <c r="J107"/>
      <c r="K107"/>
    </row>
    <row r="108" spans="1:11" ht="16" x14ac:dyDescent="0.2">
      <c r="A108"/>
      <c r="B108"/>
      <c r="C108"/>
      <c r="D108"/>
      <c r="E108"/>
      <c r="F108"/>
      <c r="G108"/>
      <c r="H108"/>
      <c r="I108"/>
      <c r="J108"/>
      <c r="K108"/>
    </row>
    <row r="109" spans="1:11" ht="16" x14ac:dyDescent="0.2">
      <c r="A109"/>
      <c r="B109"/>
      <c r="C109"/>
      <c r="D109"/>
      <c r="E109"/>
      <c r="F109"/>
      <c r="G109"/>
      <c r="H109"/>
      <c r="I109"/>
      <c r="J109"/>
      <c r="K109"/>
    </row>
    <row r="110" spans="1:11" ht="16" x14ac:dyDescent="0.2">
      <c r="A110"/>
      <c r="B110"/>
      <c r="C110"/>
      <c r="D110"/>
      <c r="E110"/>
      <c r="F110"/>
      <c r="G110"/>
      <c r="H110"/>
      <c r="I110"/>
      <c r="J110"/>
      <c r="K110"/>
    </row>
    <row r="111" spans="1:11" ht="16" x14ac:dyDescent="0.2">
      <c r="A111"/>
      <c r="B111"/>
      <c r="C111"/>
      <c r="D111"/>
      <c r="E111"/>
      <c r="F111"/>
      <c r="G111"/>
      <c r="H111"/>
      <c r="I111"/>
      <c r="J111"/>
      <c r="K111"/>
    </row>
    <row r="112" spans="1:11" ht="16" x14ac:dyDescent="0.2">
      <c r="A112"/>
      <c r="B112"/>
      <c r="C112"/>
      <c r="D112"/>
      <c r="E112"/>
      <c r="F112"/>
      <c r="G112"/>
      <c r="H112"/>
      <c r="I112"/>
      <c r="J112"/>
      <c r="K112"/>
    </row>
    <row r="113" spans="1:11" ht="16" x14ac:dyDescent="0.2">
      <c r="A113"/>
      <c r="B113"/>
      <c r="C113"/>
      <c r="D113"/>
      <c r="E113"/>
      <c r="F113"/>
      <c r="G113"/>
      <c r="H113"/>
      <c r="I113"/>
      <c r="J113"/>
      <c r="K113"/>
    </row>
    <row r="114" spans="1:11" ht="16" x14ac:dyDescent="0.2">
      <c r="A114"/>
      <c r="B114"/>
      <c r="C114"/>
      <c r="D114"/>
      <c r="E114"/>
      <c r="F114"/>
      <c r="G114"/>
      <c r="H114"/>
      <c r="I114"/>
      <c r="J114"/>
      <c r="K114"/>
    </row>
    <row r="115" spans="1:11" ht="16" x14ac:dyDescent="0.2">
      <c r="A115"/>
      <c r="B115"/>
      <c r="C115"/>
      <c r="D115"/>
      <c r="E115"/>
      <c r="F115"/>
      <c r="G115"/>
      <c r="H115"/>
      <c r="I115"/>
      <c r="J115"/>
      <c r="K115"/>
    </row>
    <row r="116" spans="1:11" ht="16" x14ac:dyDescent="0.2">
      <c r="A116"/>
      <c r="B116"/>
      <c r="C116"/>
      <c r="D116"/>
      <c r="E116"/>
      <c r="F116"/>
      <c r="G116"/>
      <c r="H116"/>
      <c r="I116"/>
      <c r="J116"/>
      <c r="K116"/>
    </row>
    <row r="117" spans="1:11" ht="16" x14ac:dyDescent="0.2">
      <c r="A117"/>
      <c r="B117"/>
      <c r="C117"/>
      <c r="D117"/>
      <c r="E117"/>
      <c r="F117"/>
      <c r="G117"/>
      <c r="H117"/>
      <c r="I117"/>
      <c r="J117"/>
      <c r="K117"/>
    </row>
    <row r="118" spans="1:11" ht="16" x14ac:dyDescent="0.2">
      <c r="A118"/>
      <c r="B118"/>
      <c r="C118"/>
      <c r="D118"/>
      <c r="E118"/>
      <c r="F118"/>
      <c r="G118"/>
      <c r="H118"/>
      <c r="I118"/>
      <c r="J118"/>
      <c r="K118"/>
    </row>
    <row r="119" spans="1:11" ht="16" x14ac:dyDescent="0.2">
      <c r="A119"/>
      <c r="B119"/>
      <c r="C119"/>
      <c r="D119"/>
      <c r="E119"/>
      <c r="F119"/>
      <c r="G119"/>
      <c r="H119"/>
      <c r="I119"/>
      <c r="J119"/>
      <c r="K119"/>
    </row>
    <row r="120" spans="1:11" ht="16" x14ac:dyDescent="0.2">
      <c r="A120"/>
      <c r="B120"/>
      <c r="C120"/>
      <c r="D120"/>
      <c r="E120"/>
      <c r="F120"/>
      <c r="G120"/>
      <c r="H120"/>
      <c r="I120"/>
      <c r="J120"/>
      <c r="K120"/>
    </row>
    <row r="121" spans="1:11" ht="16" x14ac:dyDescent="0.2">
      <c r="A121"/>
      <c r="B121"/>
      <c r="C121"/>
      <c r="D121"/>
      <c r="E121"/>
      <c r="F121"/>
      <c r="G121"/>
      <c r="H121"/>
      <c r="I121"/>
      <c r="J121"/>
      <c r="K121"/>
    </row>
    <row r="122" spans="1:11" ht="16" x14ac:dyDescent="0.2">
      <c r="A122"/>
      <c r="B122"/>
      <c r="C122"/>
      <c r="D122"/>
      <c r="E122"/>
      <c r="F122"/>
      <c r="G122"/>
      <c r="H122"/>
      <c r="I122"/>
      <c r="J122"/>
      <c r="K122"/>
    </row>
    <row r="123" spans="1:11" ht="16" x14ac:dyDescent="0.2">
      <c r="A123"/>
      <c r="B123"/>
      <c r="C123"/>
      <c r="D123"/>
      <c r="E123"/>
      <c r="F123"/>
      <c r="G123"/>
      <c r="H123"/>
      <c r="I123"/>
      <c r="J123"/>
      <c r="K123"/>
    </row>
    <row r="124" spans="1:11" ht="16" x14ac:dyDescent="0.2">
      <c r="A124"/>
      <c r="B124"/>
      <c r="C124"/>
      <c r="D124"/>
      <c r="E124"/>
      <c r="F124"/>
      <c r="G124"/>
      <c r="H124"/>
      <c r="I124"/>
      <c r="J124"/>
      <c r="K124"/>
    </row>
    <row r="125" spans="1:11" ht="16" x14ac:dyDescent="0.2">
      <c r="A125"/>
      <c r="B125"/>
      <c r="C125"/>
      <c r="D125"/>
      <c r="E125"/>
      <c r="F125"/>
      <c r="G125"/>
      <c r="H125"/>
      <c r="I125"/>
      <c r="J125"/>
      <c r="K125"/>
    </row>
    <row r="126" spans="1:11" ht="16" x14ac:dyDescent="0.2">
      <c r="A126"/>
      <c r="B126"/>
      <c r="C126"/>
      <c r="D126"/>
      <c r="E126"/>
      <c r="F126"/>
      <c r="G126"/>
      <c r="H126"/>
      <c r="I126"/>
      <c r="J126"/>
      <c r="K126"/>
    </row>
    <row r="127" spans="1:11" ht="16" x14ac:dyDescent="0.2">
      <c r="A127"/>
      <c r="B127"/>
      <c r="C127"/>
      <c r="D127"/>
      <c r="E127"/>
      <c r="F127"/>
      <c r="G127"/>
      <c r="H127"/>
      <c r="I127"/>
      <c r="J127"/>
      <c r="K127"/>
    </row>
    <row r="128" spans="1:11" ht="16" x14ac:dyDescent="0.2">
      <c r="A128"/>
      <c r="B128"/>
      <c r="C128"/>
      <c r="D128"/>
      <c r="E128"/>
      <c r="F128"/>
      <c r="G128"/>
      <c r="H128"/>
      <c r="I128"/>
      <c r="J128"/>
      <c r="K128"/>
    </row>
    <row r="129" spans="1:11" ht="16" x14ac:dyDescent="0.2">
      <c r="A129"/>
      <c r="B129"/>
      <c r="C129"/>
      <c r="D129"/>
      <c r="E129"/>
      <c r="F129"/>
      <c r="G129"/>
      <c r="H129"/>
      <c r="I129"/>
      <c r="J129"/>
      <c r="K129"/>
    </row>
    <row r="130" spans="1:11" ht="16" x14ac:dyDescent="0.2">
      <c r="A130"/>
      <c r="B130"/>
      <c r="C130"/>
      <c r="D130"/>
      <c r="E130"/>
      <c r="F130"/>
      <c r="G130"/>
      <c r="H130"/>
      <c r="I130"/>
      <c r="J130"/>
      <c r="K130"/>
    </row>
    <row r="131" spans="1:11" ht="16" x14ac:dyDescent="0.2">
      <c r="A131"/>
      <c r="B131"/>
      <c r="C131"/>
      <c r="D131"/>
      <c r="E131"/>
      <c r="F131"/>
      <c r="G131"/>
      <c r="H131"/>
      <c r="I131"/>
      <c r="J131"/>
      <c r="K131"/>
    </row>
    <row r="132" spans="1:11" ht="16" x14ac:dyDescent="0.2">
      <c r="A132"/>
      <c r="B132"/>
      <c r="C132"/>
      <c r="D132"/>
      <c r="E132"/>
      <c r="F132"/>
      <c r="G132"/>
      <c r="H132"/>
      <c r="I132"/>
      <c r="J132"/>
      <c r="K132"/>
    </row>
    <row r="133" spans="1:11" ht="16" x14ac:dyDescent="0.2">
      <c r="A133"/>
      <c r="B133"/>
      <c r="C133"/>
      <c r="D133"/>
      <c r="E133"/>
      <c r="F133"/>
      <c r="G133"/>
      <c r="H133"/>
      <c r="I133"/>
      <c r="J133"/>
      <c r="K133"/>
    </row>
    <row r="134" spans="1:11" ht="16" x14ac:dyDescent="0.2">
      <c r="A134"/>
      <c r="B134"/>
      <c r="C134"/>
      <c r="D134"/>
      <c r="E134"/>
      <c r="F134"/>
      <c r="G134"/>
      <c r="H134"/>
      <c r="I134"/>
      <c r="J134"/>
      <c r="K134"/>
    </row>
    <row r="135" spans="1:11" ht="16" x14ac:dyDescent="0.2">
      <c r="A135"/>
      <c r="B135"/>
      <c r="C135"/>
      <c r="D135"/>
      <c r="E135"/>
      <c r="F135"/>
      <c r="G135"/>
      <c r="H135"/>
      <c r="I135"/>
      <c r="J135"/>
      <c r="K135"/>
    </row>
    <row r="136" spans="1:11" ht="16" x14ac:dyDescent="0.2">
      <c r="A136"/>
      <c r="B136"/>
      <c r="C136"/>
      <c r="D136"/>
      <c r="E136"/>
      <c r="F136"/>
      <c r="G136"/>
      <c r="H136"/>
      <c r="I136"/>
      <c r="J136"/>
      <c r="K136"/>
    </row>
    <row r="137" spans="1:11" ht="16" x14ac:dyDescent="0.2">
      <c r="A137"/>
      <c r="B137"/>
      <c r="C137"/>
      <c r="D137"/>
      <c r="E137"/>
      <c r="F137"/>
      <c r="G137"/>
      <c r="H137"/>
      <c r="I137"/>
      <c r="J137"/>
      <c r="K137"/>
    </row>
    <row r="138" spans="1:11" ht="16" x14ac:dyDescent="0.2">
      <c r="A138"/>
      <c r="B138"/>
      <c r="C138"/>
      <c r="D138"/>
      <c r="E138"/>
      <c r="F138"/>
      <c r="G138"/>
      <c r="H138"/>
      <c r="I138"/>
      <c r="J138"/>
      <c r="K138"/>
    </row>
    <row r="139" spans="1:11" ht="16" x14ac:dyDescent="0.2">
      <c r="A139"/>
      <c r="B139"/>
      <c r="C139"/>
      <c r="D139"/>
      <c r="E139"/>
      <c r="F139"/>
      <c r="G139"/>
      <c r="H139"/>
      <c r="I139"/>
      <c r="J139"/>
      <c r="K139"/>
    </row>
    <row r="140" spans="1:11" ht="16" x14ac:dyDescent="0.2">
      <c r="A140"/>
      <c r="B140"/>
      <c r="C140"/>
      <c r="D140"/>
      <c r="E140"/>
      <c r="F140"/>
      <c r="G140"/>
      <c r="H140"/>
      <c r="I140"/>
      <c r="J140"/>
      <c r="K140"/>
    </row>
    <row r="141" spans="1:11" ht="16" x14ac:dyDescent="0.2">
      <c r="A141"/>
      <c r="B141"/>
      <c r="C141"/>
      <c r="D141"/>
      <c r="E141"/>
      <c r="F141"/>
      <c r="G141"/>
      <c r="H141"/>
      <c r="I141"/>
      <c r="J141"/>
      <c r="K141"/>
    </row>
    <row r="142" spans="1:11" ht="16" x14ac:dyDescent="0.2">
      <c r="A142"/>
      <c r="B142"/>
      <c r="C142"/>
      <c r="D142"/>
      <c r="E142"/>
      <c r="F142"/>
      <c r="G142"/>
      <c r="H142"/>
      <c r="I142"/>
      <c r="J142"/>
      <c r="K142"/>
    </row>
    <row r="143" spans="1:11" ht="16" x14ac:dyDescent="0.2">
      <c r="A143"/>
      <c r="B143"/>
      <c r="C143"/>
      <c r="D143"/>
      <c r="E143"/>
      <c r="F143"/>
      <c r="G143"/>
      <c r="H143"/>
      <c r="I143"/>
      <c r="J143"/>
      <c r="K143"/>
    </row>
    <row r="144" spans="1:11" ht="16" x14ac:dyDescent="0.2">
      <c r="A144"/>
      <c r="B144"/>
      <c r="C144"/>
      <c r="D144"/>
      <c r="E144"/>
      <c r="F144"/>
      <c r="G144"/>
      <c r="H144"/>
      <c r="I144"/>
      <c r="J144"/>
      <c r="K144"/>
    </row>
    <row r="145" spans="1:11" ht="16" x14ac:dyDescent="0.2">
      <c r="A145"/>
      <c r="B145"/>
      <c r="C145"/>
      <c r="D145"/>
      <c r="E145"/>
      <c r="F145"/>
      <c r="G145"/>
      <c r="H145"/>
      <c r="I145"/>
      <c r="J145"/>
      <c r="K145"/>
    </row>
    <row r="146" spans="1:11" ht="16" x14ac:dyDescent="0.2">
      <c r="A146"/>
      <c r="B146"/>
      <c r="C146"/>
      <c r="D146"/>
      <c r="E146"/>
      <c r="F146"/>
      <c r="G146"/>
      <c r="H146"/>
      <c r="I146"/>
      <c r="J146"/>
      <c r="K146"/>
    </row>
    <row r="147" spans="1:11" ht="16" x14ac:dyDescent="0.2">
      <c r="A147"/>
      <c r="B147"/>
      <c r="C147"/>
      <c r="D147"/>
      <c r="E147"/>
      <c r="F147"/>
      <c r="G147"/>
      <c r="H147"/>
      <c r="I147"/>
      <c r="J147"/>
      <c r="K147"/>
    </row>
    <row r="148" spans="1:11" ht="16" x14ac:dyDescent="0.2">
      <c r="A148"/>
      <c r="B148"/>
      <c r="C148"/>
      <c r="D148"/>
      <c r="E148"/>
      <c r="F148"/>
      <c r="G148"/>
      <c r="H148"/>
      <c r="I148"/>
      <c r="J148"/>
      <c r="K148"/>
    </row>
    <row r="149" spans="1:11" ht="16" x14ac:dyDescent="0.2">
      <c r="A149"/>
      <c r="B149"/>
      <c r="C149"/>
      <c r="D149"/>
      <c r="E149"/>
      <c r="F149"/>
      <c r="G149"/>
      <c r="H149"/>
      <c r="I149"/>
      <c r="J149"/>
      <c r="K149"/>
    </row>
    <row r="150" spans="1:11" ht="16" x14ac:dyDescent="0.2">
      <c r="A150"/>
      <c r="B150"/>
      <c r="C150"/>
      <c r="D150"/>
      <c r="E150"/>
      <c r="F150"/>
      <c r="G150"/>
      <c r="H150"/>
      <c r="I150"/>
      <c r="J150"/>
      <c r="K150"/>
    </row>
    <row r="151" spans="1:11" ht="16" x14ac:dyDescent="0.2">
      <c r="A151"/>
      <c r="B151"/>
      <c r="C151"/>
      <c r="D151"/>
      <c r="E151"/>
      <c r="F151"/>
      <c r="G151"/>
      <c r="H151"/>
      <c r="I151"/>
      <c r="J151"/>
      <c r="K151"/>
    </row>
    <row r="152" spans="1:11" ht="16" x14ac:dyDescent="0.2">
      <c r="A152"/>
      <c r="B152"/>
      <c r="C152"/>
      <c r="D152"/>
      <c r="E152"/>
      <c r="F152"/>
      <c r="G152"/>
      <c r="H152"/>
      <c r="I152"/>
      <c r="J152"/>
      <c r="K152"/>
    </row>
    <row r="153" spans="1:11" ht="16" x14ac:dyDescent="0.2">
      <c r="A153"/>
      <c r="B153"/>
      <c r="C153"/>
      <c r="D153"/>
      <c r="E153"/>
      <c r="F153"/>
      <c r="G153"/>
      <c r="H153"/>
      <c r="I153"/>
      <c r="J153"/>
      <c r="K153"/>
    </row>
    <row r="154" spans="1:11" ht="16" x14ac:dyDescent="0.2">
      <c r="A154"/>
      <c r="B154"/>
      <c r="C154"/>
      <c r="D154"/>
      <c r="E154"/>
      <c r="F154"/>
      <c r="G154"/>
      <c r="H154"/>
      <c r="I154"/>
      <c r="J154"/>
      <c r="K154"/>
    </row>
    <row r="155" spans="1:11" ht="16" x14ac:dyDescent="0.2">
      <c r="A155"/>
      <c r="B155"/>
      <c r="C155"/>
      <c r="D155"/>
      <c r="E155"/>
      <c r="F155"/>
      <c r="G155"/>
      <c r="H155"/>
      <c r="I155"/>
      <c r="J155"/>
      <c r="K155"/>
    </row>
    <row r="156" spans="1:11" ht="16" x14ac:dyDescent="0.2">
      <c r="A156"/>
      <c r="B156"/>
      <c r="C156"/>
      <c r="D156"/>
      <c r="E156"/>
      <c r="F156"/>
      <c r="G156"/>
      <c r="H156"/>
      <c r="I156"/>
      <c r="J156"/>
      <c r="K156"/>
    </row>
    <row r="157" spans="1:11" ht="16" x14ac:dyDescent="0.2">
      <c r="A157"/>
      <c r="B157"/>
      <c r="C157"/>
      <c r="D157"/>
      <c r="E157"/>
      <c r="F157"/>
      <c r="G157"/>
      <c r="H157"/>
      <c r="I157"/>
      <c r="J157"/>
      <c r="K157"/>
    </row>
    <row r="158" spans="1:11" ht="16" x14ac:dyDescent="0.2">
      <c r="A158"/>
      <c r="B158"/>
      <c r="C158"/>
      <c r="D158"/>
      <c r="E158"/>
      <c r="F158"/>
      <c r="G158"/>
      <c r="H158"/>
      <c r="I158"/>
      <c r="J158"/>
      <c r="K158"/>
    </row>
    <row r="159" spans="1:11" ht="16" x14ac:dyDescent="0.2">
      <c r="A159"/>
      <c r="B159"/>
      <c r="C159"/>
      <c r="D159"/>
      <c r="E159"/>
      <c r="F159"/>
      <c r="G159"/>
      <c r="H159"/>
      <c r="I159"/>
      <c r="J159"/>
      <c r="K159"/>
    </row>
    <row r="160" spans="1:11" ht="16" x14ac:dyDescent="0.2">
      <c r="A160"/>
      <c r="B160"/>
      <c r="C160"/>
      <c r="D160"/>
      <c r="E160"/>
      <c r="F160"/>
      <c r="G160"/>
      <c r="H160"/>
      <c r="I160"/>
      <c r="J160"/>
      <c r="K160"/>
    </row>
    <row r="161" spans="1:11" ht="16" x14ac:dyDescent="0.2">
      <c r="A161"/>
      <c r="B161"/>
      <c r="C161"/>
      <c r="D161"/>
      <c r="E161"/>
      <c r="F161"/>
      <c r="G161"/>
      <c r="H161"/>
      <c r="I161"/>
      <c r="J161"/>
      <c r="K161"/>
    </row>
    <row r="162" spans="1:11" ht="16" x14ac:dyDescent="0.2">
      <c r="A162"/>
      <c r="B162"/>
      <c r="C162"/>
      <c r="D162"/>
      <c r="E162"/>
      <c r="F162"/>
      <c r="G162"/>
      <c r="H162"/>
      <c r="I162"/>
      <c r="J162"/>
      <c r="K162"/>
    </row>
    <row r="163" spans="1:11" ht="16" x14ac:dyDescent="0.2">
      <c r="A163"/>
      <c r="B163"/>
      <c r="C163"/>
      <c r="D163"/>
      <c r="E163"/>
      <c r="F163"/>
      <c r="G163"/>
      <c r="H163"/>
      <c r="I163"/>
      <c r="J163"/>
      <c r="K163"/>
    </row>
    <row r="164" spans="1:11" ht="16" x14ac:dyDescent="0.2">
      <c r="A164"/>
      <c r="B164"/>
      <c r="C164"/>
      <c r="D164"/>
      <c r="E164"/>
      <c r="F164"/>
      <c r="G164"/>
      <c r="H164"/>
      <c r="I164"/>
      <c r="J164"/>
      <c r="K164"/>
    </row>
    <row r="165" spans="1:11" ht="16" x14ac:dyDescent="0.2">
      <c r="A165"/>
      <c r="B165"/>
      <c r="C165"/>
      <c r="D165"/>
      <c r="E165"/>
      <c r="F165"/>
      <c r="G165"/>
      <c r="H165"/>
      <c r="I165"/>
      <c r="J165"/>
      <c r="K165"/>
    </row>
    <row r="166" spans="1:11" ht="16" x14ac:dyDescent="0.2">
      <c r="A166"/>
      <c r="B166"/>
      <c r="C166"/>
      <c r="D166"/>
      <c r="E166"/>
      <c r="F166"/>
      <c r="G166"/>
      <c r="H166"/>
      <c r="I166"/>
      <c r="J166"/>
      <c r="K166"/>
    </row>
    <row r="167" spans="1:11" ht="16" x14ac:dyDescent="0.2">
      <c r="A167"/>
      <c r="B167"/>
      <c r="C167"/>
      <c r="D167"/>
      <c r="E167"/>
      <c r="F167"/>
      <c r="G167"/>
      <c r="H167"/>
      <c r="I167"/>
      <c r="J167"/>
      <c r="K167"/>
    </row>
    <row r="168" spans="1:11" ht="16" x14ac:dyDescent="0.2">
      <c r="A168"/>
      <c r="B168"/>
      <c r="C168"/>
      <c r="D168"/>
      <c r="E168"/>
      <c r="F168"/>
      <c r="G168"/>
      <c r="H168"/>
      <c r="I168"/>
      <c r="J168"/>
      <c r="K168"/>
    </row>
    <row r="169" spans="1:11" ht="16" x14ac:dyDescent="0.2">
      <c r="A169"/>
      <c r="B169"/>
      <c r="C169"/>
      <c r="D169"/>
      <c r="E169"/>
      <c r="F169"/>
      <c r="G169"/>
      <c r="H169"/>
      <c r="I169"/>
      <c r="J169"/>
      <c r="K169"/>
    </row>
    <row r="170" spans="1:11" ht="16" x14ac:dyDescent="0.2">
      <c r="A170"/>
      <c r="B170"/>
      <c r="C170"/>
      <c r="D170"/>
      <c r="E170"/>
      <c r="F170"/>
      <c r="G170"/>
      <c r="H170"/>
      <c r="I170"/>
      <c r="J170"/>
      <c r="K170"/>
    </row>
    <row r="171" spans="1:11" ht="16" x14ac:dyDescent="0.2">
      <c r="A171"/>
      <c r="B171"/>
      <c r="C171"/>
      <c r="D171"/>
      <c r="E171"/>
      <c r="F171"/>
      <c r="G171"/>
      <c r="H171"/>
      <c r="I171"/>
      <c r="J171"/>
      <c r="K171"/>
    </row>
    <row r="172" spans="1:11" ht="16" x14ac:dyDescent="0.2">
      <c r="A172"/>
      <c r="B172"/>
      <c r="C172"/>
      <c r="D172"/>
      <c r="E172"/>
      <c r="F172"/>
      <c r="G172"/>
      <c r="H172"/>
      <c r="I172"/>
      <c r="J172"/>
      <c r="K172"/>
    </row>
    <row r="173" spans="1:11" ht="16" x14ac:dyDescent="0.2">
      <c r="A173"/>
      <c r="B173"/>
      <c r="C173"/>
      <c r="D173"/>
      <c r="E173"/>
      <c r="F173"/>
      <c r="G173"/>
      <c r="H173"/>
      <c r="I173"/>
      <c r="J173"/>
      <c r="K173"/>
    </row>
    <row r="174" spans="1:11" ht="16" x14ac:dyDescent="0.2">
      <c r="A174"/>
      <c r="B174"/>
      <c r="C174"/>
      <c r="D174"/>
      <c r="E174"/>
      <c r="F174"/>
      <c r="G174"/>
      <c r="H174"/>
      <c r="I174"/>
      <c r="J174"/>
      <c r="K174"/>
    </row>
    <row r="175" spans="1:11" ht="16" x14ac:dyDescent="0.2">
      <c r="A175"/>
      <c r="B175"/>
      <c r="C175"/>
      <c r="D175"/>
      <c r="E175"/>
      <c r="F175"/>
      <c r="G175"/>
      <c r="H175"/>
      <c r="I175"/>
      <c r="J175"/>
      <c r="K175"/>
    </row>
    <row r="176" spans="1:11" ht="16" x14ac:dyDescent="0.2">
      <c r="A176"/>
      <c r="B176"/>
      <c r="C176"/>
      <c r="D176"/>
      <c r="E176"/>
      <c r="F176"/>
      <c r="G176"/>
      <c r="H176"/>
      <c r="I176"/>
      <c r="J176"/>
      <c r="K176"/>
    </row>
    <row r="177" spans="1:11" ht="16" x14ac:dyDescent="0.2">
      <c r="A177"/>
      <c r="B177"/>
      <c r="C177"/>
      <c r="D177"/>
      <c r="E177"/>
      <c r="F177"/>
      <c r="G177"/>
      <c r="H177"/>
      <c r="I177"/>
      <c r="J177"/>
      <c r="K177"/>
    </row>
    <row r="178" spans="1:11" ht="16" x14ac:dyDescent="0.2">
      <c r="A178"/>
      <c r="B178"/>
      <c r="C178"/>
      <c r="D178"/>
      <c r="E178"/>
      <c r="F178"/>
      <c r="G178"/>
      <c r="H178"/>
      <c r="I178"/>
      <c r="J178"/>
      <c r="K178"/>
    </row>
    <row r="179" spans="1:11" ht="16" x14ac:dyDescent="0.2">
      <c r="A179"/>
      <c r="B179"/>
      <c r="C179"/>
      <c r="D179"/>
      <c r="E179"/>
      <c r="F179"/>
      <c r="G179"/>
      <c r="H179"/>
      <c r="I179"/>
      <c r="J179"/>
      <c r="K179"/>
    </row>
    <row r="180" spans="1:11" ht="16" x14ac:dyDescent="0.2">
      <c r="A180"/>
      <c r="B180"/>
      <c r="C180"/>
      <c r="D180"/>
      <c r="E180"/>
      <c r="F180"/>
      <c r="G180"/>
      <c r="H180"/>
      <c r="I180"/>
      <c r="J180"/>
      <c r="K180"/>
    </row>
    <row r="181" spans="1:11" ht="16" x14ac:dyDescent="0.2">
      <c r="A181"/>
      <c r="B181"/>
      <c r="C181"/>
      <c r="D181"/>
      <c r="E181"/>
      <c r="F181"/>
      <c r="G181"/>
      <c r="H181"/>
      <c r="I181"/>
      <c r="J181"/>
      <c r="K181"/>
    </row>
    <row r="182" spans="1:11" ht="16" x14ac:dyDescent="0.2">
      <c r="A182"/>
      <c r="B182"/>
      <c r="C182"/>
      <c r="D182"/>
      <c r="E182"/>
      <c r="F182"/>
      <c r="G182"/>
      <c r="H182"/>
      <c r="I182"/>
      <c r="J182"/>
      <c r="K182"/>
    </row>
    <row r="183" spans="1:11" ht="16" x14ac:dyDescent="0.2">
      <c r="A183"/>
      <c r="B183"/>
      <c r="C183"/>
      <c r="D183"/>
      <c r="E183"/>
      <c r="F183"/>
      <c r="G183"/>
      <c r="H183"/>
      <c r="I183"/>
      <c r="J183"/>
      <c r="K183"/>
    </row>
    <row r="184" spans="1:11" ht="16" x14ac:dyDescent="0.2">
      <c r="A184"/>
      <c r="B184"/>
      <c r="C184"/>
      <c r="D184"/>
      <c r="E184"/>
      <c r="F184"/>
      <c r="G184"/>
      <c r="H184"/>
      <c r="I184"/>
      <c r="J184"/>
      <c r="K184"/>
    </row>
    <row r="185" spans="1:11" ht="16" x14ac:dyDescent="0.2">
      <c r="A185"/>
      <c r="B185"/>
      <c r="C185"/>
      <c r="D185"/>
      <c r="E185"/>
      <c r="F185"/>
      <c r="G185"/>
      <c r="H185"/>
      <c r="I185"/>
      <c r="J185"/>
      <c r="K185"/>
    </row>
    <row r="186" spans="1:11" ht="16" x14ac:dyDescent="0.2">
      <c r="A186"/>
      <c r="B186"/>
      <c r="C186"/>
      <c r="D186"/>
      <c r="E186"/>
      <c r="F186"/>
      <c r="G186"/>
      <c r="H186"/>
      <c r="I186"/>
      <c r="J186"/>
      <c r="K186"/>
    </row>
    <row r="187" spans="1:11" ht="16" x14ac:dyDescent="0.2">
      <c r="A187"/>
      <c r="B187"/>
      <c r="C187"/>
      <c r="D187"/>
      <c r="E187"/>
      <c r="F187"/>
      <c r="G187"/>
      <c r="H187"/>
      <c r="I187"/>
      <c r="J187"/>
      <c r="K187"/>
    </row>
    <row r="188" spans="1:11" ht="16" x14ac:dyDescent="0.2">
      <c r="A188"/>
      <c r="B188"/>
      <c r="C188"/>
      <c r="D188"/>
      <c r="E188"/>
      <c r="F188"/>
      <c r="G188"/>
      <c r="H188"/>
      <c r="I188"/>
      <c r="J188"/>
      <c r="K188"/>
    </row>
    <row r="189" spans="1:11" ht="16" x14ac:dyDescent="0.2">
      <c r="A189"/>
      <c r="B189"/>
      <c r="C189"/>
      <c r="D189"/>
      <c r="E189"/>
      <c r="F189"/>
      <c r="G189"/>
      <c r="H189"/>
      <c r="I189"/>
      <c r="J189"/>
      <c r="K189"/>
    </row>
    <row r="190" spans="1:11" ht="16" x14ac:dyDescent="0.2">
      <c r="A190"/>
      <c r="B190"/>
      <c r="C190"/>
      <c r="D190"/>
      <c r="E190"/>
      <c r="F190"/>
      <c r="G190"/>
      <c r="H190"/>
      <c r="I190"/>
      <c r="J190"/>
      <c r="K190"/>
    </row>
    <row r="191" spans="1:11" ht="16" x14ac:dyDescent="0.2">
      <c r="A191"/>
      <c r="B191"/>
      <c r="C191"/>
      <c r="D191"/>
      <c r="E191"/>
      <c r="F191"/>
      <c r="G191"/>
      <c r="H191"/>
      <c r="I191"/>
      <c r="J191"/>
      <c r="K191"/>
    </row>
    <row r="192" spans="1:11" ht="16" x14ac:dyDescent="0.2">
      <c r="A192"/>
      <c r="B192"/>
      <c r="C192"/>
      <c r="D192"/>
      <c r="E192"/>
      <c r="F192"/>
      <c r="G192"/>
      <c r="H192"/>
      <c r="I192"/>
      <c r="J192"/>
      <c r="K192"/>
    </row>
    <row r="193" spans="1:11" ht="16" x14ac:dyDescent="0.2">
      <c r="A193"/>
      <c r="B193"/>
      <c r="C193"/>
      <c r="D193"/>
      <c r="E193"/>
      <c r="F193"/>
      <c r="G193"/>
      <c r="H193"/>
      <c r="I193"/>
      <c r="J193"/>
      <c r="K193"/>
    </row>
    <row r="194" spans="1:11" ht="16" x14ac:dyDescent="0.2">
      <c r="A194"/>
      <c r="B194"/>
      <c r="C194"/>
      <c r="D194"/>
      <c r="E194"/>
      <c r="F194"/>
      <c r="G194"/>
      <c r="H194"/>
      <c r="I194"/>
      <c r="J194"/>
      <c r="K194"/>
    </row>
    <row r="195" spans="1:11" ht="16" x14ac:dyDescent="0.2">
      <c r="A195"/>
      <c r="B195"/>
      <c r="C195"/>
      <c r="D195"/>
      <c r="E195"/>
      <c r="F195"/>
      <c r="G195"/>
      <c r="H195"/>
      <c r="I195"/>
      <c r="J195"/>
      <c r="K195"/>
    </row>
    <row r="196" spans="1:11" ht="16" x14ac:dyDescent="0.2">
      <c r="A196"/>
      <c r="B196"/>
      <c r="C196"/>
      <c r="D196"/>
      <c r="E196"/>
      <c r="F196"/>
      <c r="G196"/>
      <c r="H196"/>
      <c r="I196"/>
      <c r="J196"/>
      <c r="K196"/>
    </row>
    <row r="197" spans="1:11" ht="16" x14ac:dyDescent="0.2">
      <c r="A197"/>
      <c r="B197"/>
      <c r="C197"/>
      <c r="D197"/>
      <c r="E197"/>
      <c r="F197"/>
      <c r="G197"/>
      <c r="H197"/>
      <c r="I197"/>
      <c r="J197"/>
      <c r="K197"/>
    </row>
    <row r="198" spans="1:11" ht="16" x14ac:dyDescent="0.2">
      <c r="A198"/>
      <c r="B198"/>
      <c r="C198"/>
      <c r="D198"/>
      <c r="E198"/>
      <c r="F198"/>
      <c r="G198"/>
      <c r="H198"/>
      <c r="I198"/>
      <c r="J198"/>
      <c r="K198"/>
    </row>
    <row r="199" spans="1:11" ht="16" x14ac:dyDescent="0.2">
      <c r="A199"/>
      <c r="B199"/>
      <c r="C199"/>
      <c r="D199"/>
      <c r="E199"/>
      <c r="F199"/>
      <c r="G199"/>
      <c r="H199"/>
      <c r="I199"/>
      <c r="J199"/>
      <c r="K199"/>
    </row>
    <row r="200" spans="1:11" ht="16" x14ac:dyDescent="0.2">
      <c r="A200"/>
      <c r="B200"/>
      <c r="C200"/>
      <c r="D200"/>
      <c r="E200"/>
      <c r="F200"/>
      <c r="G200"/>
      <c r="H200"/>
      <c r="I200"/>
      <c r="J200"/>
      <c r="K200"/>
    </row>
    <row r="201" spans="1:11" ht="16" x14ac:dyDescent="0.2">
      <c r="A201"/>
      <c r="B201"/>
      <c r="C201"/>
      <c r="D201"/>
      <c r="E201"/>
      <c r="F201"/>
      <c r="G201"/>
      <c r="H201"/>
      <c r="I201"/>
      <c r="J201"/>
      <c r="K201"/>
    </row>
    <row r="202" spans="1:11" ht="16" x14ac:dyDescent="0.2">
      <c r="A202"/>
      <c r="B202"/>
      <c r="C202"/>
      <c r="D202"/>
      <c r="E202"/>
      <c r="F202"/>
      <c r="G202"/>
      <c r="H202"/>
      <c r="I202"/>
      <c r="J202"/>
      <c r="K202"/>
    </row>
    <row r="203" spans="1:11" ht="16" x14ac:dyDescent="0.2">
      <c r="A203"/>
      <c r="B203"/>
      <c r="C203"/>
      <c r="D203"/>
      <c r="E203"/>
      <c r="F203"/>
      <c r="G203"/>
      <c r="H203"/>
      <c r="I203"/>
      <c r="J203"/>
      <c r="K203"/>
    </row>
    <row r="204" spans="1:11" ht="16" x14ac:dyDescent="0.2">
      <c r="A204"/>
      <c r="B204"/>
      <c r="C204"/>
      <c r="D204"/>
      <c r="E204"/>
      <c r="F204"/>
      <c r="G204"/>
      <c r="H204"/>
      <c r="I204"/>
      <c r="J204"/>
      <c r="K204"/>
    </row>
    <row r="205" spans="1:11" ht="16" x14ac:dyDescent="0.2">
      <c r="A205"/>
      <c r="B205"/>
      <c r="C205"/>
      <c r="D205"/>
      <c r="E205"/>
      <c r="F205"/>
      <c r="G205"/>
      <c r="H205"/>
      <c r="I205"/>
      <c r="J205"/>
      <c r="K205"/>
    </row>
    <row r="206" spans="1:11" ht="16" x14ac:dyDescent="0.2">
      <c r="A206"/>
      <c r="B206"/>
      <c r="C206"/>
      <c r="D206"/>
      <c r="E206"/>
      <c r="F206"/>
      <c r="G206"/>
      <c r="H206"/>
      <c r="I206"/>
      <c r="J206"/>
      <c r="K206"/>
    </row>
    <row r="207" spans="1:11" ht="16" x14ac:dyDescent="0.2">
      <c r="A207"/>
      <c r="B207"/>
      <c r="C207"/>
      <c r="D207"/>
      <c r="E207"/>
      <c r="F207"/>
      <c r="G207"/>
      <c r="H207"/>
      <c r="I207"/>
      <c r="J207"/>
      <c r="K207"/>
    </row>
    <row r="208" spans="1:11" ht="16" x14ac:dyDescent="0.2">
      <c r="A208"/>
      <c r="B208"/>
      <c r="C208"/>
      <c r="D208"/>
      <c r="E208"/>
      <c r="F208"/>
      <c r="G208"/>
      <c r="H208"/>
      <c r="I208"/>
      <c r="J208"/>
      <c r="K208"/>
    </row>
    <row r="209" spans="1:11" ht="16" x14ac:dyDescent="0.2">
      <c r="A209"/>
      <c r="B209"/>
      <c r="C209"/>
      <c r="D209"/>
      <c r="E209"/>
      <c r="F209"/>
      <c r="G209"/>
      <c r="H209"/>
      <c r="I209"/>
      <c r="J209"/>
      <c r="K209"/>
    </row>
    <row r="210" spans="1:11" ht="16" x14ac:dyDescent="0.2">
      <c r="A210"/>
      <c r="B210"/>
      <c r="C210"/>
      <c r="D210"/>
      <c r="E210"/>
      <c r="F210"/>
      <c r="G210"/>
      <c r="H210"/>
      <c r="I210"/>
      <c r="J210"/>
      <c r="K210"/>
    </row>
    <row r="211" spans="1:11" ht="16" x14ac:dyDescent="0.2">
      <c r="A211"/>
      <c r="B211"/>
      <c r="C211"/>
      <c r="D211"/>
      <c r="E211"/>
      <c r="F211"/>
      <c r="G211"/>
      <c r="H211"/>
      <c r="I211"/>
      <c r="J211"/>
      <c r="K211"/>
    </row>
    <row r="212" spans="1:11" ht="16" x14ac:dyDescent="0.2">
      <c r="A212"/>
      <c r="B212"/>
      <c r="C212"/>
      <c r="D212"/>
      <c r="E212"/>
      <c r="F212"/>
      <c r="G212"/>
      <c r="H212"/>
      <c r="I212"/>
      <c r="J212"/>
      <c r="K212"/>
    </row>
    <row r="213" spans="1:11" ht="16" x14ac:dyDescent="0.2">
      <c r="A213"/>
      <c r="B213"/>
      <c r="C213"/>
      <c r="D213"/>
      <c r="E213"/>
      <c r="F213"/>
      <c r="G213"/>
      <c r="H213"/>
      <c r="I213"/>
      <c r="J213"/>
      <c r="K213"/>
    </row>
    <row r="214" spans="1:11" ht="16" x14ac:dyDescent="0.2">
      <c r="A214"/>
      <c r="B214"/>
      <c r="C214"/>
      <c r="D214"/>
      <c r="E214"/>
      <c r="F214"/>
      <c r="G214"/>
      <c r="H214"/>
      <c r="I214"/>
      <c r="J214"/>
      <c r="K214"/>
    </row>
    <row r="215" spans="1:11" ht="16" x14ac:dyDescent="0.2">
      <c r="A215"/>
      <c r="B215"/>
      <c r="C215"/>
      <c r="D215"/>
      <c r="E215"/>
      <c r="F215"/>
      <c r="G215"/>
      <c r="H215"/>
      <c r="I215"/>
      <c r="J215"/>
      <c r="K215"/>
    </row>
    <row r="216" spans="1:11" ht="16" x14ac:dyDescent="0.2">
      <c r="A216"/>
      <c r="B216"/>
      <c r="C216"/>
      <c r="D216"/>
      <c r="E216"/>
      <c r="F216"/>
      <c r="G216"/>
      <c r="H216"/>
      <c r="I216"/>
      <c r="J216"/>
      <c r="K216"/>
    </row>
    <row r="217" spans="1:11" ht="16" x14ac:dyDescent="0.2">
      <c r="A217"/>
      <c r="B217"/>
      <c r="C217"/>
      <c r="D217"/>
      <c r="E217"/>
      <c r="F217"/>
      <c r="G217"/>
      <c r="H217"/>
      <c r="I217"/>
      <c r="J217"/>
      <c r="K217"/>
    </row>
    <row r="218" spans="1:11" ht="16" x14ac:dyDescent="0.2">
      <c r="A218"/>
      <c r="B218"/>
      <c r="C218"/>
      <c r="D218"/>
      <c r="E218"/>
      <c r="F218"/>
      <c r="G218"/>
      <c r="H218"/>
      <c r="I218"/>
      <c r="J218"/>
      <c r="K218"/>
    </row>
    <row r="219" spans="1:11" ht="16" x14ac:dyDescent="0.2">
      <c r="A219"/>
      <c r="B219"/>
      <c r="C219"/>
      <c r="D219"/>
      <c r="E219"/>
      <c r="F219"/>
      <c r="G219"/>
      <c r="H219"/>
      <c r="I219"/>
      <c r="J219"/>
      <c r="K219"/>
    </row>
    <row r="220" spans="1:11" ht="16" x14ac:dyDescent="0.2">
      <c r="A220"/>
      <c r="B220"/>
      <c r="C220"/>
      <c r="D220"/>
      <c r="E220"/>
      <c r="F220"/>
      <c r="G220"/>
      <c r="H220"/>
      <c r="I220"/>
      <c r="J220"/>
      <c r="K220"/>
    </row>
    <row r="221" spans="1:11" ht="16" x14ac:dyDescent="0.2">
      <c r="A221"/>
      <c r="B221"/>
      <c r="C221"/>
      <c r="D221"/>
      <c r="E221"/>
      <c r="F221"/>
      <c r="G221"/>
      <c r="H221"/>
      <c r="I221"/>
      <c r="J221"/>
      <c r="K221"/>
    </row>
    <row r="222" spans="1:11" ht="16" x14ac:dyDescent="0.2">
      <c r="A222"/>
      <c r="B222"/>
      <c r="C222"/>
      <c r="D222"/>
      <c r="E222"/>
      <c r="F222"/>
      <c r="G222"/>
      <c r="H222"/>
      <c r="I222"/>
      <c r="J222"/>
      <c r="K222"/>
    </row>
    <row r="223" spans="1:11" ht="16" x14ac:dyDescent="0.2">
      <c r="A223"/>
      <c r="B223"/>
      <c r="C223"/>
      <c r="D223"/>
      <c r="E223"/>
      <c r="F223"/>
      <c r="G223"/>
      <c r="H223"/>
      <c r="I223"/>
      <c r="J223"/>
      <c r="K223"/>
    </row>
    <row r="224" spans="1:11" ht="16" x14ac:dyDescent="0.2">
      <c r="A224"/>
      <c r="B224"/>
      <c r="C224"/>
      <c r="D224"/>
      <c r="E224"/>
      <c r="F224"/>
      <c r="G224"/>
      <c r="H224"/>
      <c r="I224"/>
      <c r="J224"/>
      <c r="K224"/>
    </row>
    <row r="225" spans="1:11" ht="16" x14ac:dyDescent="0.2">
      <c r="A225"/>
      <c r="B225"/>
      <c r="C225"/>
      <c r="D225"/>
      <c r="E225"/>
      <c r="F225"/>
      <c r="G225"/>
      <c r="H225"/>
      <c r="I225"/>
      <c r="J225"/>
      <c r="K225"/>
    </row>
    <row r="226" spans="1:11" ht="16" x14ac:dyDescent="0.2">
      <c r="A226"/>
      <c r="B226"/>
      <c r="C226"/>
      <c r="D226"/>
      <c r="E226"/>
      <c r="F226"/>
      <c r="G226"/>
      <c r="H226"/>
      <c r="I226"/>
      <c r="J226"/>
      <c r="K226"/>
    </row>
    <row r="227" spans="1:11" ht="16" x14ac:dyDescent="0.2">
      <c r="A227"/>
      <c r="B227"/>
      <c r="C227"/>
      <c r="D227"/>
      <c r="E227"/>
      <c r="F227"/>
      <c r="G227"/>
      <c r="H227"/>
      <c r="I227"/>
      <c r="J227"/>
      <c r="K227"/>
    </row>
    <row r="228" spans="1:11" ht="16" x14ac:dyDescent="0.2">
      <c r="A228"/>
      <c r="B228"/>
      <c r="C228"/>
      <c r="D228"/>
      <c r="E228"/>
      <c r="F228"/>
      <c r="G228"/>
      <c r="H228"/>
      <c r="I228"/>
      <c r="J228"/>
      <c r="K228"/>
    </row>
    <row r="229" spans="1:11" ht="16" x14ac:dyDescent="0.2">
      <c r="A229"/>
      <c r="B229"/>
      <c r="C229"/>
      <c r="D229"/>
      <c r="E229"/>
      <c r="F229"/>
      <c r="G229"/>
      <c r="H229"/>
      <c r="I229"/>
      <c r="J229"/>
      <c r="K229"/>
    </row>
    <row r="230" spans="1:11" ht="16" x14ac:dyDescent="0.2">
      <c r="A230"/>
      <c r="B230"/>
      <c r="C230"/>
      <c r="D230"/>
      <c r="E230"/>
      <c r="F230"/>
      <c r="G230"/>
      <c r="H230"/>
      <c r="I230"/>
      <c r="J230"/>
      <c r="K230"/>
    </row>
    <row r="231" spans="1:11" ht="16" x14ac:dyDescent="0.2">
      <c r="A231"/>
      <c r="B231"/>
      <c r="C231"/>
      <c r="D231"/>
      <c r="E231"/>
      <c r="F231"/>
      <c r="G231"/>
      <c r="H231"/>
      <c r="I231"/>
      <c r="J231"/>
      <c r="K231"/>
    </row>
    <row r="232" spans="1:11" ht="16" x14ac:dyDescent="0.2">
      <c r="A232"/>
      <c r="B232"/>
      <c r="C232"/>
      <c r="D232"/>
      <c r="E232"/>
      <c r="F232"/>
      <c r="G232"/>
      <c r="H232"/>
      <c r="I232"/>
      <c r="J232"/>
      <c r="K232"/>
    </row>
    <row r="233" spans="1:11" ht="16" x14ac:dyDescent="0.2">
      <c r="A233"/>
      <c r="B233"/>
      <c r="C233"/>
      <c r="D233"/>
      <c r="E233"/>
      <c r="F233"/>
      <c r="G233"/>
      <c r="H233"/>
      <c r="I233"/>
      <c r="J233"/>
      <c r="K233"/>
    </row>
    <row r="234" spans="1:11" ht="16" x14ac:dyDescent="0.2">
      <c r="A234"/>
      <c r="B234"/>
      <c r="C234"/>
      <c r="D234"/>
      <c r="E234"/>
      <c r="F234"/>
      <c r="G234"/>
      <c r="H234"/>
      <c r="I234"/>
      <c r="J234"/>
      <c r="K234"/>
    </row>
    <row r="235" spans="1:11" ht="16" x14ac:dyDescent="0.2">
      <c r="A235"/>
      <c r="B235"/>
      <c r="C235"/>
      <c r="D235"/>
      <c r="E235"/>
      <c r="F235"/>
      <c r="G235"/>
      <c r="H235"/>
      <c r="I235"/>
      <c r="J235"/>
      <c r="K235"/>
    </row>
    <row r="236" spans="1:11" ht="16" x14ac:dyDescent="0.2">
      <c r="A236"/>
      <c r="B236"/>
      <c r="C236"/>
      <c r="D236"/>
      <c r="E236"/>
      <c r="F236"/>
      <c r="G236"/>
      <c r="H236"/>
      <c r="I236"/>
      <c r="J236"/>
      <c r="K236"/>
    </row>
    <row r="237" spans="1:11" ht="16" x14ac:dyDescent="0.2">
      <c r="A237"/>
      <c r="B237"/>
      <c r="C237"/>
      <c r="D237"/>
      <c r="E237"/>
      <c r="F237"/>
      <c r="G237"/>
      <c r="H237"/>
      <c r="I237"/>
      <c r="J237"/>
      <c r="K237"/>
    </row>
    <row r="238" spans="1:11" ht="16" x14ac:dyDescent="0.2">
      <c r="A238"/>
      <c r="B238"/>
      <c r="C238"/>
      <c r="D238"/>
      <c r="E238"/>
      <c r="F238"/>
      <c r="G238"/>
      <c r="H238"/>
      <c r="I238"/>
      <c r="J238"/>
      <c r="K238"/>
    </row>
    <row r="239" spans="1:11" ht="16" x14ac:dyDescent="0.2">
      <c r="A239"/>
      <c r="B239"/>
      <c r="C239"/>
      <c r="D239"/>
      <c r="E239"/>
      <c r="F239"/>
      <c r="G239"/>
      <c r="H239"/>
      <c r="I239"/>
      <c r="J239"/>
      <c r="K239"/>
    </row>
    <row r="240" spans="1:11" ht="16" x14ac:dyDescent="0.2">
      <c r="A240"/>
      <c r="B240"/>
      <c r="C240"/>
      <c r="D240"/>
      <c r="E240"/>
      <c r="F240"/>
      <c r="G240"/>
      <c r="H240"/>
      <c r="I240"/>
      <c r="J240"/>
      <c r="K240"/>
    </row>
    <row r="241" spans="1:11" ht="16" x14ac:dyDescent="0.2">
      <c r="A241"/>
      <c r="B241"/>
      <c r="C241"/>
      <c r="D241"/>
      <c r="E241"/>
      <c r="F241"/>
      <c r="G241"/>
      <c r="H241"/>
      <c r="I241"/>
      <c r="J241"/>
      <c r="K241"/>
    </row>
    <row r="242" spans="1:11" ht="16" x14ac:dyDescent="0.2">
      <c r="A242"/>
      <c r="B242"/>
      <c r="C242"/>
      <c r="D242"/>
      <c r="E242"/>
      <c r="F242"/>
      <c r="G242"/>
      <c r="H242"/>
      <c r="I242"/>
      <c r="J242"/>
      <c r="K242"/>
    </row>
    <row r="243" spans="1:11" ht="16" x14ac:dyDescent="0.2">
      <c r="A243"/>
      <c r="B243"/>
      <c r="C243"/>
      <c r="D243"/>
      <c r="E243"/>
      <c r="F243"/>
      <c r="G243"/>
      <c r="H243"/>
      <c r="I243"/>
      <c r="J243"/>
      <c r="K243"/>
    </row>
    <row r="244" spans="1:11" ht="16" x14ac:dyDescent="0.2">
      <c r="A244"/>
      <c r="B244"/>
      <c r="C244"/>
      <c r="D244"/>
      <c r="E244"/>
      <c r="F244"/>
      <c r="G244"/>
      <c r="H244"/>
      <c r="I244"/>
      <c r="J244"/>
      <c r="K244"/>
    </row>
    <row r="245" spans="1:11" ht="16" x14ac:dyDescent="0.2">
      <c r="A245"/>
      <c r="B245"/>
      <c r="C245"/>
      <c r="D245"/>
      <c r="E245"/>
      <c r="F245"/>
      <c r="G245"/>
      <c r="H245"/>
      <c r="I245"/>
      <c r="J245"/>
      <c r="K245"/>
    </row>
    <row r="246" spans="1:11" ht="16" x14ac:dyDescent="0.2">
      <c r="A246"/>
      <c r="B246"/>
      <c r="C246"/>
      <c r="D246"/>
      <c r="E246"/>
      <c r="F246"/>
      <c r="G246"/>
      <c r="H246"/>
      <c r="I246"/>
      <c r="J246"/>
      <c r="K246"/>
    </row>
    <row r="247" spans="1:11" ht="16" x14ac:dyDescent="0.2">
      <c r="A247"/>
      <c r="B247"/>
      <c r="C247"/>
      <c r="D247"/>
      <c r="E247"/>
      <c r="F247"/>
      <c r="G247"/>
      <c r="H247"/>
      <c r="I247"/>
      <c r="J247"/>
      <c r="K247"/>
    </row>
    <row r="248" spans="1:11" ht="16" x14ac:dyDescent="0.2">
      <c r="A248"/>
      <c r="B248"/>
      <c r="C248"/>
      <c r="D248"/>
      <c r="E248"/>
      <c r="F248"/>
      <c r="G248"/>
      <c r="H248"/>
      <c r="I248"/>
      <c r="J248"/>
      <c r="K248"/>
    </row>
    <row r="249" spans="1:11" ht="16" x14ac:dyDescent="0.2">
      <c r="A249"/>
      <c r="B249"/>
      <c r="C249"/>
      <c r="D249"/>
      <c r="E249"/>
      <c r="F249"/>
      <c r="G249"/>
      <c r="H249"/>
      <c r="I249"/>
      <c r="J249"/>
      <c r="K249"/>
    </row>
    <row r="250" spans="1:11" ht="16" x14ac:dyDescent="0.2">
      <c r="A250"/>
      <c r="B250"/>
      <c r="C250"/>
      <c r="D250"/>
      <c r="E250"/>
      <c r="F250"/>
      <c r="G250"/>
      <c r="H250"/>
      <c r="I250"/>
      <c r="J250"/>
      <c r="K250"/>
    </row>
    <row r="251" spans="1:11" ht="16" x14ac:dyDescent="0.2">
      <c r="A251"/>
      <c r="B251"/>
      <c r="C251"/>
      <c r="D251"/>
      <c r="E251"/>
      <c r="F251"/>
      <c r="G251"/>
      <c r="H251"/>
      <c r="I251"/>
      <c r="J251"/>
      <c r="K251"/>
    </row>
    <row r="252" spans="1:11" ht="16" x14ac:dyDescent="0.2">
      <c r="A252"/>
      <c r="B252"/>
      <c r="C252"/>
      <c r="D252"/>
      <c r="E252"/>
      <c r="F252"/>
      <c r="G252"/>
      <c r="H252"/>
      <c r="I252"/>
      <c r="J252"/>
      <c r="K252"/>
    </row>
    <row r="253" spans="1:11" ht="16" x14ac:dyDescent="0.2">
      <c r="A253"/>
      <c r="B253"/>
      <c r="C253"/>
      <c r="D253"/>
      <c r="E253"/>
      <c r="F253"/>
      <c r="G253"/>
      <c r="H253"/>
      <c r="I253"/>
      <c r="J253"/>
      <c r="K253"/>
    </row>
    <row r="254" spans="1:11" ht="16" x14ac:dyDescent="0.2">
      <c r="A254"/>
      <c r="B254"/>
      <c r="C254"/>
      <c r="D254"/>
      <c r="E254"/>
      <c r="F254"/>
      <c r="G254"/>
      <c r="H254"/>
      <c r="I254"/>
      <c r="J254"/>
      <c r="K254"/>
    </row>
    <row r="255" spans="1:11" ht="16" x14ac:dyDescent="0.2">
      <c r="A255"/>
      <c r="B255"/>
      <c r="C255"/>
      <c r="D255"/>
      <c r="E255"/>
      <c r="F255"/>
      <c r="G255"/>
      <c r="H255"/>
      <c r="I255"/>
      <c r="J255"/>
      <c r="K255"/>
    </row>
    <row r="256" spans="1:11" ht="16" x14ac:dyDescent="0.2">
      <c r="A256"/>
      <c r="B256"/>
      <c r="C256"/>
      <c r="D256"/>
      <c r="E256"/>
      <c r="F256"/>
      <c r="G256"/>
      <c r="H256"/>
      <c r="I256"/>
      <c r="J256"/>
      <c r="K256"/>
    </row>
    <row r="257" spans="1:11" ht="16" x14ac:dyDescent="0.2">
      <c r="A257"/>
      <c r="B257"/>
      <c r="C257"/>
      <c r="D257"/>
      <c r="E257"/>
      <c r="F257"/>
      <c r="G257"/>
      <c r="H257"/>
      <c r="I257"/>
      <c r="J257"/>
      <c r="K257"/>
    </row>
    <row r="258" spans="1:11" ht="16" x14ac:dyDescent="0.2">
      <c r="A258"/>
      <c r="B258"/>
      <c r="C258"/>
      <c r="D258"/>
      <c r="E258"/>
      <c r="F258"/>
      <c r="G258"/>
      <c r="H258"/>
      <c r="I258"/>
      <c r="J258"/>
      <c r="K258"/>
    </row>
    <row r="259" spans="1:11" ht="16" x14ac:dyDescent="0.2">
      <c r="A259"/>
      <c r="B259"/>
      <c r="C259"/>
      <c r="D259"/>
      <c r="E259"/>
      <c r="F259"/>
      <c r="G259"/>
      <c r="H259"/>
      <c r="I259"/>
      <c r="J259"/>
      <c r="K259"/>
    </row>
    <row r="260" spans="1:11" ht="16" x14ac:dyDescent="0.2">
      <c r="A260"/>
      <c r="B260"/>
      <c r="C260"/>
      <c r="D260"/>
      <c r="E260"/>
      <c r="F260"/>
      <c r="G260"/>
      <c r="H260"/>
      <c r="I260"/>
      <c r="J260"/>
      <c r="K260"/>
    </row>
    <row r="261" spans="1:11" ht="16" x14ac:dyDescent="0.2">
      <c r="A261"/>
      <c r="B261"/>
      <c r="C261"/>
      <c r="D261"/>
      <c r="E261"/>
      <c r="F261"/>
      <c r="G261"/>
      <c r="H261"/>
      <c r="I261"/>
      <c r="J261"/>
      <c r="K261"/>
    </row>
    <row r="262" spans="1:11" ht="16" x14ac:dyDescent="0.2">
      <c r="A262"/>
      <c r="B262"/>
      <c r="C262"/>
      <c r="D262"/>
      <c r="E262"/>
      <c r="F262"/>
      <c r="G262"/>
      <c r="H262"/>
      <c r="I262"/>
      <c r="J262"/>
      <c r="K262"/>
    </row>
    <row r="263" spans="1:11" ht="16" x14ac:dyDescent="0.2">
      <c r="A263"/>
      <c r="B263"/>
      <c r="C263"/>
      <c r="D263"/>
      <c r="E263"/>
      <c r="F263"/>
      <c r="G263"/>
      <c r="H263"/>
      <c r="I263"/>
      <c r="J263"/>
      <c r="K263"/>
    </row>
    <row r="264" spans="1:11" ht="16" x14ac:dyDescent="0.2">
      <c r="A264"/>
      <c r="B264"/>
      <c r="C264"/>
      <c r="D264"/>
      <c r="E264"/>
      <c r="F264"/>
      <c r="G264"/>
      <c r="H264"/>
      <c r="I264"/>
      <c r="J264"/>
      <c r="K264"/>
    </row>
    <row r="265" spans="1:11" ht="16" x14ac:dyDescent="0.2">
      <c r="A265"/>
      <c r="B265"/>
      <c r="C265"/>
      <c r="D265"/>
      <c r="E265"/>
      <c r="F265"/>
      <c r="G265"/>
      <c r="H265"/>
      <c r="I265"/>
      <c r="J265"/>
      <c r="K265"/>
    </row>
    <row r="266" spans="1:11" ht="16" x14ac:dyDescent="0.2">
      <c r="A266"/>
      <c r="B266"/>
      <c r="C266"/>
      <c r="D266"/>
      <c r="E266"/>
      <c r="F266"/>
      <c r="G266"/>
      <c r="H266"/>
      <c r="I266"/>
      <c r="J266"/>
      <c r="K266"/>
    </row>
    <row r="267" spans="1:11" ht="16" x14ac:dyDescent="0.2">
      <c r="A267"/>
      <c r="B267"/>
      <c r="C267"/>
      <c r="D267"/>
      <c r="E267"/>
      <c r="F267"/>
      <c r="G267"/>
      <c r="H267"/>
      <c r="I267"/>
      <c r="J267"/>
      <c r="K267"/>
    </row>
    <row r="268" spans="1:11" ht="16" x14ac:dyDescent="0.2">
      <c r="A268"/>
      <c r="B268"/>
      <c r="C268"/>
      <c r="D268"/>
      <c r="E268"/>
      <c r="F268"/>
      <c r="G268"/>
      <c r="H268"/>
      <c r="I268"/>
      <c r="J268"/>
      <c r="K268"/>
    </row>
    <row r="269" spans="1:11" ht="16" x14ac:dyDescent="0.2">
      <c r="A269"/>
      <c r="B269"/>
      <c r="C269"/>
      <c r="D269"/>
      <c r="E269"/>
      <c r="F269"/>
      <c r="G269"/>
      <c r="H269"/>
      <c r="I269"/>
      <c r="J269"/>
      <c r="K269"/>
    </row>
    <row r="270" spans="1:11" ht="16" x14ac:dyDescent="0.2">
      <c r="A270"/>
      <c r="B270"/>
      <c r="C270"/>
      <c r="D270"/>
      <c r="E270"/>
      <c r="F270"/>
      <c r="G270"/>
      <c r="H270"/>
      <c r="I270"/>
      <c r="J270"/>
      <c r="K270"/>
    </row>
    <row r="271" spans="1:11" ht="16" x14ac:dyDescent="0.2">
      <c r="A271"/>
      <c r="B271"/>
      <c r="C271"/>
      <c r="D271"/>
      <c r="E271"/>
      <c r="F271"/>
      <c r="G271"/>
      <c r="H271"/>
      <c r="I271"/>
      <c r="J271"/>
      <c r="K271"/>
    </row>
    <row r="272" spans="1:11" ht="16" x14ac:dyDescent="0.2">
      <c r="A272"/>
      <c r="B272"/>
      <c r="C272"/>
      <c r="D272"/>
      <c r="E272"/>
      <c r="F272"/>
      <c r="G272"/>
      <c r="H272"/>
      <c r="I272"/>
      <c r="J272"/>
      <c r="K272"/>
    </row>
    <row r="273" spans="1:11" ht="16" x14ac:dyDescent="0.2">
      <c r="A273"/>
      <c r="B273"/>
      <c r="C273"/>
      <c r="D273"/>
      <c r="E273"/>
      <c r="F273"/>
      <c r="G273"/>
      <c r="H273"/>
      <c r="I273"/>
      <c r="J273"/>
      <c r="K273"/>
    </row>
    <row r="274" spans="1:11" ht="16" x14ac:dyDescent="0.2">
      <c r="A274"/>
      <c r="B274"/>
      <c r="C274"/>
      <c r="D274"/>
      <c r="E274"/>
      <c r="F274"/>
      <c r="G274"/>
      <c r="H274"/>
      <c r="I274"/>
      <c r="J274"/>
      <c r="K274"/>
    </row>
    <row r="275" spans="1:11" ht="16" x14ac:dyDescent="0.2">
      <c r="A275"/>
      <c r="B275"/>
      <c r="C275"/>
      <c r="D275"/>
      <c r="E275"/>
      <c r="F275"/>
      <c r="G275"/>
      <c r="H275"/>
      <c r="I275"/>
      <c r="J275"/>
      <c r="K275"/>
    </row>
    <row r="276" spans="1:11" ht="16" x14ac:dyDescent="0.2">
      <c r="A276"/>
      <c r="B276"/>
      <c r="C276"/>
      <c r="D276"/>
      <c r="E276"/>
      <c r="F276"/>
      <c r="G276"/>
      <c r="H276"/>
      <c r="I276"/>
      <c r="J276"/>
      <c r="K276"/>
    </row>
    <row r="277" spans="1:11" ht="16" x14ac:dyDescent="0.2">
      <c r="A277"/>
      <c r="B277"/>
      <c r="C277"/>
      <c r="D277"/>
      <c r="E277"/>
      <c r="F277"/>
      <c r="G277"/>
      <c r="H277"/>
      <c r="I277"/>
      <c r="J277"/>
      <c r="K277"/>
    </row>
    <row r="278" spans="1:11" ht="16" x14ac:dyDescent="0.2">
      <c r="A278"/>
      <c r="B278"/>
      <c r="C278"/>
      <c r="D278"/>
      <c r="E278"/>
      <c r="F278"/>
      <c r="G278"/>
      <c r="H278"/>
      <c r="I278"/>
      <c r="J278"/>
      <c r="K278"/>
    </row>
    <row r="279" spans="1:11" ht="16" x14ac:dyDescent="0.2">
      <c r="A279"/>
      <c r="B279"/>
      <c r="C279"/>
      <c r="D279"/>
      <c r="E279"/>
      <c r="F279"/>
      <c r="G279"/>
      <c r="H279"/>
      <c r="I279"/>
      <c r="J279"/>
      <c r="K279"/>
    </row>
    <row r="280" spans="1:11" ht="16" x14ac:dyDescent="0.2">
      <c r="A280"/>
      <c r="B280"/>
      <c r="C280"/>
      <c r="D280"/>
      <c r="E280"/>
      <c r="F280"/>
      <c r="G280"/>
      <c r="H280"/>
      <c r="I280"/>
      <c r="J280"/>
      <c r="K280"/>
    </row>
    <row r="281" spans="1:11" ht="16" x14ac:dyDescent="0.2">
      <c r="A281"/>
      <c r="B281"/>
      <c r="C281"/>
      <c r="D281"/>
      <c r="E281"/>
      <c r="F281"/>
      <c r="G281"/>
      <c r="H281"/>
      <c r="I281"/>
      <c r="J281"/>
      <c r="K281"/>
    </row>
    <row r="282" spans="1:11" ht="16" x14ac:dyDescent="0.2">
      <c r="A282"/>
      <c r="B282"/>
      <c r="C282"/>
      <c r="D282"/>
      <c r="E282"/>
      <c r="F282"/>
      <c r="G282"/>
      <c r="H282"/>
      <c r="I282"/>
      <c r="J282"/>
      <c r="K282"/>
    </row>
    <row r="283" spans="1:11" ht="16" x14ac:dyDescent="0.2">
      <c r="A283"/>
      <c r="B283"/>
      <c r="C283"/>
      <c r="D283"/>
      <c r="E283"/>
      <c r="F283"/>
      <c r="G283"/>
      <c r="H283"/>
      <c r="I283"/>
      <c r="J283"/>
      <c r="K283"/>
    </row>
    <row r="284" spans="1:11" ht="16" x14ac:dyDescent="0.2">
      <c r="A284"/>
      <c r="B284"/>
      <c r="C284"/>
      <c r="D284"/>
      <c r="E284"/>
      <c r="F284"/>
      <c r="G284"/>
      <c r="H284"/>
      <c r="I284"/>
      <c r="J284"/>
      <c r="K284"/>
    </row>
    <row r="285" spans="1:11" ht="16" x14ac:dyDescent="0.2">
      <c r="A285"/>
      <c r="B285"/>
      <c r="C285"/>
      <c r="D285"/>
      <c r="E285"/>
      <c r="F285"/>
      <c r="G285"/>
      <c r="H285"/>
      <c r="I285"/>
      <c r="J285"/>
      <c r="K285"/>
    </row>
    <row r="286" spans="1:11" ht="16" x14ac:dyDescent="0.2">
      <c r="A286"/>
      <c r="B286"/>
      <c r="C286"/>
      <c r="D286"/>
      <c r="E286"/>
      <c r="F286"/>
      <c r="G286"/>
      <c r="H286"/>
      <c r="I286"/>
      <c r="J286"/>
      <c r="K286"/>
    </row>
    <row r="287" spans="1:11" ht="16" x14ac:dyDescent="0.2">
      <c r="A287"/>
      <c r="B287"/>
      <c r="C287"/>
      <c r="D287"/>
      <c r="E287"/>
      <c r="F287"/>
      <c r="G287"/>
      <c r="H287"/>
      <c r="I287"/>
      <c r="J287"/>
      <c r="K287"/>
    </row>
    <row r="288" spans="1:11" ht="16" x14ac:dyDescent="0.2">
      <c r="A288"/>
      <c r="B288"/>
      <c r="C288"/>
      <c r="D288"/>
      <c r="E288"/>
      <c r="F288"/>
      <c r="G288"/>
      <c r="H288"/>
      <c r="I288"/>
      <c r="J288"/>
      <c r="K288"/>
    </row>
    <row r="289" spans="1:11" ht="16" x14ac:dyDescent="0.2">
      <c r="A289"/>
      <c r="B289"/>
      <c r="C289"/>
      <c r="D289"/>
      <c r="E289"/>
      <c r="F289"/>
      <c r="G289"/>
      <c r="H289"/>
      <c r="I289"/>
      <c r="J289"/>
      <c r="K289"/>
    </row>
    <row r="290" spans="1:11" ht="16" x14ac:dyDescent="0.2">
      <c r="A290"/>
      <c r="B290"/>
      <c r="C290"/>
      <c r="D290"/>
      <c r="E290"/>
      <c r="F290"/>
      <c r="G290"/>
      <c r="H290"/>
      <c r="I290"/>
      <c r="J290"/>
      <c r="K290"/>
    </row>
    <row r="291" spans="1:11" ht="16" x14ac:dyDescent="0.2">
      <c r="A291"/>
      <c r="B291"/>
      <c r="C291"/>
      <c r="D291"/>
      <c r="E291"/>
      <c r="F291"/>
      <c r="G291"/>
      <c r="H291"/>
      <c r="I291"/>
      <c r="J291"/>
      <c r="K291"/>
    </row>
    <row r="292" spans="1:11" ht="16" x14ac:dyDescent="0.2">
      <c r="A292"/>
      <c r="B292"/>
      <c r="C292"/>
      <c r="D292"/>
      <c r="E292"/>
      <c r="F292"/>
      <c r="G292"/>
      <c r="H292"/>
      <c r="I292"/>
      <c r="J292"/>
      <c r="K292"/>
    </row>
    <row r="293" spans="1:11" ht="16" x14ac:dyDescent="0.2">
      <c r="A293"/>
      <c r="B293"/>
      <c r="C293"/>
      <c r="D293"/>
      <c r="E293"/>
      <c r="F293"/>
      <c r="G293"/>
      <c r="H293"/>
      <c r="I293"/>
      <c r="J293"/>
      <c r="K293"/>
    </row>
    <row r="294" spans="1:11" ht="16" x14ac:dyDescent="0.2">
      <c r="A294"/>
      <c r="B294"/>
      <c r="C294"/>
      <c r="D294"/>
      <c r="E294"/>
      <c r="F294"/>
      <c r="G294"/>
      <c r="H294"/>
      <c r="I294"/>
      <c r="J294"/>
      <c r="K294"/>
    </row>
    <row r="295" spans="1:11" ht="16" x14ac:dyDescent="0.2">
      <c r="A295"/>
      <c r="B295"/>
      <c r="C295"/>
      <c r="D295"/>
      <c r="E295"/>
      <c r="F295"/>
      <c r="G295"/>
      <c r="H295"/>
      <c r="I295"/>
      <c r="J295"/>
      <c r="K295"/>
    </row>
    <row r="296" spans="1:11" ht="16" x14ac:dyDescent="0.2">
      <c r="A296"/>
      <c r="B296"/>
      <c r="C296"/>
      <c r="D296"/>
      <c r="E296"/>
      <c r="F296"/>
      <c r="G296"/>
      <c r="H296"/>
      <c r="I296"/>
      <c r="J296"/>
      <c r="K296"/>
    </row>
    <row r="297" spans="1:11" ht="16" x14ac:dyDescent="0.2">
      <c r="A297"/>
      <c r="B297"/>
      <c r="C297"/>
      <c r="D297"/>
      <c r="E297"/>
      <c r="F297"/>
      <c r="G297"/>
      <c r="H297"/>
      <c r="I297"/>
      <c r="J297"/>
      <c r="K297"/>
    </row>
    <row r="298" spans="1:11" ht="16" x14ac:dyDescent="0.2">
      <c r="A298"/>
      <c r="B298"/>
      <c r="C298"/>
      <c r="D298"/>
      <c r="E298"/>
      <c r="F298"/>
      <c r="G298"/>
      <c r="H298"/>
      <c r="I298"/>
      <c r="J298"/>
      <c r="K298"/>
    </row>
    <row r="299" spans="1:11" ht="16" x14ac:dyDescent="0.2">
      <c r="A299"/>
      <c r="B299"/>
      <c r="C299"/>
      <c r="D299"/>
      <c r="E299"/>
      <c r="F299"/>
      <c r="G299"/>
      <c r="H299"/>
      <c r="I299"/>
      <c r="J299"/>
      <c r="K299"/>
    </row>
    <row r="300" spans="1:11" ht="16" x14ac:dyDescent="0.2">
      <c r="A300"/>
      <c r="B300"/>
      <c r="C300"/>
      <c r="D300"/>
      <c r="E300"/>
      <c r="F300"/>
      <c r="G300"/>
      <c r="H300"/>
      <c r="I300"/>
      <c r="J300"/>
      <c r="K300"/>
    </row>
    <row r="301" spans="1:11" ht="16" x14ac:dyDescent="0.2">
      <c r="A301"/>
      <c r="B301"/>
      <c r="C301"/>
      <c r="D301"/>
      <c r="E301"/>
      <c r="F301"/>
      <c r="G301"/>
      <c r="H301"/>
      <c r="I301"/>
      <c r="J301"/>
      <c r="K301"/>
    </row>
    <row r="302" spans="1:11" ht="16" x14ac:dyDescent="0.2">
      <c r="A302"/>
      <c r="B302"/>
      <c r="C302"/>
      <c r="D302"/>
      <c r="E302"/>
      <c r="F302"/>
      <c r="G302"/>
      <c r="H302"/>
      <c r="I302"/>
      <c r="J302"/>
      <c r="K302"/>
    </row>
    <row r="303" spans="1:11" ht="16" x14ac:dyDescent="0.2">
      <c r="A303"/>
      <c r="B303"/>
      <c r="C303"/>
      <c r="D303"/>
      <c r="E303"/>
      <c r="F303"/>
      <c r="G303"/>
      <c r="H303"/>
      <c r="I303"/>
      <c r="J303"/>
      <c r="K303"/>
    </row>
    <row r="304" spans="1:11" ht="16" x14ac:dyDescent="0.2">
      <c r="A304"/>
      <c r="B304"/>
      <c r="C304"/>
      <c r="D304"/>
      <c r="E304"/>
      <c r="F304"/>
      <c r="G304"/>
      <c r="H304"/>
      <c r="I304"/>
      <c r="J304"/>
      <c r="K304"/>
    </row>
    <row r="305" spans="1:11" ht="16" x14ac:dyDescent="0.2">
      <c r="A305"/>
      <c r="B305"/>
      <c r="C305"/>
      <c r="D305"/>
      <c r="E305"/>
      <c r="F305"/>
      <c r="G305"/>
      <c r="H305"/>
      <c r="I305"/>
      <c r="J305"/>
      <c r="K305"/>
    </row>
    <row r="306" spans="1:11" ht="16" x14ac:dyDescent="0.2">
      <c r="A306"/>
      <c r="B306"/>
      <c r="C306"/>
      <c r="D306"/>
      <c r="E306"/>
      <c r="F306"/>
      <c r="G306"/>
      <c r="H306"/>
      <c r="I306"/>
      <c r="J306"/>
      <c r="K306"/>
    </row>
    <row r="307" spans="1:11" ht="16" x14ac:dyDescent="0.2">
      <c r="A307"/>
      <c r="B307"/>
      <c r="C307"/>
      <c r="D307"/>
      <c r="E307"/>
      <c r="F307"/>
      <c r="G307"/>
      <c r="H307"/>
      <c r="I307"/>
      <c r="J307"/>
      <c r="K307"/>
    </row>
    <row r="308" spans="1:11" ht="16" x14ac:dyDescent="0.2">
      <c r="A308"/>
      <c r="B308"/>
      <c r="C308"/>
      <c r="D308"/>
      <c r="E308"/>
      <c r="F308"/>
      <c r="G308"/>
      <c r="H308"/>
      <c r="I308"/>
      <c r="J308"/>
      <c r="K308"/>
    </row>
    <row r="309" spans="1:11" ht="16" x14ac:dyDescent="0.2">
      <c r="A309"/>
      <c r="B309"/>
      <c r="C309"/>
      <c r="D309"/>
      <c r="E309"/>
      <c r="F309"/>
      <c r="G309"/>
      <c r="H309"/>
      <c r="I309"/>
      <c r="J309"/>
      <c r="K309"/>
    </row>
    <row r="310" spans="1:11" ht="16" x14ac:dyDescent="0.2">
      <c r="A310"/>
      <c r="B310"/>
      <c r="C310"/>
      <c r="D310"/>
      <c r="E310"/>
      <c r="F310"/>
      <c r="G310"/>
      <c r="H310"/>
      <c r="I310"/>
      <c r="J310"/>
      <c r="K310"/>
    </row>
    <row r="311" spans="1:11" ht="16" x14ac:dyDescent="0.2">
      <c r="A311"/>
      <c r="B311"/>
      <c r="C311"/>
      <c r="D311"/>
      <c r="E311"/>
      <c r="F311"/>
      <c r="G311"/>
      <c r="H311"/>
      <c r="I311"/>
      <c r="J311"/>
      <c r="K311"/>
    </row>
    <row r="312" spans="1:11" ht="16" x14ac:dyDescent="0.2">
      <c r="A312"/>
      <c r="B312"/>
      <c r="C312"/>
      <c r="D312"/>
      <c r="E312"/>
      <c r="F312"/>
      <c r="G312"/>
      <c r="H312"/>
      <c r="I312"/>
      <c r="J312"/>
      <c r="K312"/>
    </row>
    <row r="313" spans="1:11" ht="16" x14ac:dyDescent="0.2">
      <c r="A313"/>
      <c r="B313"/>
      <c r="C313"/>
      <c r="D313"/>
      <c r="E313"/>
      <c r="F313"/>
      <c r="G313"/>
      <c r="H313"/>
      <c r="I313"/>
      <c r="J313"/>
      <c r="K313"/>
    </row>
    <row r="314" spans="1:11" ht="16" x14ac:dyDescent="0.2">
      <c r="A314"/>
      <c r="B314"/>
      <c r="C314"/>
      <c r="D314"/>
      <c r="E314"/>
      <c r="F314"/>
      <c r="G314"/>
      <c r="H314"/>
      <c r="I314"/>
      <c r="J314"/>
      <c r="K314"/>
    </row>
    <row r="315" spans="1:11" ht="16" x14ac:dyDescent="0.2">
      <c r="A315"/>
      <c r="B315"/>
      <c r="C315"/>
      <c r="D315"/>
      <c r="E315"/>
      <c r="F315"/>
      <c r="G315"/>
      <c r="H315"/>
      <c r="I315"/>
      <c r="J315"/>
      <c r="K315"/>
    </row>
    <row r="316" spans="1:11" ht="16" x14ac:dyDescent="0.2">
      <c r="A316"/>
      <c r="B316"/>
      <c r="C316"/>
      <c r="D316"/>
      <c r="E316"/>
      <c r="F316"/>
      <c r="G316"/>
      <c r="H316"/>
      <c r="I316"/>
      <c r="J316"/>
      <c r="K316"/>
    </row>
    <row r="317" spans="1:11" ht="16" x14ac:dyDescent="0.2">
      <c r="A317"/>
      <c r="B317"/>
      <c r="C317"/>
      <c r="D317"/>
      <c r="E317"/>
      <c r="F317"/>
      <c r="G317"/>
      <c r="H317"/>
      <c r="I317"/>
      <c r="J317"/>
      <c r="K317"/>
    </row>
    <row r="318" spans="1:11" ht="16" x14ac:dyDescent="0.2">
      <c r="A318"/>
      <c r="B318"/>
      <c r="C318"/>
      <c r="D318"/>
      <c r="E318"/>
      <c r="F318"/>
      <c r="G318"/>
      <c r="H318"/>
      <c r="I318"/>
      <c r="J318"/>
      <c r="K318"/>
    </row>
    <row r="319" spans="1:11" ht="16" x14ac:dyDescent="0.2">
      <c r="A319"/>
      <c r="B319"/>
      <c r="C319"/>
      <c r="D319"/>
      <c r="E319"/>
      <c r="F319"/>
      <c r="G319"/>
      <c r="H319"/>
      <c r="I319"/>
      <c r="J319"/>
      <c r="K319"/>
    </row>
    <row r="320" spans="1:11" ht="16" x14ac:dyDescent="0.2">
      <c r="A320"/>
      <c r="B320"/>
      <c r="C320"/>
      <c r="D320"/>
      <c r="E320"/>
      <c r="F320"/>
      <c r="G320"/>
      <c r="H320"/>
      <c r="I320"/>
      <c r="J320"/>
      <c r="K320"/>
    </row>
    <row r="321" spans="1:11" ht="16" x14ac:dyDescent="0.2">
      <c r="A321"/>
      <c r="B321"/>
      <c r="C321"/>
      <c r="D321"/>
      <c r="E321"/>
      <c r="F321"/>
      <c r="G321"/>
      <c r="H321"/>
      <c r="I321"/>
      <c r="J321"/>
      <c r="K321"/>
    </row>
    <row r="322" spans="1:11" ht="16" x14ac:dyDescent="0.2">
      <c r="A322"/>
      <c r="B322"/>
      <c r="C322"/>
      <c r="D322"/>
      <c r="E322"/>
      <c r="F322"/>
      <c r="G322"/>
      <c r="H322"/>
      <c r="I322"/>
      <c r="J322"/>
      <c r="K322"/>
    </row>
    <row r="323" spans="1:11" ht="16" x14ac:dyDescent="0.2">
      <c r="A323"/>
      <c r="B323"/>
      <c r="C323"/>
      <c r="D323"/>
      <c r="E323"/>
      <c r="F323"/>
      <c r="G323"/>
      <c r="H323"/>
      <c r="I323"/>
      <c r="J323"/>
      <c r="K323"/>
    </row>
    <row r="324" spans="1:11" ht="16" x14ac:dyDescent="0.2">
      <c r="A324"/>
      <c r="B324"/>
      <c r="C324"/>
      <c r="D324"/>
      <c r="E324"/>
      <c r="F324"/>
      <c r="G324"/>
      <c r="H324"/>
      <c r="I324"/>
      <c r="J324"/>
      <c r="K324"/>
    </row>
    <row r="325" spans="1:11" ht="16" x14ac:dyDescent="0.2">
      <c r="A325"/>
      <c r="B325"/>
      <c r="C325"/>
      <c r="D325"/>
      <c r="E325"/>
      <c r="F325"/>
      <c r="G325"/>
      <c r="H325"/>
      <c r="I325"/>
      <c r="J325"/>
      <c r="K325"/>
    </row>
    <row r="326" spans="1:11" ht="16" x14ac:dyDescent="0.2">
      <c r="A326"/>
      <c r="B326"/>
      <c r="C326"/>
      <c r="D326"/>
      <c r="E326"/>
      <c r="F326"/>
      <c r="G326"/>
      <c r="H326"/>
      <c r="I326"/>
      <c r="J326"/>
      <c r="K326"/>
    </row>
    <row r="327" spans="1:11" ht="16" x14ac:dyDescent="0.2">
      <c r="A327"/>
      <c r="B327"/>
      <c r="C327"/>
      <c r="D327"/>
      <c r="E327"/>
      <c r="F327"/>
      <c r="G327"/>
      <c r="H327"/>
      <c r="I327"/>
      <c r="J327"/>
      <c r="K327"/>
    </row>
    <row r="328" spans="1:11" ht="16" x14ac:dyDescent="0.2">
      <c r="A328"/>
      <c r="B328"/>
      <c r="C328"/>
      <c r="D328"/>
      <c r="E328"/>
      <c r="F328"/>
      <c r="G328"/>
      <c r="H328"/>
      <c r="I328"/>
      <c r="J328"/>
      <c r="K328"/>
    </row>
    <row r="329" spans="1:11" ht="16" x14ac:dyDescent="0.2">
      <c r="A329"/>
      <c r="B329"/>
      <c r="C329"/>
      <c r="D329"/>
      <c r="E329"/>
      <c r="F329"/>
      <c r="G329"/>
      <c r="H329"/>
      <c r="I329"/>
      <c r="J329"/>
      <c r="K329"/>
    </row>
    <row r="330" spans="1:11" ht="16" x14ac:dyDescent="0.2">
      <c r="A330"/>
      <c r="B330"/>
      <c r="C330"/>
      <c r="D330"/>
      <c r="E330"/>
      <c r="F330"/>
      <c r="G330"/>
      <c r="H330"/>
      <c r="I330"/>
      <c r="J330"/>
      <c r="K330"/>
    </row>
    <row r="331" spans="1:11" ht="16" x14ac:dyDescent="0.2">
      <c r="A331"/>
      <c r="B331"/>
      <c r="C331"/>
      <c r="D331"/>
      <c r="E331"/>
      <c r="F331"/>
      <c r="G331"/>
      <c r="H331"/>
      <c r="I331"/>
      <c r="J331"/>
      <c r="K331"/>
    </row>
    <row r="332" spans="1:11" ht="16" x14ac:dyDescent="0.2">
      <c r="A332"/>
      <c r="B332"/>
      <c r="C332"/>
      <c r="D332"/>
      <c r="E332"/>
      <c r="F332"/>
      <c r="G332"/>
      <c r="H332"/>
      <c r="I332"/>
      <c r="J332"/>
      <c r="K332"/>
    </row>
    <row r="333" spans="1:11" ht="16" x14ac:dyDescent="0.2">
      <c r="A333"/>
      <c r="B333"/>
      <c r="C333"/>
      <c r="D333"/>
      <c r="E333"/>
      <c r="F333"/>
      <c r="G333"/>
      <c r="H333"/>
      <c r="I333"/>
      <c r="J333"/>
      <c r="K333"/>
    </row>
    <row r="334" spans="1:11" ht="16" x14ac:dyDescent="0.2">
      <c r="A334"/>
      <c r="B334"/>
      <c r="C334"/>
      <c r="D334"/>
      <c r="E334"/>
      <c r="F334"/>
      <c r="G334"/>
      <c r="H334"/>
      <c r="I334"/>
      <c r="J334"/>
      <c r="K334"/>
    </row>
    <row r="335" spans="1:11" ht="16" x14ac:dyDescent="0.2">
      <c r="A335"/>
      <c r="B335"/>
      <c r="C335"/>
      <c r="D335"/>
      <c r="E335"/>
      <c r="F335"/>
      <c r="G335"/>
      <c r="H335"/>
      <c r="I335"/>
      <c r="J335"/>
      <c r="K335"/>
    </row>
    <row r="336" spans="1:11" ht="16" x14ac:dyDescent="0.2">
      <c r="A336"/>
      <c r="B336"/>
      <c r="C336"/>
      <c r="D336"/>
      <c r="E336"/>
      <c r="F336"/>
      <c r="G336"/>
      <c r="H336"/>
      <c r="I336"/>
      <c r="J336"/>
      <c r="K336"/>
    </row>
    <row r="337" spans="1:11" ht="16" x14ac:dyDescent="0.2">
      <c r="A337"/>
      <c r="B337"/>
      <c r="C337"/>
      <c r="D337"/>
      <c r="E337"/>
      <c r="F337"/>
      <c r="G337"/>
      <c r="H337"/>
      <c r="I337"/>
      <c r="J337"/>
      <c r="K337"/>
    </row>
    <row r="338" spans="1:11" ht="16" x14ac:dyDescent="0.2">
      <c r="A338"/>
      <c r="B338"/>
      <c r="C338"/>
      <c r="D338"/>
      <c r="E338"/>
      <c r="F338"/>
      <c r="G338"/>
      <c r="H338"/>
      <c r="I338"/>
      <c r="J338"/>
      <c r="K338"/>
    </row>
    <row r="339" spans="1:11" ht="16" x14ac:dyDescent="0.2">
      <c r="A339"/>
      <c r="B339"/>
      <c r="C339"/>
      <c r="D339"/>
      <c r="E339"/>
      <c r="F339"/>
      <c r="G339"/>
      <c r="H339"/>
      <c r="I339"/>
      <c r="J339"/>
      <c r="K339"/>
    </row>
    <row r="340" spans="1:11" ht="16" x14ac:dyDescent="0.2">
      <c r="A340"/>
      <c r="B340"/>
      <c r="C340"/>
      <c r="D340"/>
      <c r="E340"/>
      <c r="F340"/>
      <c r="G340"/>
      <c r="H340"/>
      <c r="I340"/>
      <c r="J340"/>
      <c r="K340"/>
    </row>
    <row r="341" spans="1:11" ht="16" x14ac:dyDescent="0.2">
      <c r="A341"/>
      <c r="B341"/>
      <c r="C341"/>
      <c r="D341"/>
      <c r="E341"/>
      <c r="F341"/>
      <c r="G341"/>
      <c r="H341"/>
      <c r="I341"/>
      <c r="J341"/>
      <c r="K341"/>
    </row>
    <row r="342" spans="1:11" ht="16" x14ac:dyDescent="0.2">
      <c r="A342"/>
      <c r="B342"/>
      <c r="C342"/>
      <c r="D342"/>
      <c r="E342"/>
      <c r="F342"/>
      <c r="G342"/>
      <c r="H342"/>
      <c r="I342"/>
      <c r="J342"/>
      <c r="K342"/>
    </row>
    <row r="343" spans="1:11" ht="16" x14ac:dyDescent="0.2">
      <c r="A343"/>
      <c r="B343"/>
      <c r="C343"/>
      <c r="D343"/>
      <c r="E343"/>
      <c r="F343"/>
      <c r="G343"/>
      <c r="H343"/>
      <c r="I343"/>
      <c r="J343"/>
      <c r="K343"/>
    </row>
    <row r="344" spans="1:11" ht="16" x14ac:dyDescent="0.2">
      <c r="A344"/>
      <c r="B344"/>
      <c r="C344"/>
      <c r="D344"/>
      <c r="E344"/>
      <c r="F344"/>
      <c r="G344"/>
      <c r="H344"/>
      <c r="I344"/>
      <c r="J344"/>
      <c r="K344"/>
    </row>
    <row r="345" spans="1:11" ht="16" x14ac:dyDescent="0.2">
      <c r="A345"/>
      <c r="B345"/>
      <c r="C345"/>
      <c r="D345"/>
      <c r="E345"/>
      <c r="F345"/>
      <c r="G345"/>
      <c r="H345"/>
      <c r="I345"/>
      <c r="J345"/>
      <c r="K345"/>
    </row>
    <row r="346" spans="1:11" ht="16" x14ac:dyDescent="0.2">
      <c r="A346"/>
      <c r="B346"/>
      <c r="C346"/>
      <c r="D346"/>
      <c r="E346"/>
      <c r="F346"/>
      <c r="G346"/>
      <c r="H346"/>
      <c r="I346"/>
      <c r="J346"/>
      <c r="K346"/>
    </row>
    <row r="347" spans="1:11" ht="16" x14ac:dyDescent="0.2">
      <c r="A347"/>
      <c r="B347"/>
      <c r="C347"/>
      <c r="D347"/>
      <c r="E347"/>
      <c r="F347"/>
      <c r="G347"/>
      <c r="H347"/>
      <c r="I347"/>
      <c r="J347"/>
      <c r="K347"/>
    </row>
    <row r="348" spans="1:11" ht="16" x14ac:dyDescent="0.2">
      <c r="A348"/>
      <c r="B348"/>
      <c r="C348"/>
      <c r="D348"/>
      <c r="E348"/>
      <c r="F348"/>
      <c r="G348"/>
      <c r="H348"/>
      <c r="I348"/>
      <c r="J348"/>
      <c r="K348"/>
    </row>
    <row r="349" spans="1:11" ht="16" x14ac:dyDescent="0.2">
      <c r="A349"/>
      <c r="B349"/>
      <c r="C349"/>
      <c r="D349"/>
      <c r="E349"/>
      <c r="F349"/>
      <c r="G349"/>
      <c r="H349"/>
      <c r="I349"/>
      <c r="J349"/>
      <c r="K349"/>
    </row>
    <row r="350" spans="1:11" ht="16" x14ac:dyDescent="0.2">
      <c r="A350"/>
      <c r="B350"/>
      <c r="C350"/>
      <c r="D350"/>
      <c r="E350"/>
      <c r="F350"/>
      <c r="G350"/>
      <c r="H350"/>
      <c r="I350"/>
      <c r="J350"/>
      <c r="K350"/>
    </row>
    <row r="351" spans="1:11" ht="16" x14ac:dyDescent="0.2">
      <c r="A351"/>
      <c r="B351"/>
      <c r="C351"/>
      <c r="D351"/>
      <c r="E351"/>
      <c r="F351"/>
      <c r="G351"/>
      <c r="H351"/>
      <c r="I351"/>
      <c r="J351"/>
      <c r="K351"/>
    </row>
    <row r="352" spans="1:11" ht="16" x14ac:dyDescent="0.2">
      <c r="A352"/>
      <c r="B352"/>
      <c r="C352"/>
      <c r="D352"/>
      <c r="E352"/>
      <c r="F352"/>
      <c r="G352"/>
      <c r="H352"/>
      <c r="I352"/>
      <c r="J352"/>
      <c r="K352"/>
    </row>
    <row r="353" spans="1:11" ht="16" x14ac:dyDescent="0.2">
      <c r="A353"/>
      <c r="B353"/>
      <c r="C353"/>
      <c r="D353"/>
      <c r="E353"/>
      <c r="F353"/>
      <c r="G353"/>
      <c r="H353"/>
      <c r="I353"/>
      <c r="J353"/>
      <c r="K353"/>
    </row>
    <row r="354" spans="1:11" ht="16" x14ac:dyDescent="0.2">
      <c r="A354"/>
      <c r="B354"/>
      <c r="C354"/>
      <c r="D354"/>
      <c r="E354"/>
      <c r="F354"/>
      <c r="G354"/>
      <c r="H354"/>
      <c r="I354"/>
      <c r="J354"/>
      <c r="K354"/>
    </row>
    <row r="355" spans="1:11" ht="16" x14ac:dyDescent="0.2">
      <c r="A355"/>
      <c r="B355"/>
      <c r="C355"/>
      <c r="D355"/>
      <c r="E355"/>
      <c r="F355"/>
      <c r="G355"/>
      <c r="H355"/>
      <c r="I355"/>
      <c r="J355"/>
      <c r="K355"/>
    </row>
    <row r="356" spans="1:11" ht="16" x14ac:dyDescent="0.2">
      <c r="A356"/>
      <c r="B356"/>
      <c r="C356"/>
      <c r="D356"/>
      <c r="E356"/>
      <c r="F356"/>
      <c r="G356"/>
      <c r="H356"/>
      <c r="I356"/>
      <c r="J356"/>
      <c r="K356"/>
    </row>
    <row r="357" spans="1:11" ht="16" x14ac:dyDescent="0.2">
      <c r="A357"/>
      <c r="B357"/>
      <c r="C357"/>
      <c r="D357"/>
      <c r="E357"/>
      <c r="F357"/>
      <c r="G357"/>
      <c r="H357"/>
      <c r="I357"/>
      <c r="J357"/>
      <c r="K357"/>
    </row>
    <row r="358" spans="1:11" ht="16" x14ac:dyDescent="0.2">
      <c r="A358"/>
      <c r="B358"/>
      <c r="C358"/>
      <c r="D358"/>
      <c r="E358"/>
      <c r="F358"/>
      <c r="G358"/>
      <c r="H358"/>
      <c r="I358"/>
      <c r="J358"/>
      <c r="K358"/>
    </row>
    <row r="359" spans="1:11" ht="16" x14ac:dyDescent="0.2">
      <c r="A359"/>
      <c r="B359"/>
      <c r="C359"/>
      <c r="D359"/>
      <c r="E359"/>
      <c r="F359"/>
      <c r="G359"/>
      <c r="H359"/>
      <c r="I359"/>
      <c r="J359"/>
      <c r="K359"/>
    </row>
    <row r="360" spans="1:11" ht="16" x14ac:dyDescent="0.2">
      <c r="A360"/>
      <c r="B360"/>
      <c r="C360"/>
      <c r="D360"/>
      <c r="E360"/>
      <c r="F360"/>
      <c r="G360"/>
      <c r="H360"/>
      <c r="I360"/>
      <c r="J360"/>
      <c r="K360"/>
    </row>
    <row r="361" spans="1:11" ht="16" x14ac:dyDescent="0.2">
      <c r="A361" s="65"/>
      <c r="B361" s="65"/>
      <c r="C361" s="65"/>
      <c r="D361" s="65"/>
      <c r="E361" s="65"/>
      <c r="F361" s="65"/>
      <c r="G361" s="65"/>
      <c r="H361" s="65"/>
      <c r="I361" s="65"/>
      <c r="J361" s="65"/>
    </row>
    <row r="362" spans="1:11" ht="16" x14ac:dyDescent="0.2">
      <c r="A362" s="65"/>
      <c r="B362" s="65"/>
      <c r="C362" s="65"/>
      <c r="D362" s="65"/>
      <c r="E362" s="65"/>
      <c r="F362" s="65"/>
      <c r="G362" s="65"/>
      <c r="H362" s="65"/>
      <c r="I362" s="65"/>
      <c r="J362" s="65"/>
    </row>
    <row r="363" spans="1:11" ht="16" x14ac:dyDescent="0.2">
      <c r="A363" s="65"/>
      <c r="B363" s="65"/>
      <c r="C363" s="65"/>
      <c r="D363" s="65"/>
      <c r="E363" s="65"/>
      <c r="F363" s="65"/>
      <c r="G363" s="65"/>
      <c r="H363" s="65"/>
      <c r="I363" s="65"/>
      <c r="J363" s="65"/>
    </row>
    <row r="364" spans="1:11" ht="16" x14ac:dyDescent="0.2">
      <c r="A364" s="65"/>
      <c r="B364" s="65"/>
      <c r="C364" s="65"/>
      <c r="D364" s="65"/>
      <c r="E364" s="65"/>
      <c r="F364" s="65"/>
      <c r="G364" s="65"/>
      <c r="H364" s="65"/>
      <c r="I364" s="65"/>
      <c r="J364" s="65"/>
    </row>
    <row r="365" spans="1:11" ht="16" x14ac:dyDescent="0.2">
      <c r="A365" s="65"/>
      <c r="B365" s="65"/>
      <c r="C365" s="65"/>
      <c r="D365" s="65"/>
      <c r="E365" s="65"/>
      <c r="F365" s="65"/>
      <c r="G365" s="65"/>
      <c r="H365" s="65"/>
      <c r="I365" s="65"/>
      <c r="J365" s="65"/>
    </row>
    <row r="366" spans="1:11" ht="16" x14ac:dyDescent="0.2">
      <c r="A366" s="65"/>
      <c r="B366" s="65"/>
      <c r="C366" s="65"/>
      <c r="D366" s="65"/>
      <c r="E366" s="65"/>
      <c r="F366" s="65"/>
      <c r="G366" s="65"/>
      <c r="H366" s="65"/>
      <c r="I366" s="65"/>
      <c r="J366" s="65"/>
    </row>
    <row r="367" spans="1:11" ht="16" x14ac:dyDescent="0.2">
      <c r="A367" s="65"/>
      <c r="B367" s="65"/>
      <c r="C367" s="65"/>
      <c r="D367" s="65"/>
      <c r="E367" s="65"/>
      <c r="F367" s="65"/>
      <c r="G367" s="65"/>
      <c r="H367" s="65"/>
      <c r="I367" s="65"/>
      <c r="J367" s="65"/>
    </row>
    <row r="368" spans="1:11" ht="16" x14ac:dyDescent="0.2">
      <c r="A368" s="65"/>
      <c r="B368" s="65"/>
      <c r="C368" s="65"/>
      <c r="D368" s="65"/>
      <c r="E368" s="65"/>
      <c r="F368" s="65"/>
      <c r="G368" s="65"/>
      <c r="H368" s="65"/>
      <c r="I368" s="65"/>
      <c r="J368" s="65"/>
    </row>
    <row r="369" spans="1:10" ht="16" x14ac:dyDescent="0.2">
      <c r="A369" s="65"/>
      <c r="B369" s="65"/>
      <c r="C369" s="65"/>
      <c r="D369" s="65"/>
      <c r="E369" s="65"/>
      <c r="F369" s="65"/>
      <c r="G369" s="65"/>
      <c r="H369" s="65"/>
      <c r="I369" s="65"/>
      <c r="J369" s="65"/>
    </row>
    <row r="370" spans="1:10" ht="16" x14ac:dyDescent="0.2">
      <c r="A370" s="65"/>
      <c r="B370" s="65"/>
      <c r="C370" s="65"/>
      <c r="D370" s="65"/>
      <c r="E370" s="65"/>
      <c r="F370" s="65"/>
      <c r="G370" s="65"/>
      <c r="H370" s="65"/>
      <c r="I370" s="65"/>
      <c r="J370" s="65"/>
    </row>
    <row r="371" spans="1:10" ht="16" x14ac:dyDescent="0.2">
      <c r="A371" s="65"/>
      <c r="B371" s="65"/>
      <c r="C371" s="65"/>
      <c r="D371" s="65"/>
      <c r="E371" s="65"/>
      <c r="F371" s="65"/>
      <c r="G371" s="65"/>
      <c r="H371" s="65"/>
      <c r="I371" s="65"/>
      <c r="J371" s="65"/>
    </row>
    <row r="372" spans="1:10" ht="16" x14ac:dyDescent="0.2">
      <c r="A372" s="65"/>
      <c r="B372" s="65"/>
      <c r="C372" s="65"/>
      <c r="D372" s="65"/>
      <c r="E372" s="65"/>
      <c r="F372" s="65"/>
      <c r="G372" s="65"/>
      <c r="H372" s="65"/>
      <c r="I372" s="65"/>
      <c r="J372" s="65"/>
    </row>
    <row r="373" spans="1:10" ht="16" x14ac:dyDescent="0.2">
      <c r="A373" s="65"/>
      <c r="B373" s="65"/>
      <c r="C373" s="65"/>
      <c r="D373" s="65"/>
      <c r="E373" s="65"/>
      <c r="F373" s="65"/>
      <c r="G373" s="65"/>
      <c r="H373" s="65"/>
      <c r="I373" s="65"/>
      <c r="J373" s="65"/>
    </row>
    <row r="374" spans="1:10" ht="16" x14ac:dyDescent="0.2">
      <c r="A374" s="65"/>
      <c r="B374" s="65"/>
      <c r="C374" s="65"/>
      <c r="D374" s="65"/>
      <c r="E374" s="65"/>
      <c r="F374" s="65"/>
      <c r="G374" s="65"/>
      <c r="H374" s="65"/>
      <c r="I374" s="65"/>
      <c r="J374" s="65"/>
    </row>
    <row r="375" spans="1:10" ht="16" x14ac:dyDescent="0.2">
      <c r="A375" s="65"/>
      <c r="B375" s="65"/>
      <c r="C375" s="65"/>
      <c r="D375" s="65"/>
      <c r="E375" s="65"/>
      <c r="F375" s="65"/>
      <c r="G375" s="65"/>
      <c r="H375" s="65"/>
      <c r="I375" s="65"/>
      <c r="J375" s="65"/>
    </row>
    <row r="376" spans="1:10" ht="16" x14ac:dyDescent="0.2">
      <c r="A376" s="65"/>
      <c r="B376" s="65"/>
      <c r="C376" s="65"/>
      <c r="D376" s="65"/>
      <c r="E376" s="65"/>
      <c r="F376" s="65"/>
      <c r="G376" s="65"/>
      <c r="H376" s="65"/>
      <c r="I376" s="65"/>
      <c r="J376" s="65"/>
    </row>
    <row r="377" spans="1:10" ht="16" x14ac:dyDescent="0.2">
      <c r="A377" s="65"/>
      <c r="B377" s="65"/>
      <c r="C377" s="65"/>
      <c r="D377" s="65"/>
      <c r="E377" s="65"/>
      <c r="F377" s="65"/>
      <c r="G377" s="65"/>
      <c r="H377" s="65"/>
      <c r="I377" s="65"/>
      <c r="J377" s="65"/>
    </row>
    <row r="378" spans="1:10" ht="16" x14ac:dyDescent="0.2">
      <c r="A378" s="65"/>
      <c r="B378" s="65"/>
      <c r="C378" s="65"/>
      <c r="D378" s="65"/>
      <c r="E378" s="65"/>
      <c r="F378" s="65"/>
      <c r="G378" s="65"/>
      <c r="H378" s="65"/>
      <c r="I378" s="65"/>
      <c r="J378" s="65"/>
    </row>
    <row r="379" spans="1:10" ht="16" x14ac:dyDescent="0.2">
      <c r="A379" s="65"/>
      <c r="B379" s="65"/>
      <c r="C379" s="65"/>
      <c r="D379" s="65"/>
      <c r="E379" s="65"/>
      <c r="F379" s="65"/>
      <c r="G379" s="65"/>
      <c r="H379" s="65"/>
      <c r="I379" s="65"/>
      <c r="J379" s="65"/>
    </row>
    <row r="380" spans="1:10" ht="16" x14ac:dyDescent="0.2">
      <c r="A380" s="65"/>
      <c r="B380" s="65"/>
      <c r="C380" s="65"/>
      <c r="D380" s="65"/>
      <c r="E380" s="65"/>
      <c r="F380" s="65"/>
      <c r="G380" s="65"/>
      <c r="H380" s="65"/>
      <c r="I380" s="65"/>
      <c r="J380" s="65"/>
    </row>
    <row r="381" spans="1:10" ht="16" x14ac:dyDescent="0.2">
      <c r="A381" s="65"/>
      <c r="B381" s="65"/>
      <c r="C381" s="65"/>
      <c r="D381" s="65"/>
      <c r="E381" s="65"/>
      <c r="F381" s="65"/>
      <c r="G381" s="65"/>
      <c r="H381" s="65"/>
      <c r="I381" s="65"/>
      <c r="J381" s="65"/>
    </row>
    <row r="382" spans="1:10" ht="16" x14ac:dyDescent="0.2">
      <c r="A382" s="65"/>
      <c r="B382" s="65"/>
      <c r="C382" s="65"/>
      <c r="D382" s="65"/>
      <c r="E382" s="65"/>
      <c r="F382" s="65"/>
      <c r="G382" s="65"/>
      <c r="H382" s="65"/>
      <c r="I382" s="65"/>
      <c r="J382" s="65"/>
    </row>
    <row r="383" spans="1:10" ht="16" x14ac:dyDescent="0.2">
      <c r="A383" s="65"/>
      <c r="B383" s="65"/>
      <c r="C383" s="65"/>
      <c r="D383" s="65"/>
      <c r="E383" s="65"/>
      <c r="F383" s="65"/>
      <c r="G383" s="65"/>
      <c r="H383" s="65"/>
      <c r="I383" s="65"/>
      <c r="J383" s="65"/>
    </row>
    <row r="384" spans="1:10" ht="16" x14ac:dyDescent="0.2">
      <c r="A384" s="65"/>
      <c r="B384" s="65"/>
      <c r="C384" s="65"/>
      <c r="D384" s="65"/>
      <c r="E384" s="65"/>
      <c r="F384" s="65"/>
      <c r="G384" s="65"/>
      <c r="H384" s="65"/>
      <c r="I384" s="65"/>
      <c r="J384" s="65"/>
    </row>
    <row r="385" spans="1:10" ht="16" x14ac:dyDescent="0.2">
      <c r="A385" s="65"/>
      <c r="B385" s="65"/>
      <c r="C385" s="65"/>
      <c r="D385" s="65"/>
      <c r="E385" s="65"/>
      <c r="F385" s="65"/>
      <c r="G385" s="65"/>
      <c r="H385" s="65"/>
      <c r="I385" s="65"/>
      <c r="J385" s="65"/>
    </row>
    <row r="386" spans="1:10" ht="16" x14ac:dyDescent="0.2">
      <c r="A386" s="65"/>
      <c r="B386" s="65"/>
      <c r="C386" s="65"/>
      <c r="D386" s="65"/>
      <c r="E386" s="65"/>
      <c r="F386" s="65"/>
      <c r="G386" s="65"/>
      <c r="H386" s="65"/>
      <c r="I386" s="65"/>
      <c r="J386" s="65"/>
    </row>
    <row r="387" spans="1:10" ht="16" x14ac:dyDescent="0.2">
      <c r="A387" s="65"/>
      <c r="B387" s="65"/>
      <c r="C387" s="65"/>
      <c r="D387" s="65"/>
      <c r="E387" s="65"/>
      <c r="F387" s="65"/>
      <c r="G387" s="65"/>
      <c r="H387" s="65"/>
      <c r="I387" s="65"/>
      <c r="J387" s="65"/>
    </row>
    <row r="388" spans="1:10" ht="16" x14ac:dyDescent="0.2">
      <c r="A388" s="65"/>
      <c r="B388" s="65"/>
      <c r="C388" s="65"/>
      <c r="D388" s="65"/>
      <c r="E388" s="65"/>
      <c r="F388" s="65"/>
      <c r="G388" s="65"/>
      <c r="H388" s="65"/>
      <c r="I388" s="65"/>
      <c r="J388" s="65"/>
    </row>
    <row r="389" spans="1:10" ht="16" x14ac:dyDescent="0.2">
      <c r="A389" s="65"/>
      <c r="B389" s="65"/>
      <c r="C389" s="65"/>
      <c r="D389" s="65"/>
      <c r="E389" s="65"/>
      <c r="F389" s="65"/>
      <c r="G389" s="65"/>
      <c r="H389" s="65"/>
      <c r="I389" s="65"/>
      <c r="J389" s="65"/>
    </row>
    <row r="390" spans="1:10" ht="16" x14ac:dyDescent="0.2">
      <c r="A390" s="65"/>
      <c r="B390" s="65"/>
      <c r="C390" s="65"/>
      <c r="D390" s="65"/>
      <c r="E390" s="65"/>
      <c r="F390" s="65"/>
      <c r="G390" s="65"/>
      <c r="H390" s="65"/>
      <c r="I390" s="65"/>
      <c r="J390" s="65"/>
    </row>
    <row r="391" spans="1:10" ht="16" x14ac:dyDescent="0.2">
      <c r="A391" s="65"/>
      <c r="B391" s="65"/>
      <c r="C391" s="65"/>
      <c r="D391" s="65"/>
      <c r="E391" s="65"/>
      <c r="F391" s="65"/>
      <c r="G391" s="65"/>
      <c r="H391" s="65"/>
      <c r="I391" s="65"/>
      <c r="J391" s="65"/>
    </row>
    <row r="392" spans="1:10" ht="16" x14ac:dyDescent="0.2">
      <c r="A392" s="65"/>
      <c r="B392" s="65"/>
      <c r="C392" s="65"/>
      <c r="D392" s="65"/>
      <c r="E392" s="65"/>
      <c r="F392" s="65"/>
      <c r="G392" s="65"/>
      <c r="H392" s="65"/>
      <c r="I392" s="65"/>
      <c r="J392" s="65"/>
    </row>
    <row r="393" spans="1:10" ht="16" x14ac:dyDescent="0.2">
      <c r="A393" s="65"/>
      <c r="B393" s="65"/>
      <c r="C393" s="65"/>
      <c r="D393" s="65"/>
      <c r="E393" s="65"/>
      <c r="F393" s="65"/>
      <c r="G393" s="65"/>
      <c r="H393" s="65"/>
      <c r="I393" s="65"/>
      <c r="J393" s="65"/>
    </row>
    <row r="394" spans="1:10" ht="16" x14ac:dyDescent="0.2">
      <c r="A394" s="65"/>
      <c r="B394" s="65"/>
      <c r="C394" s="65"/>
      <c r="D394" s="65"/>
      <c r="E394" s="65"/>
      <c r="F394" s="65"/>
      <c r="G394" s="65"/>
      <c r="H394" s="65"/>
      <c r="I394" s="65"/>
      <c r="J394" s="65"/>
    </row>
    <row r="395" spans="1:10" ht="16" x14ac:dyDescent="0.2">
      <c r="A395" s="65"/>
      <c r="B395" s="65"/>
      <c r="C395" s="65"/>
      <c r="D395" s="65"/>
      <c r="E395" s="65"/>
      <c r="F395" s="65"/>
      <c r="G395" s="65"/>
      <c r="H395" s="65"/>
      <c r="I395" s="65"/>
      <c r="J395" s="65"/>
    </row>
    <row r="396" spans="1:10" ht="16" x14ac:dyDescent="0.2">
      <c r="A396" s="65"/>
      <c r="B396" s="65"/>
      <c r="C396" s="65"/>
      <c r="D396" s="65"/>
      <c r="E396" s="65"/>
      <c r="F396" s="65"/>
      <c r="G396" s="65"/>
      <c r="H396" s="65"/>
      <c r="I396" s="65"/>
      <c r="J396" s="65"/>
    </row>
    <row r="397" spans="1:10" ht="16" x14ac:dyDescent="0.2">
      <c r="A397" s="65"/>
      <c r="B397" s="65"/>
      <c r="C397" s="65"/>
      <c r="D397" s="65"/>
      <c r="E397" s="65"/>
      <c r="F397" s="65"/>
      <c r="G397" s="65"/>
      <c r="H397" s="65"/>
      <c r="I397" s="65"/>
      <c r="J397" s="65"/>
    </row>
    <row r="398" spans="1:10" ht="16" x14ac:dyDescent="0.2">
      <c r="A398" s="65"/>
      <c r="B398" s="65"/>
      <c r="C398" s="65"/>
      <c r="D398" s="65"/>
      <c r="E398" s="65"/>
      <c r="F398" s="65"/>
      <c r="G398" s="65"/>
      <c r="H398" s="65"/>
      <c r="I398" s="65"/>
      <c r="J398" s="65"/>
    </row>
    <row r="399" spans="1:10" ht="16" x14ac:dyDescent="0.2">
      <c r="A399" s="65"/>
      <c r="B399" s="65"/>
      <c r="C399" s="65"/>
      <c r="D399" s="65"/>
      <c r="E399" s="65"/>
      <c r="F399" s="65"/>
      <c r="G399" s="65"/>
      <c r="H399" s="65"/>
      <c r="I399" s="65"/>
      <c r="J399" s="65"/>
    </row>
    <row r="400" spans="1:10" ht="16" x14ac:dyDescent="0.2">
      <c r="A400" s="65"/>
      <c r="B400" s="65"/>
      <c r="C400" s="65"/>
      <c r="D400" s="65"/>
      <c r="E400" s="65"/>
      <c r="F400" s="65"/>
      <c r="G400" s="65"/>
      <c r="H400" s="65"/>
      <c r="I400" s="65"/>
      <c r="J400" s="65"/>
    </row>
    <row r="401" spans="1:10" ht="16" x14ac:dyDescent="0.2">
      <c r="A401" s="65"/>
      <c r="B401" s="65"/>
      <c r="C401" s="65"/>
      <c r="D401" s="65"/>
      <c r="E401" s="65"/>
      <c r="F401" s="65"/>
      <c r="G401" s="65"/>
      <c r="H401" s="65"/>
      <c r="I401" s="65"/>
      <c r="J401" s="65"/>
    </row>
    <row r="402" spans="1:10" ht="16" x14ac:dyDescent="0.2">
      <c r="A402" s="65"/>
      <c r="B402" s="65"/>
      <c r="C402" s="65"/>
      <c r="D402" s="65"/>
      <c r="E402" s="65"/>
      <c r="F402" s="65"/>
      <c r="G402" s="65"/>
      <c r="H402" s="65"/>
      <c r="I402" s="65"/>
      <c r="J402" s="65"/>
    </row>
    <row r="403" spans="1:10" ht="16" x14ac:dyDescent="0.2">
      <c r="A403" s="65"/>
      <c r="B403" s="65"/>
      <c r="C403" s="65"/>
      <c r="D403" s="65"/>
      <c r="E403" s="65"/>
      <c r="F403" s="65"/>
      <c r="G403" s="65"/>
      <c r="H403" s="65"/>
      <c r="I403" s="65"/>
      <c r="J403" s="65"/>
    </row>
    <row r="404" spans="1:10" ht="16" x14ac:dyDescent="0.2">
      <c r="A404" s="65"/>
      <c r="B404" s="65"/>
      <c r="C404" s="65"/>
      <c r="D404" s="65"/>
      <c r="E404" s="65"/>
      <c r="F404" s="65"/>
      <c r="G404" s="65"/>
      <c r="H404" s="65"/>
      <c r="I404" s="65"/>
      <c r="J404" s="65"/>
    </row>
    <row r="405" spans="1:10" ht="16" x14ac:dyDescent="0.2">
      <c r="A405" s="65"/>
      <c r="B405" s="65"/>
      <c r="C405" s="65"/>
      <c r="D405" s="65"/>
      <c r="E405" s="65"/>
      <c r="F405" s="65"/>
      <c r="G405" s="65"/>
      <c r="H405" s="65"/>
      <c r="I405" s="65"/>
      <c r="J405" s="65"/>
    </row>
    <row r="406" spans="1:10" ht="16" x14ac:dyDescent="0.2">
      <c r="A406" s="65"/>
      <c r="B406" s="65"/>
      <c r="C406" s="65"/>
      <c r="D406" s="65"/>
      <c r="E406" s="65"/>
      <c r="F406" s="65"/>
      <c r="G406" s="65"/>
      <c r="H406" s="65"/>
      <c r="I406" s="65"/>
      <c r="J406" s="65"/>
    </row>
    <row r="407" spans="1:10" ht="16" x14ac:dyDescent="0.2">
      <c r="A407" s="65"/>
      <c r="B407" s="65"/>
      <c r="C407" s="65"/>
      <c r="D407" s="65"/>
      <c r="E407" s="65"/>
      <c r="F407" s="65"/>
      <c r="G407" s="65"/>
      <c r="H407" s="65"/>
      <c r="I407" s="65"/>
      <c r="J407" s="65"/>
    </row>
    <row r="408" spans="1:10" ht="16" x14ac:dyDescent="0.2">
      <c r="A408" s="65"/>
      <c r="B408" s="65"/>
      <c r="C408" s="65"/>
      <c r="D408" s="65"/>
      <c r="E408" s="65"/>
      <c r="F408" s="65"/>
      <c r="G408" s="65"/>
      <c r="H408" s="65"/>
      <c r="I408" s="65"/>
      <c r="J408" s="65"/>
    </row>
    <row r="409" spans="1:10" ht="16" x14ac:dyDescent="0.2">
      <c r="A409" s="65"/>
      <c r="B409" s="65"/>
      <c r="C409" s="65"/>
      <c r="D409" s="65"/>
      <c r="E409" s="65"/>
      <c r="F409" s="65"/>
      <c r="G409" s="65"/>
      <c r="H409" s="65"/>
      <c r="I409" s="65"/>
      <c r="J409" s="65"/>
    </row>
    <row r="410" spans="1:10" ht="16" x14ac:dyDescent="0.2">
      <c r="A410" s="65"/>
      <c r="B410" s="65"/>
      <c r="C410" s="65"/>
      <c r="D410" s="65"/>
      <c r="E410" s="65"/>
      <c r="F410" s="65"/>
      <c r="G410" s="65"/>
      <c r="H410" s="65"/>
      <c r="I410" s="65"/>
      <c r="J410" s="65"/>
    </row>
    <row r="411" spans="1:10" ht="16" x14ac:dyDescent="0.2">
      <c r="A411" s="65"/>
      <c r="B411" s="65"/>
      <c r="C411" s="65"/>
      <c r="D411" s="65"/>
      <c r="E411" s="65"/>
      <c r="F411" s="65"/>
      <c r="G411" s="65"/>
      <c r="H411" s="65"/>
      <c r="I411" s="65"/>
      <c r="J411" s="65"/>
    </row>
    <row r="412" spans="1:10" ht="16" x14ac:dyDescent="0.2">
      <c r="A412" s="65"/>
      <c r="B412" s="65"/>
      <c r="C412" s="65"/>
      <c r="D412" s="65"/>
      <c r="E412" s="65"/>
      <c r="F412" s="65"/>
      <c r="G412" s="65"/>
      <c r="H412" s="65"/>
      <c r="I412" s="65"/>
      <c r="J412" s="65"/>
    </row>
    <row r="413" spans="1:10" ht="16" x14ac:dyDescent="0.2">
      <c r="A413" s="65"/>
      <c r="B413" s="65"/>
      <c r="C413" s="65"/>
      <c r="D413" s="65"/>
      <c r="E413" s="65"/>
      <c r="F413" s="65"/>
      <c r="G413" s="65"/>
      <c r="H413" s="65"/>
      <c r="I413" s="65"/>
      <c r="J413" s="65"/>
    </row>
    <row r="414" spans="1:10" ht="16" x14ac:dyDescent="0.2">
      <c r="A414" s="65"/>
      <c r="B414" s="65"/>
      <c r="C414" s="65"/>
      <c r="D414" s="65"/>
      <c r="E414" s="65"/>
      <c r="F414" s="65"/>
      <c r="G414" s="65"/>
      <c r="H414" s="65"/>
      <c r="I414" s="65"/>
      <c r="J414" s="65"/>
    </row>
    <row r="415" spans="1:10" ht="16" x14ac:dyDescent="0.2">
      <c r="A415" s="65"/>
      <c r="B415" s="65"/>
      <c r="C415" s="65"/>
      <c r="D415" s="65"/>
      <c r="E415" s="65"/>
      <c r="F415" s="65"/>
      <c r="G415" s="65"/>
      <c r="H415" s="65"/>
      <c r="I415" s="65"/>
      <c r="J415" s="65"/>
    </row>
    <row r="416" spans="1:10" ht="16" x14ac:dyDescent="0.2">
      <c r="A416" s="65"/>
      <c r="B416" s="65"/>
      <c r="C416" s="65"/>
      <c r="D416" s="65"/>
      <c r="E416" s="65"/>
      <c r="F416" s="65"/>
      <c r="G416" s="65"/>
      <c r="H416" s="65"/>
      <c r="I416" s="65"/>
      <c r="J416" s="65"/>
    </row>
    <row r="417" spans="1:10" ht="16" x14ac:dyDescent="0.2">
      <c r="A417" s="65"/>
      <c r="B417" s="65"/>
      <c r="C417" s="65"/>
      <c r="D417" s="65"/>
      <c r="E417" s="65"/>
      <c r="F417" s="65"/>
      <c r="G417" s="65"/>
      <c r="H417" s="65"/>
      <c r="I417" s="65"/>
      <c r="J417" s="65"/>
    </row>
    <row r="418" spans="1:10" ht="16" x14ac:dyDescent="0.2">
      <c r="A418" s="65"/>
      <c r="B418" s="65"/>
      <c r="C418" s="65"/>
      <c r="D418" s="65"/>
      <c r="E418" s="65"/>
      <c r="F418" s="65"/>
      <c r="G418" s="65"/>
      <c r="H418" s="65"/>
      <c r="I418" s="65"/>
      <c r="J418" s="65"/>
    </row>
    <row r="419" spans="1:10" ht="16" x14ac:dyDescent="0.2">
      <c r="A419" s="65"/>
      <c r="B419" s="65"/>
      <c r="C419" s="65"/>
      <c r="D419" s="65"/>
      <c r="E419" s="65"/>
      <c r="F419" s="65"/>
      <c r="G419" s="65"/>
      <c r="H419" s="65"/>
      <c r="I419" s="65"/>
      <c r="J419" s="65"/>
    </row>
    <row r="420" spans="1:10" ht="16" x14ac:dyDescent="0.2">
      <c r="A420" s="65"/>
      <c r="B420" s="65"/>
      <c r="C420" s="65"/>
      <c r="D420" s="65"/>
      <c r="E420" s="65"/>
      <c r="F420" s="65"/>
      <c r="G420" s="65"/>
      <c r="H420" s="65"/>
      <c r="I420" s="65"/>
      <c r="J420" s="65"/>
    </row>
    <row r="421" spans="1:10" ht="16" x14ac:dyDescent="0.2">
      <c r="A421" s="65"/>
      <c r="B421" s="65"/>
      <c r="C421" s="65"/>
      <c r="D421" s="65"/>
      <c r="E421" s="65"/>
      <c r="F421" s="65"/>
      <c r="G421" s="65"/>
      <c r="H421" s="65"/>
      <c r="I421" s="65"/>
      <c r="J421" s="65"/>
    </row>
    <row r="422" spans="1:10" ht="16" x14ac:dyDescent="0.2">
      <c r="A422" s="65"/>
      <c r="B422" s="65"/>
      <c r="C422" s="65"/>
      <c r="D422" s="65"/>
      <c r="E422" s="65"/>
      <c r="F422" s="65"/>
      <c r="G422" s="65"/>
      <c r="H422" s="65"/>
      <c r="I422" s="65"/>
      <c r="J422" s="65"/>
    </row>
    <row r="423" spans="1:10" ht="16" x14ac:dyDescent="0.2">
      <c r="A423" s="65"/>
      <c r="B423" s="65"/>
      <c r="C423" s="65"/>
      <c r="D423" s="65"/>
      <c r="E423" s="65"/>
      <c r="F423" s="65"/>
      <c r="G423" s="65"/>
      <c r="H423" s="65"/>
      <c r="I423" s="65"/>
      <c r="J423" s="65"/>
    </row>
    <row r="424" spans="1:10" ht="16" x14ac:dyDescent="0.2">
      <c r="A424" s="65"/>
      <c r="B424" s="65"/>
      <c r="C424" s="65"/>
      <c r="D424" s="65"/>
      <c r="E424" s="65"/>
      <c r="F424" s="65"/>
      <c r="G424" s="65"/>
      <c r="H424" s="65"/>
      <c r="I424" s="65"/>
      <c r="J424" s="65"/>
    </row>
    <row r="425" spans="1:10" ht="16" x14ac:dyDescent="0.2">
      <c r="A425" s="65"/>
      <c r="B425" s="65"/>
      <c r="C425" s="65"/>
      <c r="D425" s="65"/>
      <c r="E425" s="65"/>
      <c r="F425" s="65"/>
      <c r="G425" s="65"/>
      <c r="H425" s="65"/>
      <c r="I425" s="65"/>
      <c r="J425" s="65"/>
    </row>
    <row r="426" spans="1:10" ht="16" x14ac:dyDescent="0.2">
      <c r="A426" s="65"/>
      <c r="B426" s="65"/>
      <c r="C426" s="65"/>
      <c r="D426" s="65"/>
      <c r="E426" s="65"/>
      <c r="F426" s="65"/>
      <c r="G426" s="65"/>
      <c r="H426" s="65"/>
      <c r="I426" s="65"/>
      <c r="J426" s="65"/>
    </row>
    <row r="427" spans="1:10" ht="16" x14ac:dyDescent="0.2">
      <c r="A427" s="65"/>
      <c r="B427" s="65"/>
      <c r="C427" s="65"/>
      <c r="D427" s="65"/>
      <c r="E427" s="65"/>
      <c r="F427" s="65"/>
      <c r="G427" s="65"/>
      <c r="H427" s="65"/>
      <c r="I427" s="65"/>
      <c r="J427" s="65"/>
    </row>
    <row r="428" spans="1:10" ht="16" x14ac:dyDescent="0.2">
      <c r="A428" s="65"/>
      <c r="B428" s="65"/>
      <c r="C428" s="65"/>
      <c r="D428" s="65"/>
      <c r="E428" s="65"/>
      <c r="F428" s="65"/>
      <c r="G428" s="65"/>
      <c r="H428" s="65"/>
      <c r="I428" s="65"/>
      <c r="J428" s="65"/>
    </row>
    <row r="429" spans="1:10" ht="16" x14ac:dyDescent="0.2">
      <c r="A429" s="65"/>
      <c r="B429" s="65"/>
      <c r="C429" s="65"/>
      <c r="D429" s="65"/>
      <c r="E429" s="65"/>
      <c r="F429" s="65"/>
      <c r="G429" s="65"/>
      <c r="H429" s="65"/>
      <c r="I429" s="65"/>
      <c r="J429" s="65"/>
    </row>
    <row r="430" spans="1:10" ht="16" x14ac:dyDescent="0.2">
      <c r="A430" s="65"/>
      <c r="B430" s="65"/>
      <c r="C430" s="65"/>
      <c r="D430" s="65"/>
      <c r="E430" s="65"/>
      <c r="F430" s="65"/>
      <c r="G430" s="65"/>
      <c r="H430" s="65"/>
      <c r="I430" s="65"/>
      <c r="J430" s="65"/>
    </row>
    <row r="431" spans="1:10" ht="16" x14ac:dyDescent="0.2">
      <c r="A431" s="65"/>
      <c r="B431" s="65"/>
      <c r="C431" s="65"/>
      <c r="D431" s="65"/>
      <c r="E431" s="65"/>
      <c r="F431" s="65"/>
      <c r="G431" s="65"/>
      <c r="H431" s="65"/>
      <c r="I431" s="65"/>
      <c r="J431" s="65"/>
    </row>
    <row r="432" spans="1:10" ht="16" x14ac:dyDescent="0.2">
      <c r="A432" s="65"/>
      <c r="B432" s="65"/>
      <c r="C432" s="65"/>
      <c r="D432" s="65"/>
      <c r="E432" s="65"/>
      <c r="F432" s="65"/>
      <c r="G432" s="65"/>
      <c r="H432" s="65"/>
      <c r="I432" s="65"/>
      <c r="J432" s="65"/>
    </row>
    <row r="433" spans="1:10" ht="16" x14ac:dyDescent="0.2">
      <c r="A433" s="65"/>
      <c r="B433" s="65"/>
      <c r="C433" s="65"/>
      <c r="D433" s="65"/>
      <c r="E433" s="65"/>
      <c r="F433" s="65"/>
      <c r="G433" s="65"/>
      <c r="H433" s="65"/>
      <c r="I433" s="65"/>
      <c r="J433" s="65"/>
    </row>
    <row r="434" spans="1:10" ht="16" x14ac:dyDescent="0.2">
      <c r="A434" s="65"/>
      <c r="B434" s="65"/>
      <c r="C434" s="65"/>
      <c r="D434" s="65"/>
      <c r="E434" s="65"/>
      <c r="F434" s="65"/>
      <c r="G434" s="65"/>
      <c r="H434" s="65"/>
      <c r="I434" s="65"/>
      <c r="J434" s="65"/>
    </row>
    <row r="435" spans="1:10" ht="16" x14ac:dyDescent="0.2">
      <c r="A435" s="65"/>
      <c r="B435" s="65"/>
      <c r="C435" s="65"/>
      <c r="D435" s="65"/>
      <c r="E435" s="65"/>
      <c r="F435" s="65"/>
      <c r="G435" s="65"/>
      <c r="H435" s="65"/>
      <c r="I435" s="65"/>
      <c r="J435" s="65"/>
    </row>
    <row r="436" spans="1:10" ht="16" x14ac:dyDescent="0.2">
      <c r="A436" s="65"/>
      <c r="B436" s="65"/>
      <c r="C436" s="65"/>
      <c r="D436" s="65"/>
      <c r="E436" s="65"/>
      <c r="F436" s="65"/>
      <c r="G436" s="65"/>
      <c r="H436" s="65"/>
      <c r="I436" s="65"/>
      <c r="J436" s="65"/>
    </row>
    <row r="437" spans="1:10" ht="16" x14ac:dyDescent="0.2">
      <c r="A437" s="65"/>
      <c r="B437" s="65"/>
      <c r="C437" s="65"/>
      <c r="D437" s="65"/>
      <c r="E437" s="65"/>
      <c r="F437" s="65"/>
      <c r="G437" s="65"/>
      <c r="H437" s="65"/>
      <c r="I437" s="65"/>
      <c r="J437" s="65"/>
    </row>
    <row r="438" spans="1:10" ht="16" x14ac:dyDescent="0.2">
      <c r="A438" s="65"/>
      <c r="B438" s="65"/>
      <c r="C438" s="65"/>
      <c r="D438" s="65"/>
      <c r="E438" s="65"/>
      <c r="F438" s="65"/>
      <c r="G438" s="65"/>
      <c r="H438" s="65"/>
      <c r="I438" s="65"/>
      <c r="J438" s="65"/>
    </row>
    <row r="439" spans="1:10" ht="16" x14ac:dyDescent="0.2">
      <c r="A439" s="65"/>
      <c r="B439" s="65"/>
      <c r="C439" s="65"/>
      <c r="D439" s="65"/>
      <c r="E439" s="65"/>
      <c r="F439" s="65"/>
      <c r="G439" s="65"/>
      <c r="H439" s="65"/>
      <c r="I439" s="65"/>
      <c r="J439" s="65"/>
    </row>
    <row r="440" spans="1:10" ht="16" x14ac:dyDescent="0.2">
      <c r="A440" s="65"/>
      <c r="B440" s="65"/>
      <c r="C440" s="65"/>
      <c r="D440" s="65"/>
      <c r="E440" s="65"/>
      <c r="F440" s="65"/>
      <c r="G440" s="65"/>
      <c r="H440" s="65"/>
      <c r="I440" s="65"/>
      <c r="J440" s="65"/>
    </row>
    <row r="441" spans="1:10" ht="16" x14ac:dyDescent="0.2">
      <c r="A441" s="65"/>
      <c r="B441" s="65"/>
      <c r="C441" s="65"/>
      <c r="D441" s="65"/>
      <c r="E441" s="65"/>
      <c r="F441" s="65"/>
      <c r="G441" s="65"/>
      <c r="H441" s="65"/>
      <c r="I441" s="65"/>
      <c r="J441" s="65"/>
    </row>
    <row r="442" spans="1:10" ht="16" x14ac:dyDescent="0.2">
      <c r="A442" s="65"/>
      <c r="B442" s="65"/>
      <c r="C442" s="65"/>
      <c r="D442" s="65"/>
      <c r="E442" s="65"/>
      <c r="F442" s="65"/>
      <c r="G442" s="65"/>
      <c r="H442" s="65"/>
      <c r="I442" s="65"/>
      <c r="J442" s="65"/>
    </row>
    <row r="443" spans="1:10" ht="16" x14ac:dyDescent="0.2">
      <c r="A443" s="65"/>
      <c r="B443" s="65"/>
      <c r="C443" s="65"/>
      <c r="D443" s="65"/>
      <c r="E443" s="65"/>
      <c r="F443" s="65"/>
      <c r="G443" s="65"/>
      <c r="H443" s="65"/>
      <c r="I443" s="65"/>
      <c r="J443" s="65"/>
    </row>
    <row r="444" spans="1:10" ht="16" x14ac:dyDescent="0.2">
      <c r="A444" s="65"/>
      <c r="B444" s="65"/>
      <c r="C444" s="65"/>
      <c r="D444" s="65"/>
      <c r="E444" s="65"/>
      <c r="F444" s="65"/>
      <c r="G444" s="65"/>
      <c r="H444" s="65"/>
      <c r="I444" s="65"/>
      <c r="J444" s="65"/>
    </row>
    <row r="445" spans="1:10" ht="16" x14ac:dyDescent="0.2">
      <c r="A445" s="65"/>
      <c r="B445" s="65"/>
      <c r="C445" s="65"/>
      <c r="D445" s="65"/>
      <c r="E445" s="65"/>
      <c r="F445" s="65"/>
      <c r="G445" s="65"/>
      <c r="H445" s="65"/>
      <c r="I445" s="65"/>
      <c r="J445" s="65"/>
    </row>
    <row r="446" spans="1:10" ht="16" x14ac:dyDescent="0.2">
      <c r="A446" s="65"/>
      <c r="B446" s="65"/>
      <c r="C446" s="65"/>
      <c r="D446" s="65"/>
      <c r="E446" s="65"/>
      <c r="F446" s="65"/>
      <c r="G446" s="65"/>
      <c r="H446" s="65"/>
      <c r="I446" s="65"/>
      <c r="J446" s="65"/>
    </row>
    <row r="447" spans="1:10" ht="16" x14ac:dyDescent="0.2">
      <c r="A447" s="65"/>
      <c r="B447" s="65"/>
      <c r="C447" s="65"/>
      <c r="D447" s="65"/>
      <c r="E447" s="65"/>
      <c r="F447" s="65"/>
      <c r="G447" s="65"/>
      <c r="H447" s="65"/>
      <c r="I447" s="65"/>
      <c r="J447" s="65"/>
    </row>
    <row r="448" spans="1:10" ht="16" x14ac:dyDescent="0.2">
      <c r="A448" s="65"/>
      <c r="B448" s="65"/>
      <c r="C448" s="65"/>
      <c r="D448" s="65"/>
      <c r="E448" s="65"/>
      <c r="F448" s="65"/>
      <c r="G448" s="65"/>
      <c r="H448" s="65"/>
      <c r="I448" s="65"/>
      <c r="J448" s="65"/>
    </row>
    <row r="449" spans="1:10" ht="16" x14ac:dyDescent="0.2">
      <c r="A449" s="65"/>
      <c r="B449" s="65"/>
      <c r="C449" s="65"/>
      <c r="D449" s="65"/>
      <c r="E449" s="65"/>
      <c r="F449" s="65"/>
      <c r="G449" s="65"/>
      <c r="H449" s="65"/>
      <c r="I449" s="65"/>
      <c r="J449" s="65"/>
    </row>
    <row r="450" spans="1:10" ht="16" x14ac:dyDescent="0.2">
      <c r="A450" s="65"/>
      <c r="B450" s="65"/>
      <c r="C450" s="65"/>
      <c r="D450" s="65"/>
      <c r="E450" s="65"/>
      <c r="F450" s="65"/>
      <c r="G450" s="65"/>
      <c r="H450" s="65"/>
      <c r="I450" s="65"/>
      <c r="J450" s="65"/>
    </row>
    <row r="451" spans="1:10" ht="16" x14ac:dyDescent="0.2">
      <c r="A451" s="65"/>
      <c r="B451" s="65"/>
      <c r="C451" s="65"/>
      <c r="D451" s="65"/>
      <c r="E451" s="65"/>
      <c r="F451" s="65"/>
      <c r="G451" s="65"/>
      <c r="H451" s="65"/>
      <c r="I451" s="65"/>
      <c r="J451" s="65"/>
    </row>
    <row r="452" spans="1:10" ht="16" x14ac:dyDescent="0.2">
      <c r="A452" s="65"/>
      <c r="B452" s="65"/>
      <c r="C452" s="65"/>
      <c r="D452" s="65"/>
      <c r="E452" s="65"/>
      <c r="F452" s="65"/>
      <c r="G452" s="65"/>
      <c r="H452" s="65"/>
      <c r="I452" s="65"/>
      <c r="J452" s="65"/>
    </row>
    <row r="453" spans="1:10" ht="16" x14ac:dyDescent="0.2">
      <c r="A453" s="65"/>
      <c r="B453" s="65"/>
      <c r="C453" s="65"/>
      <c r="D453" s="65"/>
      <c r="E453" s="65"/>
      <c r="F453" s="65"/>
      <c r="G453" s="65"/>
      <c r="H453" s="65"/>
      <c r="I453" s="65"/>
      <c r="J453" s="65"/>
    </row>
    <row r="454" spans="1:10" ht="16" x14ac:dyDescent="0.2">
      <c r="A454" s="65"/>
      <c r="B454" s="65"/>
      <c r="C454" s="65"/>
      <c r="D454" s="65"/>
      <c r="E454" s="65"/>
      <c r="F454" s="65"/>
      <c r="G454" s="65"/>
      <c r="H454" s="65"/>
      <c r="I454" s="65"/>
      <c r="J454" s="65"/>
    </row>
    <row r="455" spans="1:10" ht="16" x14ac:dyDescent="0.2">
      <c r="A455" s="65"/>
      <c r="B455" s="65"/>
      <c r="C455" s="65"/>
      <c r="D455" s="65"/>
      <c r="E455" s="65"/>
      <c r="F455" s="65"/>
      <c r="G455" s="65"/>
      <c r="H455" s="65"/>
      <c r="I455" s="65"/>
      <c r="J455" s="65"/>
    </row>
    <row r="456" spans="1:10" ht="16" x14ac:dyDescent="0.2">
      <c r="A456" s="65"/>
      <c r="B456" s="65"/>
      <c r="C456" s="65"/>
      <c r="D456" s="65"/>
      <c r="E456" s="65"/>
      <c r="F456" s="65"/>
      <c r="G456" s="65"/>
      <c r="H456" s="65"/>
      <c r="I456" s="65"/>
      <c r="J456" s="65"/>
    </row>
    <row r="457" spans="1:10" ht="16" x14ac:dyDescent="0.2">
      <c r="A457" s="65"/>
      <c r="B457" s="65"/>
      <c r="C457" s="65"/>
      <c r="D457" s="65"/>
      <c r="E457" s="65"/>
      <c r="F457" s="65"/>
      <c r="G457" s="65"/>
      <c r="H457" s="65"/>
      <c r="I457" s="65"/>
      <c r="J457" s="65"/>
    </row>
    <row r="458" spans="1:10" ht="16" x14ac:dyDescent="0.2">
      <c r="A458" s="65"/>
      <c r="B458" s="65"/>
      <c r="C458" s="65"/>
      <c r="D458" s="65"/>
      <c r="E458" s="65"/>
      <c r="F458" s="65"/>
      <c r="G458" s="65"/>
      <c r="H458" s="65"/>
      <c r="I458" s="65"/>
      <c r="J458" s="65"/>
    </row>
    <row r="459" spans="1:10" ht="16" x14ac:dyDescent="0.2">
      <c r="A459" s="65"/>
      <c r="B459" s="65"/>
      <c r="C459" s="65"/>
      <c r="D459" s="65"/>
      <c r="E459" s="65"/>
      <c r="F459" s="65"/>
      <c r="G459" s="65"/>
      <c r="H459" s="65"/>
      <c r="I459" s="65"/>
      <c r="J459" s="65"/>
    </row>
    <row r="460" spans="1:10" ht="16" x14ac:dyDescent="0.2">
      <c r="A460" s="65"/>
      <c r="B460" s="65"/>
      <c r="C460" s="65"/>
      <c r="D460" s="65"/>
      <c r="E460" s="65"/>
      <c r="F460" s="65"/>
      <c r="G460" s="65"/>
      <c r="H460" s="65"/>
      <c r="I460" s="65"/>
      <c r="J460" s="65"/>
    </row>
    <row r="461" spans="1:10" ht="16" x14ac:dyDescent="0.2">
      <c r="A461" s="65"/>
      <c r="B461" s="65"/>
      <c r="C461" s="65"/>
      <c r="D461" s="65"/>
      <c r="E461" s="65"/>
      <c r="F461" s="65"/>
      <c r="G461" s="65"/>
      <c r="H461" s="65"/>
      <c r="I461" s="65"/>
      <c r="J461" s="65"/>
    </row>
    <row r="462" spans="1:10" ht="16" x14ac:dyDescent="0.2">
      <c r="A462" s="65"/>
      <c r="B462" s="65"/>
      <c r="C462" s="65"/>
      <c r="D462" s="65"/>
      <c r="E462" s="65"/>
      <c r="F462" s="65"/>
      <c r="G462" s="65"/>
      <c r="H462" s="65"/>
      <c r="I462" s="65"/>
      <c r="J462" s="65"/>
    </row>
    <row r="463" spans="1:10" ht="16" x14ac:dyDescent="0.2">
      <c r="A463" s="65"/>
      <c r="B463" s="65"/>
      <c r="C463" s="65"/>
      <c r="D463" s="65"/>
      <c r="E463" s="65"/>
      <c r="F463" s="65"/>
      <c r="G463" s="65"/>
      <c r="H463" s="65"/>
      <c r="I463" s="65"/>
      <c r="J463" s="65"/>
    </row>
    <row r="464" spans="1:10" ht="16" x14ac:dyDescent="0.2">
      <c r="A464" s="65"/>
      <c r="B464" s="65"/>
      <c r="C464" s="65"/>
      <c r="D464" s="65"/>
      <c r="E464" s="65"/>
      <c r="F464" s="65"/>
      <c r="G464" s="65"/>
      <c r="H464" s="65"/>
      <c r="I464" s="65"/>
      <c r="J464" s="65"/>
    </row>
    <row r="465" spans="1:10" ht="16" x14ac:dyDescent="0.2">
      <c r="A465" s="65"/>
      <c r="B465" s="65"/>
      <c r="C465" s="65"/>
      <c r="D465" s="65"/>
      <c r="E465" s="65"/>
      <c r="F465" s="65"/>
      <c r="G465" s="65"/>
      <c r="H465" s="65"/>
      <c r="I465" s="65"/>
      <c r="J465" s="65"/>
    </row>
    <row r="466" spans="1:10" ht="16" x14ac:dyDescent="0.2">
      <c r="A466" s="65"/>
      <c r="B466" s="65"/>
      <c r="C466" s="65"/>
      <c r="D466" s="65"/>
      <c r="E466" s="65"/>
      <c r="F466" s="65"/>
      <c r="G466" s="65"/>
      <c r="H466" s="65"/>
      <c r="I466" s="65"/>
      <c r="J466" s="65"/>
    </row>
    <row r="467" spans="1:10" ht="16" x14ac:dyDescent="0.2">
      <c r="A467" s="65"/>
      <c r="B467" s="65"/>
      <c r="C467" s="65"/>
      <c r="D467" s="65"/>
      <c r="E467" s="65"/>
      <c r="F467" s="65"/>
      <c r="G467" s="65"/>
      <c r="H467" s="65"/>
      <c r="I467" s="65"/>
      <c r="J467" s="65"/>
    </row>
    <row r="468" spans="1:10" ht="16" x14ac:dyDescent="0.2">
      <c r="A468" s="65"/>
      <c r="B468" s="65"/>
      <c r="C468" s="65"/>
      <c r="D468" s="65"/>
      <c r="E468" s="65"/>
      <c r="F468" s="65"/>
      <c r="G468" s="65"/>
      <c r="H468" s="65"/>
      <c r="I468" s="65"/>
      <c r="J468" s="65"/>
    </row>
    <row r="469" spans="1:10" ht="16" x14ac:dyDescent="0.2">
      <c r="A469" s="65"/>
      <c r="B469" s="65"/>
      <c r="C469" s="65"/>
      <c r="D469" s="65"/>
      <c r="E469" s="65"/>
      <c r="F469" s="65"/>
      <c r="G469" s="65"/>
      <c r="H469" s="65"/>
      <c r="I469" s="65"/>
      <c r="J469" s="65"/>
    </row>
    <row r="470" spans="1:10" ht="16" x14ac:dyDescent="0.2">
      <c r="A470" s="65"/>
      <c r="B470" s="65"/>
      <c r="C470" s="65"/>
      <c r="D470" s="65"/>
      <c r="E470" s="65"/>
      <c r="F470" s="65"/>
      <c r="G470" s="65"/>
      <c r="H470" s="65"/>
      <c r="I470" s="65"/>
      <c r="J470" s="65"/>
    </row>
    <row r="471" spans="1:10" ht="16" x14ac:dyDescent="0.2">
      <c r="A471" s="65"/>
      <c r="B471" s="65"/>
      <c r="C471" s="65"/>
      <c r="D471" s="65"/>
      <c r="E471" s="65"/>
      <c r="F471" s="65"/>
      <c r="G471" s="65"/>
      <c r="H471" s="65"/>
      <c r="I471" s="65"/>
      <c r="J471" s="65"/>
    </row>
    <row r="472" spans="1:10" ht="16" x14ac:dyDescent="0.2">
      <c r="A472" s="65"/>
      <c r="B472" s="65"/>
      <c r="C472" s="65"/>
      <c r="D472" s="65"/>
      <c r="E472" s="65"/>
      <c r="F472" s="65"/>
      <c r="G472" s="65"/>
      <c r="H472" s="65"/>
      <c r="I472" s="65"/>
      <c r="J472" s="65"/>
    </row>
    <row r="473" spans="1:10" ht="16" x14ac:dyDescent="0.2">
      <c r="A473" s="65"/>
      <c r="B473" s="65"/>
      <c r="C473" s="65"/>
      <c r="D473" s="65"/>
      <c r="E473" s="65"/>
      <c r="F473" s="65"/>
      <c r="G473" s="65"/>
      <c r="H473" s="65"/>
      <c r="I473" s="65"/>
      <c r="J473" s="65"/>
    </row>
    <row r="474" spans="1:10" ht="16" x14ac:dyDescent="0.2">
      <c r="A474" s="65"/>
      <c r="B474" s="65"/>
      <c r="C474" s="65"/>
      <c r="D474" s="65"/>
      <c r="E474" s="65"/>
      <c r="F474" s="65"/>
      <c r="G474" s="65"/>
      <c r="H474" s="65"/>
      <c r="I474" s="65"/>
      <c r="J474" s="65"/>
    </row>
    <row r="475" spans="1:10" ht="16" x14ac:dyDescent="0.2">
      <c r="A475" s="65"/>
      <c r="B475" s="65"/>
      <c r="C475" s="65"/>
      <c r="D475" s="65"/>
      <c r="E475" s="65"/>
      <c r="F475" s="65"/>
      <c r="G475" s="65"/>
      <c r="H475" s="65"/>
      <c r="I475" s="65"/>
      <c r="J475" s="65"/>
    </row>
    <row r="476" spans="1:10" ht="16" x14ac:dyDescent="0.2">
      <c r="A476" s="65"/>
      <c r="B476" s="65"/>
      <c r="C476" s="65"/>
      <c r="D476" s="65"/>
      <c r="E476" s="65"/>
      <c r="F476" s="65"/>
      <c r="G476" s="65"/>
      <c r="H476" s="65"/>
      <c r="I476" s="65"/>
      <c r="J476" s="65"/>
    </row>
    <row r="477" spans="1:10" ht="16" x14ac:dyDescent="0.2">
      <c r="A477" s="65"/>
      <c r="B477" s="65"/>
      <c r="C477" s="65"/>
      <c r="D477" s="65"/>
      <c r="E477" s="65"/>
      <c r="F477" s="65"/>
      <c r="G477" s="65"/>
      <c r="H477" s="65"/>
      <c r="I477" s="65"/>
      <c r="J477" s="65"/>
    </row>
    <row r="478" spans="1:10" ht="16" x14ac:dyDescent="0.2">
      <c r="A478" s="65"/>
      <c r="B478" s="65"/>
      <c r="C478" s="65"/>
      <c r="D478" s="65"/>
      <c r="E478" s="65"/>
      <c r="F478" s="65"/>
      <c r="G478" s="65"/>
      <c r="H478" s="65"/>
      <c r="I478" s="65"/>
      <c r="J478" s="65"/>
    </row>
    <row r="479" spans="1:10" ht="16" x14ac:dyDescent="0.2">
      <c r="A479" s="65"/>
      <c r="B479" s="65"/>
      <c r="C479" s="65"/>
      <c r="D479" s="65"/>
      <c r="E479" s="65"/>
      <c r="F479" s="65"/>
      <c r="G479" s="65"/>
      <c r="H479" s="65"/>
      <c r="I479" s="65"/>
      <c r="J479" s="65"/>
    </row>
    <row r="480" spans="1:10" ht="16" x14ac:dyDescent="0.2">
      <c r="A480" s="65"/>
      <c r="B480" s="65"/>
      <c r="C480" s="65"/>
      <c r="D480" s="65"/>
      <c r="E480" s="65"/>
      <c r="F480" s="65"/>
      <c r="G480" s="65"/>
      <c r="H480" s="65"/>
      <c r="I480" s="65"/>
      <c r="J480" s="65"/>
    </row>
    <row r="481" spans="1:10" ht="16" x14ac:dyDescent="0.2">
      <c r="A481" s="65"/>
      <c r="B481" s="65"/>
      <c r="C481" s="65"/>
      <c r="D481" s="65"/>
      <c r="E481" s="65"/>
      <c r="F481" s="65"/>
      <c r="G481" s="65"/>
      <c r="H481" s="65"/>
      <c r="I481" s="65"/>
      <c r="J481" s="65"/>
    </row>
    <row r="482" spans="1:10" ht="16" x14ac:dyDescent="0.2">
      <c r="A482" s="65"/>
      <c r="B482" s="65"/>
      <c r="C482" s="65"/>
      <c r="D482" s="65"/>
      <c r="E482" s="65"/>
      <c r="F482" s="65"/>
      <c r="G482" s="65"/>
      <c r="H482" s="65"/>
      <c r="I482" s="65"/>
      <c r="J482" s="65"/>
    </row>
    <row r="483" spans="1:10" ht="16" x14ac:dyDescent="0.2">
      <c r="A483" s="65"/>
      <c r="B483" s="65"/>
      <c r="C483" s="65"/>
      <c r="D483" s="65"/>
      <c r="E483" s="65"/>
      <c r="F483" s="65"/>
      <c r="G483" s="65"/>
      <c r="H483" s="65"/>
      <c r="I483" s="65"/>
      <c r="J483" s="65"/>
    </row>
    <row r="484" spans="1:10" ht="16" x14ac:dyDescent="0.2">
      <c r="A484" s="65"/>
      <c r="B484" s="65"/>
      <c r="C484" s="65"/>
      <c r="D484" s="65"/>
      <c r="E484" s="65"/>
      <c r="F484" s="65"/>
      <c r="G484" s="65"/>
      <c r="H484" s="65"/>
      <c r="I484" s="65"/>
      <c r="J484" s="65"/>
    </row>
    <row r="485" spans="1:10" ht="16" x14ac:dyDescent="0.2">
      <c r="A485" s="65"/>
      <c r="B485" s="65"/>
      <c r="C485" s="65"/>
      <c r="D485" s="65"/>
      <c r="E485" s="65"/>
      <c r="F485" s="65"/>
      <c r="G485" s="65"/>
      <c r="H485" s="65"/>
      <c r="I485" s="65"/>
      <c r="J485" s="65"/>
    </row>
    <row r="486" spans="1:10" ht="16" x14ac:dyDescent="0.2">
      <c r="A486" s="65"/>
      <c r="B486" s="65"/>
      <c r="C486" s="65"/>
      <c r="D486" s="65"/>
      <c r="E486" s="65"/>
      <c r="F486" s="65"/>
      <c r="G486" s="65"/>
      <c r="H486" s="65"/>
      <c r="I486" s="65"/>
      <c r="J486" s="65"/>
    </row>
    <row r="487" spans="1:10" ht="16" x14ac:dyDescent="0.2">
      <c r="A487" s="65"/>
      <c r="B487" s="65"/>
      <c r="C487" s="65"/>
      <c r="D487" s="65"/>
      <c r="E487" s="65"/>
      <c r="F487" s="65"/>
      <c r="G487" s="65"/>
      <c r="H487" s="65"/>
      <c r="I487" s="65"/>
      <c r="J487" s="65"/>
    </row>
    <row r="488" spans="1:10" ht="16" x14ac:dyDescent="0.2">
      <c r="A488" s="65"/>
      <c r="B488" s="65"/>
      <c r="C488" s="65"/>
      <c r="D488" s="65"/>
      <c r="E488" s="65"/>
      <c r="F488" s="65"/>
      <c r="G488" s="65"/>
      <c r="H488" s="65"/>
      <c r="I488" s="65"/>
      <c r="J488" s="65"/>
    </row>
    <row r="489" spans="1:10" ht="16" x14ac:dyDescent="0.2">
      <c r="A489" s="65"/>
      <c r="B489" s="65"/>
      <c r="C489" s="65"/>
      <c r="D489" s="65"/>
      <c r="E489" s="65"/>
      <c r="F489" s="65"/>
      <c r="G489" s="65"/>
      <c r="H489" s="65"/>
      <c r="I489" s="65"/>
      <c r="J489" s="65"/>
    </row>
    <row r="490" spans="1:10" ht="16" x14ac:dyDescent="0.2">
      <c r="A490" s="65"/>
      <c r="B490" s="65"/>
      <c r="C490" s="65"/>
      <c r="D490" s="65"/>
      <c r="E490" s="65"/>
      <c r="F490" s="65"/>
      <c r="G490" s="65"/>
      <c r="H490" s="65"/>
      <c r="I490" s="65"/>
      <c r="J490" s="65"/>
    </row>
    <row r="491" spans="1:10" ht="16" x14ac:dyDescent="0.2">
      <c r="A491" s="65"/>
      <c r="B491" s="65"/>
      <c r="C491" s="65"/>
      <c r="D491" s="65"/>
      <c r="E491" s="65"/>
      <c r="F491" s="65"/>
      <c r="G491" s="65"/>
      <c r="H491" s="65"/>
      <c r="I491" s="65"/>
      <c r="J491" s="65"/>
    </row>
    <row r="492" spans="1:10" ht="16" x14ac:dyDescent="0.2">
      <c r="A492" s="65"/>
      <c r="B492" s="65"/>
      <c r="C492" s="65"/>
      <c r="D492" s="65"/>
      <c r="E492" s="65"/>
      <c r="F492" s="65"/>
      <c r="G492" s="65"/>
      <c r="H492" s="65"/>
      <c r="I492" s="65"/>
      <c r="J492" s="65"/>
    </row>
    <row r="493" spans="1:10" ht="16" x14ac:dyDescent="0.2">
      <c r="A493" s="65"/>
      <c r="B493" s="65"/>
      <c r="C493" s="65"/>
      <c r="D493" s="65"/>
      <c r="E493" s="65"/>
      <c r="F493" s="65"/>
      <c r="G493" s="65"/>
      <c r="H493" s="65"/>
      <c r="I493" s="65"/>
      <c r="J493" s="65"/>
    </row>
    <row r="494" spans="1:10" ht="16" x14ac:dyDescent="0.2">
      <c r="A494" s="65"/>
      <c r="B494" s="65"/>
      <c r="C494" s="65"/>
      <c r="D494" s="65"/>
      <c r="E494" s="65"/>
      <c r="F494" s="65"/>
      <c r="G494" s="65"/>
      <c r="H494" s="65"/>
      <c r="I494" s="65"/>
      <c r="J494" s="65"/>
    </row>
    <row r="495" spans="1:10" ht="16" x14ac:dyDescent="0.2">
      <c r="A495" s="65"/>
      <c r="B495" s="65"/>
      <c r="C495" s="65"/>
      <c r="D495" s="65"/>
      <c r="E495" s="65"/>
      <c r="F495" s="65"/>
      <c r="G495" s="65"/>
      <c r="H495" s="65"/>
      <c r="I495" s="65"/>
      <c r="J495" s="65"/>
    </row>
    <row r="496" spans="1:10" ht="16" x14ac:dyDescent="0.2">
      <c r="A496" s="65"/>
      <c r="B496" s="65"/>
      <c r="C496" s="65"/>
      <c r="D496" s="65"/>
      <c r="E496" s="65"/>
      <c r="F496" s="65"/>
      <c r="G496" s="65"/>
      <c r="H496" s="65"/>
      <c r="I496" s="65"/>
      <c r="J496" s="65"/>
    </row>
    <row r="497" spans="1:10" ht="16" x14ac:dyDescent="0.2">
      <c r="A497" s="65"/>
      <c r="B497" s="65"/>
      <c r="C497" s="65"/>
      <c r="D497" s="65"/>
      <c r="E497" s="65"/>
      <c r="F497" s="65"/>
      <c r="G497" s="65"/>
      <c r="H497" s="65"/>
      <c r="I497" s="65"/>
      <c r="J497" s="65"/>
    </row>
    <row r="498" spans="1:10" ht="16" x14ac:dyDescent="0.2">
      <c r="A498" s="65"/>
      <c r="B498" s="65"/>
      <c r="C498" s="65"/>
      <c r="D498" s="65"/>
      <c r="E498" s="65"/>
      <c r="F498" s="65"/>
      <c r="G498" s="65"/>
      <c r="H498" s="65"/>
      <c r="I498" s="65"/>
      <c r="J498" s="65"/>
    </row>
    <row r="499" spans="1:10" ht="16" x14ac:dyDescent="0.2">
      <c r="A499" s="65"/>
      <c r="B499" s="65"/>
      <c r="C499" s="65"/>
      <c r="D499" s="65"/>
      <c r="E499" s="65"/>
      <c r="F499" s="65"/>
      <c r="G499" s="65"/>
      <c r="H499" s="65"/>
      <c r="I499" s="65"/>
      <c r="J499" s="65"/>
    </row>
    <row r="500" spans="1:10" ht="16" x14ac:dyDescent="0.2">
      <c r="A500" s="65"/>
      <c r="B500" s="65"/>
      <c r="C500" s="65"/>
      <c r="D500" s="65"/>
      <c r="E500" s="65"/>
      <c r="F500" s="65"/>
      <c r="G500" s="65"/>
      <c r="H500" s="65"/>
      <c r="I500" s="65"/>
      <c r="J500" s="65"/>
    </row>
    <row r="501" spans="1:10" ht="16" x14ac:dyDescent="0.2">
      <c r="A501" s="65"/>
      <c r="B501" s="65"/>
      <c r="C501" s="65"/>
      <c r="D501" s="65"/>
      <c r="E501" s="65"/>
      <c r="F501" s="65"/>
      <c r="G501" s="65"/>
      <c r="H501" s="65"/>
      <c r="I501" s="65"/>
      <c r="J501" s="65"/>
    </row>
    <row r="502" spans="1:10" ht="16" x14ac:dyDescent="0.2">
      <c r="A502" s="65"/>
      <c r="B502" s="65"/>
      <c r="C502" s="65"/>
      <c r="D502" s="65"/>
      <c r="E502" s="65"/>
      <c r="F502" s="65"/>
      <c r="G502" s="65"/>
      <c r="H502" s="65"/>
      <c r="I502" s="65"/>
      <c r="J502" s="65"/>
    </row>
    <row r="503" spans="1:10" ht="16" x14ac:dyDescent="0.2">
      <c r="A503" s="65"/>
      <c r="B503" s="65"/>
      <c r="C503" s="65"/>
      <c r="D503" s="65"/>
      <c r="E503" s="65"/>
      <c r="F503" s="65"/>
      <c r="G503" s="65"/>
      <c r="H503" s="65"/>
      <c r="I503" s="65"/>
      <c r="J503" s="65"/>
    </row>
    <row r="504" spans="1:10" ht="16" x14ac:dyDescent="0.2">
      <c r="A504" s="65"/>
      <c r="B504" s="65"/>
      <c r="C504" s="65"/>
      <c r="D504" s="65"/>
      <c r="E504" s="65"/>
      <c r="F504" s="65"/>
      <c r="G504" s="65"/>
      <c r="H504" s="65"/>
      <c r="I504" s="65"/>
      <c r="J504" s="65"/>
    </row>
    <row r="505" spans="1:10" ht="16" x14ac:dyDescent="0.2">
      <c r="A505" s="65"/>
      <c r="B505" s="65"/>
      <c r="C505" s="65"/>
      <c r="D505" s="65"/>
      <c r="E505" s="65"/>
      <c r="F505" s="65"/>
      <c r="G505" s="65"/>
      <c r="H505" s="65"/>
      <c r="I505" s="65"/>
      <c r="J505" s="65"/>
    </row>
    <row r="506" spans="1:10" ht="16" x14ac:dyDescent="0.2">
      <c r="A506" s="65"/>
      <c r="B506" s="65"/>
      <c r="C506" s="65"/>
      <c r="D506" s="65"/>
      <c r="E506" s="65"/>
      <c r="F506" s="65"/>
      <c r="G506" s="65"/>
      <c r="H506" s="65"/>
      <c r="I506" s="65"/>
      <c r="J506" s="65"/>
    </row>
    <row r="507" spans="1:10" ht="16" x14ac:dyDescent="0.2">
      <c r="A507" s="65"/>
      <c r="B507" s="65"/>
      <c r="C507" s="65"/>
      <c r="D507" s="65"/>
      <c r="E507" s="65"/>
      <c r="F507" s="65"/>
      <c r="G507" s="65"/>
      <c r="H507" s="65"/>
      <c r="I507" s="65"/>
      <c r="J507" s="65"/>
    </row>
    <row r="508" spans="1:10" ht="16" x14ac:dyDescent="0.2">
      <c r="A508" s="65"/>
      <c r="B508" s="65"/>
      <c r="C508" s="65"/>
      <c r="D508" s="65"/>
      <c r="E508" s="65"/>
      <c r="F508" s="65"/>
      <c r="G508" s="65"/>
      <c r="H508" s="65"/>
      <c r="I508" s="65"/>
      <c r="J508" s="65"/>
    </row>
    <row r="509" spans="1:10" ht="16" x14ac:dyDescent="0.2">
      <c r="A509" s="65"/>
      <c r="B509" s="65"/>
      <c r="C509" s="65"/>
      <c r="D509" s="65"/>
      <c r="E509" s="65"/>
      <c r="F509" s="65"/>
      <c r="G509" s="65"/>
      <c r="H509" s="65"/>
      <c r="I509" s="65"/>
      <c r="J509" s="65"/>
    </row>
    <row r="510" spans="1:10" ht="16" x14ac:dyDescent="0.2">
      <c r="A510" s="65"/>
      <c r="B510" s="65"/>
      <c r="C510" s="65"/>
      <c r="D510" s="65"/>
      <c r="E510" s="65"/>
      <c r="F510" s="65"/>
      <c r="G510" s="65"/>
      <c r="H510" s="65"/>
      <c r="I510" s="65"/>
      <c r="J510" s="65"/>
    </row>
    <row r="511" spans="1:10" ht="16" x14ac:dyDescent="0.2">
      <c r="A511" s="65"/>
      <c r="B511" s="65"/>
      <c r="C511" s="65"/>
      <c r="D511" s="65"/>
      <c r="E511" s="65"/>
      <c r="F511" s="65"/>
      <c r="G511" s="65"/>
      <c r="H511" s="65"/>
      <c r="I511" s="65"/>
      <c r="J511" s="65"/>
    </row>
    <row r="512" spans="1:10" ht="16" x14ac:dyDescent="0.2">
      <c r="A512" s="65"/>
      <c r="B512" s="65"/>
      <c r="C512" s="65"/>
      <c r="D512" s="65"/>
      <c r="E512" s="65"/>
      <c r="F512" s="65"/>
      <c r="G512" s="65"/>
      <c r="H512" s="65"/>
      <c r="I512" s="65"/>
      <c r="J512" s="65"/>
    </row>
    <row r="513" spans="1:10" ht="16" x14ac:dyDescent="0.2">
      <c r="A513" s="65"/>
      <c r="B513" s="65"/>
      <c r="C513" s="65"/>
      <c r="D513" s="65"/>
      <c r="E513" s="65"/>
      <c r="F513" s="65"/>
      <c r="G513" s="65"/>
      <c r="H513" s="65"/>
      <c r="I513" s="65"/>
      <c r="J513" s="65"/>
    </row>
    <row r="514" spans="1:10" ht="16" x14ac:dyDescent="0.2">
      <c r="A514" s="65"/>
      <c r="B514" s="65"/>
      <c r="C514" s="65"/>
      <c r="D514" s="65"/>
      <c r="E514" s="65"/>
      <c r="F514" s="65"/>
      <c r="G514" s="65"/>
      <c r="H514" s="65"/>
      <c r="I514" s="65"/>
      <c r="J514" s="65"/>
    </row>
    <row r="515" spans="1:10" ht="16" x14ac:dyDescent="0.2">
      <c r="A515" s="65"/>
      <c r="B515" s="65"/>
      <c r="C515" s="65"/>
      <c r="D515" s="65"/>
      <c r="E515" s="65"/>
      <c r="F515" s="65"/>
      <c r="G515" s="65"/>
      <c r="H515" s="65"/>
      <c r="I515" s="65"/>
      <c r="J515" s="65"/>
    </row>
    <row r="516" spans="1:10" ht="16" x14ac:dyDescent="0.2">
      <c r="A516" s="65"/>
      <c r="B516" s="65"/>
      <c r="C516" s="65"/>
      <c r="D516" s="65"/>
      <c r="E516" s="65"/>
      <c r="F516" s="65"/>
      <c r="G516" s="65"/>
      <c r="H516" s="65"/>
      <c r="I516" s="65"/>
      <c r="J516" s="65"/>
    </row>
    <row r="517" spans="1:10" ht="16" x14ac:dyDescent="0.2">
      <c r="A517" s="65"/>
      <c r="B517" s="65"/>
      <c r="C517" s="65"/>
      <c r="D517" s="65"/>
      <c r="E517" s="65"/>
      <c r="F517" s="65"/>
      <c r="G517" s="65"/>
      <c r="H517" s="65"/>
      <c r="I517" s="65"/>
      <c r="J517" s="65"/>
    </row>
    <row r="518" spans="1:10" ht="16" x14ac:dyDescent="0.2">
      <c r="A518" s="65"/>
      <c r="B518" s="65"/>
      <c r="C518" s="65"/>
      <c r="D518" s="65"/>
      <c r="E518" s="65"/>
      <c r="F518" s="65"/>
      <c r="G518" s="65"/>
      <c r="H518" s="65"/>
      <c r="I518" s="65"/>
      <c r="J518" s="65"/>
    </row>
    <row r="519" spans="1:10" ht="16" x14ac:dyDescent="0.2">
      <c r="A519" s="65"/>
      <c r="B519" s="65"/>
      <c r="C519" s="65"/>
      <c r="D519" s="65"/>
      <c r="E519" s="65"/>
      <c r="F519" s="65"/>
      <c r="G519" s="65"/>
      <c r="H519" s="65"/>
      <c r="I519" s="65"/>
      <c r="J519" s="65"/>
    </row>
    <row r="520" spans="1:10" ht="16" x14ac:dyDescent="0.2">
      <c r="A520" s="65"/>
      <c r="B520" s="65"/>
      <c r="C520" s="65"/>
      <c r="D520" s="65"/>
      <c r="E520" s="65"/>
      <c r="F520" s="65"/>
      <c r="G520" s="65"/>
      <c r="H520" s="65"/>
      <c r="I520" s="65"/>
      <c r="J520" s="65"/>
    </row>
    <row r="521" spans="1:10" ht="16" x14ac:dyDescent="0.2">
      <c r="A521" s="65"/>
      <c r="B521" s="65"/>
      <c r="C521" s="65"/>
      <c r="D521" s="65"/>
      <c r="E521" s="65"/>
      <c r="F521" s="65"/>
      <c r="G521" s="65"/>
      <c r="H521" s="65"/>
      <c r="I521" s="65"/>
      <c r="J521" s="65"/>
    </row>
    <row r="522" spans="1:10" ht="16" x14ac:dyDescent="0.2">
      <c r="A522" s="65"/>
      <c r="B522" s="65"/>
      <c r="C522" s="65"/>
      <c r="D522" s="65"/>
      <c r="E522" s="65"/>
      <c r="F522" s="65"/>
      <c r="G522" s="65"/>
      <c r="H522" s="65"/>
      <c r="I522" s="65"/>
      <c r="J522" s="65"/>
    </row>
    <row r="523" spans="1:10" ht="16" x14ac:dyDescent="0.2">
      <c r="A523" s="65"/>
      <c r="B523" s="65"/>
      <c r="C523" s="65"/>
      <c r="D523" s="65"/>
      <c r="E523" s="65"/>
      <c r="F523" s="65"/>
      <c r="G523" s="65"/>
      <c r="H523" s="65"/>
      <c r="I523" s="65"/>
      <c r="J523" s="65"/>
    </row>
    <row r="524" spans="1:10" ht="16" x14ac:dyDescent="0.2">
      <c r="A524" s="65"/>
      <c r="B524" s="65"/>
      <c r="C524" s="65"/>
      <c r="D524" s="65"/>
      <c r="E524" s="65"/>
      <c r="F524" s="65"/>
      <c r="G524" s="65"/>
      <c r="H524" s="65"/>
      <c r="I524" s="65"/>
      <c r="J524" s="65"/>
    </row>
    <row r="525" spans="1:10" ht="16" x14ac:dyDescent="0.2">
      <c r="A525" s="65"/>
      <c r="B525" s="65"/>
      <c r="C525" s="65"/>
      <c r="D525" s="65"/>
      <c r="E525" s="65"/>
      <c r="F525" s="65"/>
      <c r="G525" s="65"/>
      <c r="H525" s="65"/>
      <c r="I525" s="65"/>
      <c r="J525" s="65"/>
    </row>
    <row r="526" spans="1:10" ht="16" x14ac:dyDescent="0.2">
      <c r="A526" s="65"/>
      <c r="B526" s="65"/>
      <c r="C526" s="65"/>
      <c r="D526" s="65"/>
      <c r="E526" s="65"/>
      <c r="F526" s="65"/>
      <c r="G526" s="65"/>
      <c r="H526" s="65"/>
      <c r="I526" s="65"/>
      <c r="J526" s="65"/>
    </row>
    <row r="527" spans="1:10" ht="16" x14ac:dyDescent="0.2">
      <c r="A527" s="65"/>
      <c r="B527" s="65"/>
      <c r="C527" s="65"/>
      <c r="D527" s="65"/>
      <c r="E527" s="65"/>
      <c r="F527" s="65"/>
      <c r="G527" s="65"/>
      <c r="H527" s="65"/>
      <c r="I527" s="65"/>
      <c r="J527" s="65"/>
    </row>
    <row r="528" spans="1:10" ht="16" x14ac:dyDescent="0.2">
      <c r="A528" s="65"/>
      <c r="B528" s="65"/>
      <c r="C528" s="65"/>
      <c r="D528" s="65"/>
      <c r="E528" s="65"/>
      <c r="F528" s="65"/>
      <c r="G528" s="65"/>
      <c r="H528" s="65"/>
      <c r="I528" s="65"/>
      <c r="J528" s="65"/>
    </row>
    <row r="529" spans="1:10" ht="16" x14ac:dyDescent="0.2">
      <c r="A529" s="65"/>
      <c r="B529" s="65"/>
      <c r="C529" s="65"/>
      <c r="D529" s="65"/>
      <c r="E529" s="65"/>
      <c r="F529" s="65"/>
      <c r="G529" s="65"/>
      <c r="H529" s="65"/>
      <c r="I529" s="65"/>
      <c r="J529" s="65"/>
    </row>
    <row r="530" spans="1:10" ht="16" x14ac:dyDescent="0.2">
      <c r="A530" s="65"/>
      <c r="B530" s="65"/>
      <c r="C530" s="65"/>
      <c r="D530" s="65"/>
      <c r="E530" s="65"/>
      <c r="F530" s="65"/>
      <c r="G530" s="65"/>
      <c r="H530" s="65"/>
      <c r="I530" s="65"/>
      <c r="J530" s="65"/>
    </row>
    <row r="531" spans="1:10" ht="16" x14ac:dyDescent="0.2">
      <c r="A531" s="65"/>
      <c r="B531" s="65"/>
      <c r="C531" s="65"/>
      <c r="D531" s="65"/>
      <c r="E531" s="65"/>
      <c r="F531" s="65"/>
      <c r="G531" s="65"/>
      <c r="H531" s="65"/>
      <c r="I531" s="65"/>
      <c r="J531" s="65"/>
    </row>
    <row r="532" spans="1:10" ht="16" x14ac:dyDescent="0.2">
      <c r="A532" s="65"/>
      <c r="B532" s="65"/>
      <c r="C532" s="65"/>
      <c r="D532" s="65"/>
      <c r="E532" s="65"/>
      <c r="F532" s="65"/>
      <c r="G532" s="65"/>
      <c r="H532" s="65"/>
      <c r="I532" s="65"/>
      <c r="J532" s="65"/>
    </row>
    <row r="533" spans="1:10" ht="16" x14ac:dyDescent="0.2">
      <c r="A533" s="65"/>
      <c r="B533" s="65"/>
      <c r="C533" s="65"/>
      <c r="D533" s="65"/>
      <c r="E533" s="65"/>
      <c r="F533" s="65"/>
      <c r="G533" s="65"/>
      <c r="H533" s="65"/>
      <c r="I533" s="65"/>
      <c r="J533" s="65"/>
    </row>
    <row r="534" spans="1:10" ht="16" x14ac:dyDescent="0.2">
      <c r="A534" s="65"/>
      <c r="B534" s="65"/>
      <c r="C534" s="65"/>
      <c r="D534" s="65"/>
      <c r="E534" s="65"/>
      <c r="F534" s="65"/>
      <c r="G534" s="65"/>
      <c r="H534" s="65"/>
      <c r="I534" s="65"/>
      <c r="J534" s="65"/>
    </row>
    <row r="535" spans="1:10" ht="16" x14ac:dyDescent="0.2">
      <c r="A535" s="65"/>
      <c r="B535" s="65"/>
      <c r="C535" s="65"/>
      <c r="D535" s="65"/>
      <c r="E535" s="65"/>
      <c r="F535" s="65"/>
      <c r="G535" s="65"/>
      <c r="H535" s="65"/>
      <c r="I535" s="65"/>
      <c r="J535" s="65"/>
    </row>
    <row r="536" spans="1:10" ht="16" x14ac:dyDescent="0.2">
      <c r="A536" s="65"/>
      <c r="B536" s="65"/>
      <c r="C536" s="65"/>
      <c r="D536" s="65"/>
      <c r="E536" s="65"/>
      <c r="F536" s="65"/>
      <c r="G536" s="65"/>
      <c r="H536" s="65"/>
      <c r="I536" s="65"/>
      <c r="J536" s="65"/>
    </row>
    <row r="537" spans="1:10" ht="16" x14ac:dyDescent="0.2">
      <c r="A537" s="65"/>
      <c r="B537" s="65"/>
      <c r="C537" s="65"/>
      <c r="D537" s="65"/>
      <c r="E537" s="65"/>
      <c r="F537" s="65"/>
      <c r="G537" s="65"/>
      <c r="H537" s="65"/>
      <c r="I537" s="65"/>
      <c r="J537" s="65"/>
    </row>
    <row r="538" spans="1:10" ht="16" x14ac:dyDescent="0.2">
      <c r="A538" s="65"/>
      <c r="B538" s="65"/>
      <c r="C538" s="65"/>
      <c r="D538" s="65"/>
      <c r="E538" s="65"/>
      <c r="F538" s="65"/>
      <c r="G538" s="65"/>
      <c r="H538" s="65"/>
      <c r="I538" s="65"/>
      <c r="J538" s="65"/>
    </row>
    <row r="539" spans="1:10" ht="16" x14ac:dyDescent="0.2">
      <c r="A539" s="65"/>
      <c r="B539" s="65"/>
      <c r="C539" s="65"/>
      <c r="D539" s="65"/>
      <c r="E539" s="65"/>
      <c r="F539" s="65"/>
      <c r="G539" s="65"/>
      <c r="H539" s="65"/>
      <c r="I539" s="65"/>
      <c r="J539" s="65"/>
    </row>
    <row r="540" spans="1:10" ht="16" x14ac:dyDescent="0.2">
      <c r="A540" s="65"/>
      <c r="B540" s="65"/>
      <c r="C540" s="65"/>
      <c r="D540" s="65"/>
      <c r="E540" s="65"/>
      <c r="F540" s="65"/>
      <c r="G540" s="65"/>
      <c r="H540" s="65"/>
      <c r="I540" s="65"/>
      <c r="J540" s="65"/>
    </row>
    <row r="541" spans="1:10" ht="16" x14ac:dyDescent="0.2">
      <c r="A541" s="65"/>
      <c r="B541" s="65"/>
      <c r="C541" s="65"/>
      <c r="D541" s="65"/>
      <c r="E541" s="65"/>
      <c r="F541" s="65"/>
      <c r="G541" s="65"/>
      <c r="H541" s="65"/>
      <c r="I541" s="65"/>
      <c r="J541" s="65"/>
    </row>
    <row r="542" spans="1:10" ht="16" x14ac:dyDescent="0.2">
      <c r="A542" s="65"/>
      <c r="B542" s="65"/>
      <c r="C542" s="65"/>
      <c r="D542" s="65"/>
      <c r="E542" s="65"/>
      <c r="F542" s="65"/>
      <c r="G542" s="65"/>
      <c r="H542" s="65"/>
      <c r="I542" s="65"/>
      <c r="J542" s="65"/>
    </row>
    <row r="543" spans="1:10" ht="16" x14ac:dyDescent="0.2">
      <c r="A543" s="65"/>
      <c r="B543" s="65"/>
      <c r="C543" s="65"/>
      <c r="D543" s="65"/>
      <c r="E543" s="65"/>
      <c r="F543" s="65"/>
      <c r="G543" s="65"/>
      <c r="H543" s="65"/>
      <c r="I543" s="65"/>
      <c r="J543" s="65"/>
    </row>
    <row r="544" spans="1:10" ht="16" x14ac:dyDescent="0.2">
      <c r="A544" s="65"/>
      <c r="B544" s="65"/>
      <c r="C544" s="65"/>
      <c r="D544" s="65"/>
      <c r="E544" s="65"/>
      <c r="F544" s="65"/>
      <c r="G544" s="65"/>
      <c r="H544" s="65"/>
      <c r="I544" s="65"/>
      <c r="J544" s="65"/>
    </row>
    <row r="545" spans="1:10" ht="16" x14ac:dyDescent="0.2">
      <c r="A545" s="65"/>
      <c r="B545" s="65"/>
      <c r="C545" s="65"/>
      <c r="D545" s="65"/>
      <c r="E545" s="65"/>
      <c r="F545" s="65"/>
      <c r="G545" s="65"/>
      <c r="H545" s="65"/>
      <c r="I545" s="65"/>
      <c r="J545" s="65"/>
    </row>
    <row r="546" spans="1:10" ht="16" x14ac:dyDescent="0.2">
      <c r="A546" s="65"/>
      <c r="B546" s="65"/>
      <c r="C546" s="65"/>
      <c r="D546" s="65"/>
      <c r="E546" s="65"/>
      <c r="F546" s="65"/>
      <c r="G546" s="65"/>
      <c r="H546" s="65"/>
      <c r="I546" s="65"/>
      <c r="J546" s="65"/>
    </row>
    <row r="547" spans="1:10" ht="16" x14ac:dyDescent="0.2">
      <c r="A547" s="65"/>
      <c r="B547" s="65"/>
      <c r="C547" s="65"/>
      <c r="D547" s="65"/>
      <c r="E547" s="65"/>
      <c r="F547" s="65"/>
      <c r="G547" s="65"/>
      <c r="H547" s="65"/>
      <c r="I547" s="65"/>
      <c r="J547" s="65"/>
    </row>
    <row r="548" spans="1:10" ht="16" x14ac:dyDescent="0.2">
      <c r="A548" s="65"/>
      <c r="B548" s="65"/>
      <c r="C548" s="65"/>
      <c r="D548" s="65"/>
      <c r="E548" s="65"/>
      <c r="F548" s="65"/>
      <c r="G548" s="65"/>
      <c r="H548" s="65"/>
      <c r="I548" s="65"/>
      <c r="J548" s="65"/>
    </row>
    <row r="549" spans="1:10" ht="16" x14ac:dyDescent="0.2">
      <c r="A549" s="65"/>
      <c r="B549" s="65"/>
      <c r="C549" s="65"/>
      <c r="D549" s="65"/>
      <c r="E549" s="65"/>
      <c r="F549" s="65"/>
      <c r="G549" s="65"/>
      <c r="H549" s="65"/>
      <c r="I549" s="65"/>
      <c r="J549" s="65"/>
    </row>
    <row r="550" spans="1:10" ht="16" x14ac:dyDescent="0.2">
      <c r="A550" s="65"/>
      <c r="B550" s="65"/>
      <c r="C550" s="65"/>
      <c r="D550" s="65"/>
      <c r="E550" s="65"/>
      <c r="F550" s="65"/>
      <c r="G550" s="65"/>
      <c r="H550" s="65"/>
      <c r="I550" s="65"/>
      <c r="J550" s="65"/>
    </row>
    <row r="551" spans="1:10" ht="16" x14ac:dyDescent="0.2">
      <c r="A551" s="65"/>
      <c r="B551" s="65"/>
      <c r="C551" s="65"/>
      <c r="D551" s="65"/>
      <c r="E551" s="65"/>
      <c r="F551" s="65"/>
      <c r="G551" s="65"/>
      <c r="H551" s="65"/>
      <c r="I551" s="65"/>
      <c r="J551" s="65"/>
    </row>
    <row r="552" spans="1:10" ht="16" x14ac:dyDescent="0.2">
      <c r="A552" s="65"/>
      <c r="B552" s="65"/>
      <c r="C552" s="65"/>
      <c r="D552" s="65"/>
      <c r="E552" s="65"/>
      <c r="F552" s="65"/>
      <c r="G552" s="65"/>
      <c r="H552" s="65"/>
      <c r="I552" s="65"/>
      <c r="J552" s="65"/>
    </row>
    <row r="553" spans="1:10" ht="16" x14ac:dyDescent="0.2">
      <c r="A553" s="65"/>
      <c r="B553" s="65"/>
      <c r="C553" s="65"/>
      <c r="D553" s="65"/>
      <c r="E553" s="65"/>
      <c r="F553" s="65"/>
      <c r="G553" s="65"/>
      <c r="H553" s="65"/>
      <c r="I553" s="65"/>
      <c r="J553" s="65"/>
    </row>
    <row r="554" spans="1:10" ht="16" x14ac:dyDescent="0.2">
      <c r="A554" s="65"/>
      <c r="B554" s="65"/>
      <c r="C554" s="65"/>
      <c r="D554" s="65"/>
      <c r="E554" s="65"/>
      <c r="F554" s="65"/>
      <c r="G554" s="65"/>
      <c r="H554" s="65"/>
      <c r="I554" s="65"/>
      <c r="J554" s="65"/>
    </row>
    <row r="555" spans="1:10" ht="16" x14ac:dyDescent="0.2">
      <c r="A555" s="65"/>
      <c r="B555" s="65"/>
      <c r="C555" s="65"/>
      <c r="D555" s="65"/>
      <c r="E555" s="65"/>
      <c r="F555" s="65"/>
      <c r="G555" s="65"/>
      <c r="H555" s="65"/>
      <c r="I555" s="65"/>
      <c r="J555" s="65"/>
    </row>
    <row r="556" spans="1:10" ht="16" x14ac:dyDescent="0.2">
      <c r="A556" s="65"/>
      <c r="B556" s="65"/>
      <c r="C556" s="65"/>
      <c r="D556" s="65"/>
      <c r="E556" s="65"/>
      <c r="F556" s="65"/>
      <c r="G556" s="65"/>
      <c r="H556" s="65"/>
      <c r="I556" s="65"/>
      <c r="J556" s="65"/>
    </row>
    <row r="557" spans="1:10" ht="16" x14ac:dyDescent="0.2">
      <c r="A557" s="65"/>
      <c r="B557" s="65"/>
      <c r="C557" s="65"/>
      <c r="D557" s="65"/>
      <c r="E557" s="65"/>
      <c r="F557" s="65"/>
      <c r="G557" s="65"/>
      <c r="H557" s="65"/>
      <c r="I557" s="65"/>
      <c r="J557" s="65"/>
    </row>
    <row r="558" spans="1:10" ht="16" x14ac:dyDescent="0.2">
      <c r="A558" s="65"/>
      <c r="B558" s="65"/>
      <c r="C558" s="65"/>
      <c r="D558" s="65"/>
      <c r="E558" s="65"/>
      <c r="F558" s="65"/>
      <c r="G558" s="65"/>
      <c r="H558" s="65"/>
      <c r="I558" s="65"/>
      <c r="J558" s="65"/>
    </row>
    <row r="559" spans="1:10" ht="16" x14ac:dyDescent="0.2">
      <c r="A559" s="65"/>
      <c r="B559" s="65"/>
      <c r="C559" s="65"/>
      <c r="D559" s="65"/>
      <c r="E559" s="65"/>
      <c r="F559" s="65"/>
      <c r="G559" s="65"/>
      <c r="H559" s="65"/>
      <c r="I559" s="65"/>
      <c r="J559" s="65"/>
    </row>
    <row r="560" spans="1:10" ht="16" x14ac:dyDescent="0.2">
      <c r="A560" s="65"/>
      <c r="B560" s="65"/>
      <c r="C560" s="65"/>
      <c r="D560" s="65"/>
      <c r="E560" s="65"/>
      <c r="F560" s="65"/>
      <c r="G560" s="65"/>
      <c r="H560" s="65"/>
      <c r="I560" s="65"/>
      <c r="J560" s="65"/>
    </row>
    <row r="561" spans="1:10" ht="16" x14ac:dyDescent="0.2">
      <c r="A561" s="65"/>
      <c r="B561" s="65"/>
      <c r="C561" s="65"/>
      <c r="D561" s="65"/>
      <c r="E561" s="65"/>
      <c r="F561" s="65"/>
      <c r="G561" s="65"/>
      <c r="H561" s="65"/>
      <c r="I561" s="65"/>
      <c r="J561" s="65"/>
    </row>
    <row r="562" spans="1:10" ht="16" x14ac:dyDescent="0.2">
      <c r="A562" s="65"/>
      <c r="B562" s="65"/>
      <c r="C562" s="65"/>
      <c r="D562" s="65"/>
      <c r="E562" s="65"/>
      <c r="F562" s="65"/>
      <c r="G562" s="65"/>
      <c r="H562" s="65"/>
      <c r="I562" s="65"/>
      <c r="J562" s="65"/>
    </row>
    <row r="563" spans="1:10" ht="16" x14ac:dyDescent="0.2">
      <c r="A563" s="65"/>
      <c r="B563" s="65"/>
      <c r="C563" s="65"/>
      <c r="D563" s="65"/>
      <c r="E563" s="65"/>
      <c r="F563" s="65"/>
      <c r="G563" s="65"/>
      <c r="H563" s="65"/>
      <c r="I563" s="65"/>
      <c r="J563" s="65"/>
    </row>
    <row r="564" spans="1:10" ht="16" x14ac:dyDescent="0.2">
      <c r="A564" s="65"/>
      <c r="B564" s="65"/>
      <c r="C564" s="65"/>
      <c r="D564" s="65"/>
      <c r="E564" s="65"/>
      <c r="F564" s="65"/>
      <c r="G564" s="65"/>
      <c r="H564" s="65"/>
      <c r="I564" s="65"/>
      <c r="J564" s="65"/>
    </row>
    <row r="565" spans="1:10" ht="16" x14ac:dyDescent="0.2">
      <c r="A565" s="65"/>
      <c r="B565" s="65"/>
      <c r="C565" s="65"/>
      <c r="D565" s="65"/>
      <c r="E565" s="65"/>
      <c r="F565" s="65"/>
      <c r="G565" s="65"/>
      <c r="H565" s="65"/>
      <c r="I565" s="65"/>
      <c r="J565" s="65"/>
    </row>
    <row r="566" spans="1:10" ht="16" x14ac:dyDescent="0.2">
      <c r="A566" s="65"/>
      <c r="B566" s="65"/>
      <c r="C566" s="65"/>
      <c r="D566" s="65"/>
      <c r="E566" s="65"/>
      <c r="F566" s="65"/>
      <c r="G566" s="65"/>
      <c r="H566" s="65"/>
      <c r="I566" s="65"/>
      <c r="J566" s="65"/>
    </row>
    <row r="567" spans="1:10" ht="16" x14ac:dyDescent="0.2">
      <c r="A567" s="65"/>
      <c r="B567" s="65"/>
      <c r="C567" s="65"/>
      <c r="D567" s="65"/>
      <c r="E567" s="65"/>
      <c r="F567" s="65"/>
      <c r="G567" s="65"/>
      <c r="H567" s="65"/>
      <c r="I567" s="65"/>
      <c r="J567" s="65"/>
    </row>
    <row r="568" spans="1:10" ht="16" x14ac:dyDescent="0.2">
      <c r="A568" s="65"/>
      <c r="B568" s="65"/>
      <c r="C568" s="65"/>
      <c r="D568" s="65"/>
      <c r="E568" s="65"/>
      <c r="F568" s="65"/>
      <c r="G568" s="65"/>
      <c r="H568" s="65"/>
      <c r="I568" s="65"/>
      <c r="J568" s="65"/>
    </row>
    <row r="569" spans="1:10" ht="16" x14ac:dyDescent="0.2">
      <c r="A569" s="65"/>
      <c r="B569" s="65"/>
      <c r="C569" s="65"/>
      <c r="D569" s="65"/>
      <c r="E569" s="65"/>
      <c r="F569" s="65"/>
      <c r="G569" s="65"/>
      <c r="H569" s="65"/>
      <c r="I569" s="65"/>
      <c r="J569" s="65"/>
    </row>
    <row r="570" spans="1:10" ht="16" x14ac:dyDescent="0.2">
      <c r="A570" s="65"/>
      <c r="B570" s="65"/>
      <c r="C570" s="65"/>
      <c r="D570" s="65"/>
      <c r="E570" s="65"/>
      <c r="F570" s="65"/>
      <c r="G570" s="65"/>
      <c r="H570" s="65"/>
      <c r="I570" s="65"/>
      <c r="J570" s="65"/>
    </row>
    <row r="571" spans="1:10" ht="16" x14ac:dyDescent="0.2">
      <c r="A571" s="65"/>
      <c r="B571" s="65"/>
      <c r="C571" s="65"/>
      <c r="D571" s="65"/>
      <c r="E571" s="65"/>
      <c r="F571" s="65"/>
      <c r="G571" s="65"/>
      <c r="H571" s="65"/>
      <c r="I571" s="65"/>
      <c r="J571" s="65"/>
    </row>
    <row r="572" spans="1:10" ht="16" x14ac:dyDescent="0.2">
      <c r="A572" s="65"/>
      <c r="B572" s="65"/>
      <c r="C572" s="65"/>
      <c r="D572" s="65"/>
      <c r="E572" s="65"/>
      <c r="F572" s="65"/>
      <c r="G572" s="65"/>
      <c r="H572" s="65"/>
      <c r="I572" s="65"/>
      <c r="J572" s="65"/>
    </row>
    <row r="573" spans="1:10" ht="16" x14ac:dyDescent="0.2">
      <c r="A573" s="65"/>
      <c r="B573" s="65"/>
      <c r="C573" s="65"/>
      <c r="D573" s="65"/>
      <c r="E573" s="65"/>
      <c r="F573" s="65"/>
      <c r="G573" s="65"/>
      <c r="H573" s="65"/>
      <c r="I573" s="65"/>
      <c r="J573" s="65"/>
    </row>
    <row r="574" spans="1:10" ht="16" x14ac:dyDescent="0.2">
      <c r="A574" s="65"/>
      <c r="B574" s="65"/>
      <c r="C574" s="65"/>
      <c r="D574" s="65"/>
      <c r="E574" s="65"/>
      <c r="F574" s="65"/>
      <c r="G574" s="65"/>
      <c r="H574" s="65"/>
      <c r="I574" s="65"/>
      <c r="J574" s="65"/>
    </row>
    <row r="575" spans="1:10" ht="16" x14ac:dyDescent="0.2">
      <c r="A575" s="65"/>
      <c r="B575" s="65"/>
      <c r="C575" s="65"/>
      <c r="D575" s="65"/>
      <c r="E575" s="65"/>
      <c r="F575" s="65"/>
      <c r="G575" s="65"/>
      <c r="H575" s="65"/>
      <c r="I575" s="65"/>
      <c r="J575" s="65"/>
    </row>
    <row r="576" spans="1:10" ht="16" x14ac:dyDescent="0.2">
      <c r="A576" s="65"/>
      <c r="B576" s="65"/>
      <c r="C576" s="65"/>
      <c r="D576" s="65"/>
      <c r="E576" s="65"/>
      <c r="F576" s="65"/>
      <c r="G576" s="65"/>
      <c r="H576" s="65"/>
      <c r="I576" s="65"/>
      <c r="J576" s="65"/>
    </row>
    <row r="577" spans="1:10" ht="16" x14ac:dyDescent="0.2">
      <c r="A577" s="65"/>
      <c r="B577" s="65"/>
      <c r="C577" s="65"/>
      <c r="D577" s="65"/>
      <c r="E577" s="65"/>
      <c r="F577" s="65"/>
      <c r="G577" s="65"/>
      <c r="H577" s="65"/>
      <c r="I577" s="65"/>
      <c r="J577" s="65"/>
    </row>
    <row r="578" spans="1:10" ht="16" x14ac:dyDescent="0.2">
      <c r="A578" s="65"/>
      <c r="B578" s="65"/>
      <c r="C578" s="65"/>
      <c r="D578" s="65"/>
      <c r="E578" s="65"/>
      <c r="F578" s="65"/>
      <c r="G578" s="65"/>
      <c r="H578" s="65"/>
      <c r="I578" s="65"/>
      <c r="J578" s="65"/>
    </row>
    <row r="579" spans="1:10" ht="16" x14ac:dyDescent="0.2">
      <c r="A579" s="65"/>
      <c r="B579" s="65"/>
      <c r="C579" s="65"/>
      <c r="D579" s="65"/>
      <c r="E579" s="65"/>
      <c r="F579" s="65"/>
      <c r="G579" s="65"/>
      <c r="H579" s="65"/>
      <c r="I579" s="65"/>
      <c r="J579" s="65"/>
    </row>
    <row r="580" spans="1:10" ht="16" x14ac:dyDescent="0.2">
      <c r="A580" s="65"/>
      <c r="B580" s="65"/>
      <c r="C580" s="65"/>
      <c r="D580" s="65"/>
      <c r="E580" s="65"/>
      <c r="F580" s="65"/>
      <c r="G580" s="65"/>
      <c r="H580" s="65"/>
      <c r="I580" s="65"/>
      <c r="J580" s="65"/>
    </row>
    <row r="581" spans="1:10" ht="16" x14ac:dyDescent="0.2">
      <c r="A581" s="65"/>
      <c r="B581" s="65"/>
      <c r="C581" s="65"/>
      <c r="D581" s="65"/>
      <c r="E581" s="65"/>
      <c r="F581" s="65"/>
      <c r="G581" s="65"/>
      <c r="H581" s="65"/>
      <c r="I581" s="65"/>
      <c r="J581" s="65"/>
    </row>
    <row r="582" spans="1:10" ht="16" x14ac:dyDescent="0.2">
      <c r="A582" s="65"/>
      <c r="B582" s="65"/>
      <c r="C582" s="65"/>
      <c r="D582" s="65"/>
      <c r="E582" s="65"/>
      <c r="F582" s="65"/>
      <c r="G582" s="65"/>
      <c r="H582" s="65"/>
      <c r="I582" s="65"/>
      <c r="J582" s="65"/>
    </row>
    <row r="583" spans="1:10" ht="16" x14ac:dyDescent="0.2">
      <c r="A583" s="65"/>
      <c r="B583" s="65"/>
      <c r="C583" s="65"/>
      <c r="D583" s="65"/>
      <c r="E583" s="65"/>
      <c r="F583" s="65"/>
      <c r="G583" s="65"/>
      <c r="H583" s="65"/>
      <c r="I583" s="65"/>
      <c r="J583" s="65"/>
    </row>
    <row r="584" spans="1:10" ht="16" x14ac:dyDescent="0.2">
      <c r="A584" s="65"/>
      <c r="B584" s="65"/>
      <c r="C584" s="65"/>
      <c r="D584" s="65"/>
      <c r="E584" s="65"/>
      <c r="F584" s="65"/>
      <c r="G584" s="65"/>
      <c r="H584" s="65"/>
      <c r="I584" s="65"/>
      <c r="J584" s="65"/>
    </row>
    <row r="585" spans="1:10" ht="16" x14ac:dyDescent="0.2">
      <c r="A585" s="65"/>
      <c r="B585" s="65"/>
      <c r="C585" s="65"/>
      <c r="D585" s="65"/>
      <c r="E585" s="65"/>
      <c r="F585" s="65"/>
      <c r="G585" s="65"/>
      <c r="H585" s="65"/>
      <c r="I585" s="65"/>
      <c r="J585" s="65"/>
    </row>
    <row r="586" spans="1:10" ht="16" x14ac:dyDescent="0.2">
      <c r="A586" s="65"/>
      <c r="B586" s="65"/>
      <c r="C586" s="65"/>
      <c r="D586" s="65"/>
      <c r="E586" s="65"/>
      <c r="F586" s="65"/>
      <c r="G586" s="65"/>
      <c r="H586" s="65"/>
      <c r="I586" s="65"/>
      <c r="J586" s="65"/>
    </row>
    <row r="587" spans="1:10" ht="16" x14ac:dyDescent="0.2">
      <c r="A587" s="65"/>
      <c r="B587" s="65"/>
      <c r="C587" s="65"/>
      <c r="D587" s="65"/>
      <c r="E587" s="65"/>
      <c r="F587" s="65"/>
      <c r="G587" s="65"/>
      <c r="H587" s="65"/>
      <c r="I587" s="65"/>
      <c r="J587" s="65"/>
    </row>
    <row r="588" spans="1:10" ht="16" x14ac:dyDescent="0.2">
      <c r="A588" s="65"/>
      <c r="B588" s="65"/>
      <c r="C588" s="65"/>
      <c r="D588" s="65"/>
      <c r="E588" s="65"/>
      <c r="F588" s="65"/>
      <c r="G588" s="65"/>
      <c r="H588" s="65"/>
      <c r="I588" s="65"/>
      <c r="J588" s="65"/>
    </row>
    <row r="589" spans="1:10" ht="16" x14ac:dyDescent="0.2">
      <c r="A589" s="65"/>
      <c r="B589" s="65"/>
      <c r="C589" s="65"/>
      <c r="D589" s="65"/>
      <c r="E589" s="65"/>
      <c r="F589" s="65"/>
      <c r="G589" s="65"/>
      <c r="H589" s="65"/>
      <c r="I589" s="65"/>
      <c r="J589" s="65"/>
    </row>
    <row r="590" spans="1:10" ht="16" x14ac:dyDescent="0.2">
      <c r="A590" s="65"/>
      <c r="B590" s="65"/>
      <c r="C590" s="65"/>
      <c r="D590" s="65"/>
      <c r="E590" s="65"/>
      <c r="F590" s="65"/>
      <c r="G590" s="65"/>
      <c r="H590" s="65"/>
      <c r="I590" s="65"/>
      <c r="J590" s="65"/>
    </row>
    <row r="591" spans="1:10" ht="16" x14ac:dyDescent="0.2">
      <c r="A591" s="65"/>
      <c r="B591" s="65"/>
      <c r="C591" s="65"/>
      <c r="D591" s="65"/>
      <c r="E591" s="65"/>
      <c r="F591" s="65"/>
      <c r="G591" s="65"/>
      <c r="H591" s="65"/>
      <c r="I591" s="65"/>
      <c r="J591" s="65"/>
    </row>
    <row r="592" spans="1:10" ht="16" x14ac:dyDescent="0.2">
      <c r="A592" s="65"/>
      <c r="B592" s="65"/>
      <c r="C592" s="65"/>
      <c r="D592" s="65"/>
      <c r="E592" s="65"/>
      <c r="F592" s="65"/>
      <c r="G592" s="65"/>
      <c r="H592" s="65"/>
      <c r="I592" s="65"/>
      <c r="J592" s="65"/>
    </row>
    <row r="593" spans="1:10" ht="16" x14ac:dyDescent="0.2">
      <c r="A593" s="65"/>
      <c r="B593" s="65"/>
      <c r="C593" s="65"/>
      <c r="D593" s="65"/>
      <c r="E593" s="65"/>
      <c r="F593" s="65"/>
      <c r="G593" s="65"/>
      <c r="H593" s="65"/>
      <c r="I593" s="65"/>
      <c r="J593" s="65"/>
    </row>
    <row r="594" spans="1:10" ht="16" x14ac:dyDescent="0.2">
      <c r="A594" s="65"/>
      <c r="B594" s="65"/>
      <c r="C594" s="65"/>
      <c r="D594" s="65"/>
      <c r="E594" s="65"/>
      <c r="F594" s="65"/>
      <c r="G594" s="65"/>
      <c r="H594" s="65"/>
      <c r="I594" s="65"/>
      <c r="J594" s="65"/>
    </row>
    <row r="595" spans="1:10" ht="16" x14ac:dyDescent="0.2">
      <c r="A595" s="65"/>
      <c r="B595" s="65"/>
      <c r="C595" s="65"/>
      <c r="D595" s="65"/>
      <c r="E595" s="65"/>
      <c r="F595" s="65"/>
      <c r="G595" s="65"/>
      <c r="H595" s="65"/>
      <c r="I595" s="65"/>
      <c r="J595" s="65"/>
    </row>
    <row r="596" spans="1:10" ht="16" x14ac:dyDescent="0.2">
      <c r="A596" s="65"/>
      <c r="B596" s="65"/>
      <c r="C596" s="65"/>
      <c r="D596" s="65"/>
      <c r="E596" s="65"/>
      <c r="F596" s="65"/>
      <c r="G596" s="65"/>
      <c r="H596" s="65"/>
      <c r="I596" s="65"/>
      <c r="J596" s="65"/>
    </row>
    <row r="597" spans="1:10" ht="16" x14ac:dyDescent="0.2">
      <c r="A597" s="65"/>
      <c r="B597" s="65"/>
      <c r="C597" s="65"/>
      <c r="D597" s="65"/>
      <c r="E597" s="65"/>
      <c r="F597" s="65"/>
      <c r="G597" s="65"/>
      <c r="H597" s="65"/>
      <c r="I597" s="65"/>
      <c r="J597" s="65"/>
    </row>
    <row r="598" spans="1:10" ht="16" x14ac:dyDescent="0.2">
      <c r="A598" s="65"/>
      <c r="B598" s="65"/>
      <c r="C598" s="65"/>
      <c r="D598" s="65"/>
      <c r="E598" s="65"/>
      <c r="F598" s="65"/>
      <c r="G598" s="65"/>
      <c r="H598" s="65"/>
      <c r="I598" s="65"/>
      <c r="J598" s="65"/>
    </row>
    <row r="599" spans="1:10" ht="16" x14ac:dyDescent="0.2">
      <c r="A599" s="65"/>
      <c r="B599" s="65"/>
      <c r="C599" s="65"/>
      <c r="D599" s="65"/>
      <c r="E599" s="65"/>
      <c r="F599" s="65"/>
      <c r="G599" s="65"/>
      <c r="H599" s="65"/>
      <c r="I599" s="65"/>
      <c r="J599" s="65"/>
    </row>
    <row r="600" spans="1:10" ht="16" x14ac:dyDescent="0.2">
      <c r="A600" s="65"/>
      <c r="B600" s="65"/>
      <c r="C600" s="65"/>
      <c r="D600" s="65"/>
      <c r="E600" s="65"/>
      <c r="F600" s="65"/>
      <c r="G600" s="65"/>
      <c r="H600" s="65"/>
      <c r="I600" s="65"/>
      <c r="J600" s="65"/>
    </row>
    <row r="601" spans="1:10" ht="16" x14ac:dyDescent="0.2">
      <c r="A601" s="65"/>
      <c r="B601" s="65"/>
      <c r="C601" s="65"/>
      <c r="D601" s="65"/>
      <c r="E601" s="65"/>
      <c r="F601" s="65"/>
      <c r="G601" s="65"/>
      <c r="H601" s="65"/>
      <c r="I601" s="65"/>
      <c r="J601" s="65"/>
    </row>
    <row r="602" spans="1:10" ht="16" x14ac:dyDescent="0.2">
      <c r="A602" s="65"/>
      <c r="B602" s="65"/>
      <c r="C602" s="65"/>
      <c r="D602" s="65"/>
      <c r="E602" s="65"/>
      <c r="F602" s="65"/>
      <c r="G602" s="65"/>
      <c r="H602" s="65"/>
      <c r="I602" s="65"/>
      <c r="J602" s="65"/>
    </row>
    <row r="603" spans="1:10" ht="16" x14ac:dyDescent="0.2">
      <c r="A603" s="65"/>
      <c r="B603" s="65"/>
      <c r="C603" s="65"/>
      <c r="D603" s="65"/>
      <c r="E603" s="65"/>
      <c r="F603" s="65"/>
      <c r="G603" s="65"/>
      <c r="H603" s="65"/>
      <c r="I603" s="65"/>
      <c r="J603" s="65"/>
    </row>
    <row r="604" spans="1:10" ht="16" x14ac:dyDescent="0.2">
      <c r="A604" s="65"/>
      <c r="B604" s="65"/>
      <c r="C604" s="65"/>
      <c r="D604" s="65"/>
      <c r="E604" s="65"/>
      <c r="F604" s="65"/>
      <c r="G604" s="65"/>
      <c r="H604" s="65"/>
      <c r="I604" s="65"/>
      <c r="J604" s="65"/>
    </row>
    <row r="605" spans="1:10" ht="16" x14ac:dyDescent="0.2">
      <c r="A605" s="65"/>
      <c r="B605" s="65"/>
      <c r="C605" s="65"/>
      <c r="D605" s="65"/>
      <c r="E605" s="65"/>
      <c r="F605" s="65"/>
      <c r="G605" s="65"/>
      <c r="H605" s="65"/>
      <c r="I605" s="65"/>
      <c r="J605" s="65"/>
    </row>
    <row r="606" spans="1:10" ht="16" x14ac:dyDescent="0.2">
      <c r="A606" s="65"/>
      <c r="B606" s="65"/>
      <c r="C606" s="65"/>
      <c r="D606" s="65"/>
      <c r="E606" s="65"/>
      <c r="F606" s="65"/>
      <c r="G606" s="65"/>
      <c r="H606" s="65"/>
      <c r="I606" s="65"/>
      <c r="J606" s="65"/>
    </row>
    <row r="607" spans="1:10" ht="16" x14ac:dyDescent="0.2">
      <c r="A607" s="65"/>
      <c r="B607" s="65"/>
      <c r="C607" s="65"/>
      <c r="D607" s="65"/>
      <c r="E607" s="65"/>
      <c r="F607" s="65"/>
      <c r="G607" s="65"/>
      <c r="H607" s="65"/>
      <c r="I607" s="65"/>
      <c r="J607" s="65"/>
    </row>
    <row r="608" spans="1:10" ht="16" x14ac:dyDescent="0.2">
      <c r="A608" s="65"/>
      <c r="B608" s="65"/>
      <c r="C608" s="65"/>
      <c r="D608" s="65"/>
      <c r="E608" s="65"/>
      <c r="F608" s="65"/>
      <c r="G608" s="65"/>
      <c r="H608" s="65"/>
      <c r="I608" s="65"/>
      <c r="J608" s="65"/>
    </row>
    <row r="609" spans="1:10" ht="16" x14ac:dyDescent="0.2">
      <c r="A609" s="65"/>
      <c r="B609" s="65"/>
      <c r="C609" s="65"/>
      <c r="D609" s="65"/>
      <c r="E609" s="65"/>
      <c r="F609" s="65"/>
      <c r="G609" s="65"/>
      <c r="H609" s="65"/>
      <c r="I609" s="65"/>
      <c r="J609" s="65"/>
    </row>
    <row r="610" spans="1:10" ht="16" x14ac:dyDescent="0.2">
      <c r="A610" s="65"/>
      <c r="B610" s="65"/>
      <c r="C610" s="65"/>
      <c r="D610" s="65"/>
      <c r="E610" s="65"/>
      <c r="F610" s="65"/>
      <c r="G610" s="65"/>
      <c r="H610" s="65"/>
      <c r="I610" s="65"/>
      <c r="J610" s="65"/>
    </row>
    <row r="611" spans="1:10" ht="16" x14ac:dyDescent="0.2">
      <c r="A611" s="65"/>
      <c r="B611" s="65"/>
      <c r="C611" s="65"/>
      <c r="D611" s="65"/>
      <c r="E611" s="65"/>
      <c r="F611" s="65"/>
      <c r="G611" s="65"/>
      <c r="H611" s="65"/>
      <c r="I611" s="65"/>
      <c r="J611" s="65"/>
    </row>
    <row r="612" spans="1:10" ht="16" x14ac:dyDescent="0.2">
      <c r="A612" s="65"/>
      <c r="B612" s="65"/>
      <c r="C612" s="65"/>
      <c r="D612" s="65"/>
      <c r="E612" s="65"/>
      <c r="F612" s="65"/>
      <c r="G612" s="65"/>
      <c r="H612" s="65"/>
      <c r="I612" s="65"/>
      <c r="J612" s="65"/>
    </row>
    <row r="613" spans="1:10" ht="16" x14ac:dyDescent="0.2">
      <c r="A613" s="65"/>
      <c r="B613" s="65"/>
      <c r="C613" s="65"/>
      <c r="D613" s="65"/>
      <c r="E613" s="65"/>
      <c r="F613" s="65"/>
      <c r="G613" s="65"/>
      <c r="H613" s="65"/>
      <c r="I613" s="65"/>
      <c r="J613" s="65"/>
    </row>
    <row r="614" spans="1:10" ht="16" x14ac:dyDescent="0.2">
      <c r="A614" s="65"/>
      <c r="B614" s="65"/>
      <c r="C614" s="65"/>
      <c r="D614" s="65"/>
      <c r="E614" s="65"/>
      <c r="F614" s="65"/>
      <c r="G614" s="65"/>
      <c r="H614" s="65"/>
      <c r="I614" s="65"/>
      <c r="J614" s="65"/>
    </row>
    <row r="615" spans="1:10" ht="16" x14ac:dyDescent="0.2">
      <c r="A615" s="65"/>
      <c r="B615" s="65"/>
      <c r="C615" s="65"/>
      <c r="D615" s="65"/>
      <c r="E615" s="65"/>
      <c r="F615" s="65"/>
      <c r="G615" s="65"/>
      <c r="H615" s="65"/>
      <c r="I615" s="65"/>
      <c r="J615" s="65"/>
    </row>
    <row r="616" spans="1:10" ht="16" x14ac:dyDescent="0.2">
      <c r="A616" s="65"/>
      <c r="B616" s="65"/>
      <c r="C616" s="65"/>
      <c r="D616" s="65"/>
      <c r="E616" s="65"/>
      <c r="F616" s="65"/>
      <c r="G616" s="65"/>
      <c r="H616" s="65"/>
      <c r="I616" s="65"/>
      <c r="J616" s="65"/>
    </row>
    <row r="617" spans="1:10" ht="16" x14ac:dyDescent="0.2">
      <c r="A617" s="65"/>
      <c r="B617" s="65"/>
      <c r="C617" s="65"/>
      <c r="D617" s="65"/>
      <c r="E617" s="65"/>
      <c r="F617" s="65"/>
      <c r="G617" s="65"/>
      <c r="H617" s="65"/>
      <c r="I617" s="65"/>
      <c r="J617" s="65"/>
    </row>
    <row r="618" spans="1:10" ht="16" x14ac:dyDescent="0.2">
      <c r="A618" s="65"/>
      <c r="B618" s="65"/>
      <c r="C618" s="65"/>
      <c r="D618" s="65"/>
      <c r="E618" s="65"/>
      <c r="F618" s="65"/>
      <c r="G618" s="65"/>
      <c r="H618" s="65"/>
      <c r="I618" s="65"/>
      <c r="J618" s="65"/>
    </row>
    <row r="619" spans="1:10" ht="16" x14ac:dyDescent="0.2">
      <c r="A619" s="65"/>
      <c r="B619" s="65"/>
      <c r="C619" s="65"/>
      <c r="D619" s="65"/>
      <c r="E619" s="65"/>
      <c r="F619" s="65"/>
      <c r="G619" s="65"/>
      <c r="H619" s="65"/>
      <c r="I619" s="65"/>
      <c r="J619" s="65"/>
    </row>
    <row r="620" spans="1:10" ht="16" x14ac:dyDescent="0.2">
      <c r="A620" s="65"/>
      <c r="B620" s="65"/>
      <c r="C620" s="65"/>
      <c r="D620" s="65"/>
      <c r="E620" s="65"/>
      <c r="F620" s="65"/>
      <c r="G620" s="65"/>
      <c r="H620" s="65"/>
      <c r="I620" s="65"/>
      <c r="J620" s="65"/>
    </row>
    <row r="621" spans="1:10" ht="16" x14ac:dyDescent="0.2">
      <c r="A621" s="65"/>
      <c r="B621" s="65"/>
      <c r="C621" s="65"/>
      <c r="D621" s="65"/>
      <c r="E621" s="65"/>
      <c r="F621" s="65"/>
      <c r="G621" s="65"/>
      <c r="H621" s="65"/>
      <c r="I621" s="65"/>
      <c r="J621" s="65"/>
    </row>
    <row r="622" spans="1:10" ht="16" x14ac:dyDescent="0.2">
      <c r="A622" s="65"/>
      <c r="B622" s="65"/>
      <c r="C622" s="65"/>
      <c r="D622" s="65"/>
      <c r="E622" s="65"/>
      <c r="F622" s="65"/>
      <c r="G622" s="65"/>
      <c r="H622" s="65"/>
      <c r="I622" s="65"/>
      <c r="J622" s="65"/>
    </row>
    <row r="623" spans="1:10" ht="16" x14ac:dyDescent="0.2">
      <c r="A623" s="65"/>
      <c r="B623" s="65"/>
      <c r="C623" s="65"/>
      <c r="D623" s="65"/>
      <c r="E623" s="65"/>
      <c r="F623" s="65"/>
      <c r="G623" s="65"/>
      <c r="H623" s="65"/>
      <c r="I623" s="65"/>
      <c r="J623" s="65"/>
    </row>
    <row r="624" spans="1:10" ht="16" x14ac:dyDescent="0.2">
      <c r="A624" s="65"/>
      <c r="B624" s="65"/>
      <c r="C624" s="65"/>
      <c r="D624" s="65"/>
      <c r="E624" s="65"/>
      <c r="F624" s="65"/>
      <c r="G624" s="65"/>
      <c r="H624" s="65"/>
      <c r="I624" s="65"/>
      <c r="J624" s="65"/>
    </row>
    <row r="625" spans="1:10" ht="16" x14ac:dyDescent="0.2">
      <c r="A625" s="65"/>
      <c r="B625" s="65"/>
      <c r="C625" s="65"/>
      <c r="D625" s="65"/>
      <c r="E625" s="65"/>
      <c r="F625" s="65"/>
      <c r="G625" s="65"/>
      <c r="H625" s="65"/>
      <c r="I625" s="65"/>
      <c r="J625" s="65"/>
    </row>
    <row r="626" spans="1:10" ht="16" x14ac:dyDescent="0.2">
      <c r="A626" s="65"/>
      <c r="B626" s="65"/>
      <c r="C626" s="65"/>
      <c r="D626" s="65"/>
      <c r="E626" s="65"/>
      <c r="F626" s="65"/>
      <c r="G626" s="65"/>
      <c r="H626" s="65"/>
      <c r="I626" s="65"/>
      <c r="J626" s="65"/>
    </row>
    <row r="627" spans="1:10" ht="16" x14ac:dyDescent="0.2">
      <c r="A627" s="65"/>
      <c r="B627" s="65"/>
      <c r="C627" s="65"/>
      <c r="D627" s="65"/>
      <c r="E627" s="65"/>
      <c r="F627" s="65"/>
      <c r="G627" s="65"/>
      <c r="H627" s="65"/>
      <c r="I627" s="65"/>
      <c r="J627" s="65"/>
    </row>
    <row r="628" spans="1:10" ht="16" x14ac:dyDescent="0.2">
      <c r="A628" s="65"/>
      <c r="B628" s="65"/>
      <c r="C628" s="65"/>
      <c r="D628" s="65"/>
      <c r="E628" s="65"/>
      <c r="F628" s="65"/>
      <c r="G628" s="65"/>
      <c r="H628" s="65"/>
      <c r="I628" s="65"/>
      <c r="J628" s="65"/>
    </row>
    <row r="629" spans="1:10" ht="16" x14ac:dyDescent="0.2">
      <c r="A629" s="65"/>
      <c r="B629" s="65"/>
      <c r="C629" s="65"/>
      <c r="D629" s="65"/>
      <c r="E629" s="65"/>
      <c r="F629" s="65"/>
      <c r="G629" s="65"/>
      <c r="H629" s="65"/>
      <c r="I629" s="65"/>
      <c r="J629" s="65"/>
    </row>
    <row r="630" spans="1:10" ht="16" x14ac:dyDescent="0.2">
      <c r="A630" s="65"/>
      <c r="B630" s="65"/>
      <c r="C630" s="65"/>
      <c r="D630" s="65"/>
      <c r="E630" s="65"/>
      <c r="F630" s="65"/>
      <c r="G630" s="65"/>
      <c r="H630" s="65"/>
      <c r="I630" s="65"/>
      <c r="J630" s="65"/>
    </row>
    <row r="631" spans="1:10" ht="16" x14ac:dyDescent="0.2">
      <c r="A631" s="65"/>
      <c r="B631" s="65"/>
      <c r="C631" s="65"/>
      <c r="D631" s="65"/>
      <c r="E631" s="65"/>
      <c r="F631" s="65"/>
      <c r="G631" s="65"/>
      <c r="H631" s="65"/>
      <c r="I631" s="65"/>
      <c r="J631" s="65"/>
    </row>
    <row r="632" spans="1:10" ht="16" x14ac:dyDescent="0.2">
      <c r="A632" s="65"/>
      <c r="B632" s="65"/>
      <c r="C632" s="65"/>
      <c r="D632" s="65"/>
      <c r="E632" s="65"/>
      <c r="F632" s="65"/>
      <c r="G632" s="65"/>
      <c r="H632" s="65"/>
      <c r="I632" s="65"/>
      <c r="J632" s="65"/>
    </row>
    <row r="633" spans="1:10" ht="16" x14ac:dyDescent="0.2">
      <c r="A633" s="65"/>
      <c r="B633" s="65"/>
      <c r="C633" s="65"/>
      <c r="D633" s="65"/>
      <c r="E633" s="65"/>
      <c r="F633" s="65"/>
      <c r="G633" s="65"/>
      <c r="H633" s="65"/>
      <c r="I633" s="65"/>
      <c r="J633" s="65"/>
    </row>
    <row r="634" spans="1:10" ht="16" x14ac:dyDescent="0.2">
      <c r="A634" s="65"/>
      <c r="B634" s="65"/>
      <c r="C634" s="65"/>
      <c r="D634" s="65"/>
      <c r="E634" s="65"/>
      <c r="F634" s="65"/>
      <c r="G634" s="65"/>
      <c r="H634" s="65"/>
      <c r="I634" s="65"/>
      <c r="J634" s="65"/>
    </row>
    <row r="635" spans="1:10" ht="16" x14ac:dyDescent="0.2">
      <c r="A635" s="65"/>
      <c r="B635" s="65"/>
      <c r="C635" s="65"/>
      <c r="D635" s="65"/>
      <c r="E635" s="65"/>
      <c r="F635" s="65"/>
      <c r="G635" s="65"/>
      <c r="H635" s="65"/>
      <c r="I635" s="65"/>
      <c r="J635" s="65"/>
    </row>
    <row r="636" spans="1:10" ht="16" x14ac:dyDescent="0.2">
      <c r="A636" s="65"/>
      <c r="B636" s="65"/>
      <c r="C636" s="65"/>
      <c r="D636" s="65"/>
      <c r="E636" s="65"/>
      <c r="F636" s="65"/>
      <c r="G636" s="65"/>
      <c r="H636" s="65"/>
      <c r="I636" s="65"/>
      <c r="J636" s="65"/>
    </row>
    <row r="637" spans="1:10" ht="16" x14ac:dyDescent="0.2">
      <c r="A637" s="65"/>
      <c r="B637" s="65"/>
      <c r="C637" s="65"/>
      <c r="D637" s="65"/>
      <c r="E637" s="65"/>
      <c r="F637" s="65"/>
      <c r="G637" s="65"/>
      <c r="H637" s="65"/>
      <c r="I637" s="65"/>
      <c r="J637" s="65"/>
    </row>
    <row r="638" spans="1:10" ht="16" x14ac:dyDescent="0.2">
      <c r="A638" s="65"/>
      <c r="B638" s="65"/>
      <c r="C638" s="65"/>
      <c r="D638" s="65"/>
      <c r="E638" s="65"/>
      <c r="F638" s="65"/>
      <c r="G638" s="65"/>
      <c r="H638" s="65"/>
      <c r="I638" s="65"/>
      <c r="J638" s="65"/>
    </row>
    <row r="639" spans="1:10" ht="16" x14ac:dyDescent="0.2">
      <c r="A639" s="65"/>
      <c r="B639" s="65"/>
      <c r="C639" s="65"/>
      <c r="D639" s="65"/>
      <c r="E639" s="65"/>
      <c r="F639" s="65"/>
      <c r="G639" s="65"/>
      <c r="H639" s="65"/>
      <c r="I639" s="65"/>
      <c r="J639" s="65"/>
    </row>
    <row r="640" spans="1:10" ht="16" x14ac:dyDescent="0.2">
      <c r="A640" s="65"/>
      <c r="B640" s="65"/>
      <c r="C640" s="65"/>
      <c r="D640" s="65"/>
      <c r="E640" s="65"/>
      <c r="F640" s="65"/>
      <c r="G640" s="65"/>
      <c r="H640" s="65"/>
      <c r="I640" s="65"/>
      <c r="J640" s="65"/>
    </row>
    <row r="641" spans="1:10" ht="16" x14ac:dyDescent="0.2">
      <c r="A641" s="65"/>
      <c r="B641" s="65"/>
      <c r="C641" s="65"/>
      <c r="D641" s="65"/>
      <c r="E641" s="65"/>
      <c r="F641" s="65"/>
      <c r="G641" s="65"/>
      <c r="H641" s="65"/>
      <c r="I641" s="65"/>
      <c r="J641" s="65"/>
    </row>
    <row r="642" spans="1:10" ht="16" x14ac:dyDescent="0.2">
      <c r="A642" s="65"/>
      <c r="B642" s="65"/>
      <c r="C642" s="65"/>
      <c r="D642" s="65"/>
      <c r="E642" s="65"/>
      <c r="F642" s="65"/>
      <c r="G642" s="65"/>
      <c r="H642" s="65"/>
      <c r="I642" s="65"/>
      <c r="J642" s="65"/>
    </row>
    <row r="643" spans="1:10" ht="16" x14ac:dyDescent="0.2">
      <c r="A643" s="65"/>
      <c r="B643" s="65"/>
      <c r="C643" s="65"/>
      <c r="D643" s="65"/>
      <c r="E643" s="65"/>
      <c r="F643" s="65"/>
      <c r="G643" s="65"/>
      <c r="H643" s="65"/>
      <c r="I643" s="65"/>
      <c r="J643" s="65"/>
    </row>
    <row r="644" spans="1:10" ht="16" x14ac:dyDescent="0.2">
      <c r="A644" s="65"/>
      <c r="B644" s="65"/>
      <c r="C644" s="65"/>
      <c r="D644" s="65"/>
      <c r="E644" s="65"/>
      <c r="F644" s="65"/>
      <c r="G644" s="65"/>
      <c r="H644" s="65"/>
      <c r="I644" s="65"/>
      <c r="J644" s="65"/>
    </row>
    <row r="645" spans="1:10" ht="16" x14ac:dyDescent="0.2">
      <c r="A645" s="65"/>
      <c r="B645" s="65"/>
      <c r="C645" s="65"/>
      <c r="D645" s="65"/>
      <c r="E645" s="65"/>
      <c r="F645" s="65"/>
      <c r="G645" s="65"/>
      <c r="H645" s="65"/>
      <c r="I645" s="65"/>
      <c r="J645" s="65"/>
    </row>
    <row r="646" spans="1:10" ht="16" x14ac:dyDescent="0.2">
      <c r="A646" s="65"/>
      <c r="B646" s="65"/>
      <c r="C646" s="65"/>
      <c r="D646" s="65"/>
      <c r="E646" s="65"/>
      <c r="F646" s="65"/>
      <c r="G646" s="65"/>
      <c r="H646" s="65"/>
      <c r="I646" s="65"/>
      <c r="J646" s="65"/>
    </row>
    <row r="647" spans="1:10" ht="16" x14ac:dyDescent="0.2">
      <c r="A647" s="65"/>
      <c r="B647" s="65"/>
      <c r="C647" s="65"/>
      <c r="D647" s="65"/>
      <c r="E647" s="65"/>
      <c r="F647" s="65"/>
      <c r="G647" s="65"/>
      <c r="H647" s="65"/>
      <c r="I647" s="65"/>
      <c r="J647" s="65"/>
    </row>
    <row r="648" spans="1:10" ht="16" x14ac:dyDescent="0.2">
      <c r="A648" s="65"/>
      <c r="B648" s="65"/>
      <c r="C648" s="65"/>
      <c r="D648" s="65"/>
      <c r="E648" s="65"/>
      <c r="F648" s="65"/>
      <c r="G648" s="65"/>
      <c r="H648" s="65"/>
      <c r="I648" s="65"/>
      <c r="J648" s="65"/>
    </row>
    <row r="649" spans="1:10" ht="16" x14ac:dyDescent="0.2">
      <c r="A649" s="65"/>
      <c r="B649" s="65"/>
      <c r="C649" s="65"/>
      <c r="D649" s="65"/>
      <c r="E649" s="65"/>
      <c r="F649" s="65"/>
      <c r="G649" s="65"/>
      <c r="H649" s="65"/>
      <c r="I649" s="65"/>
      <c r="J649" s="65"/>
    </row>
    <row r="650" spans="1:10" ht="16" x14ac:dyDescent="0.2">
      <c r="A650" s="65"/>
      <c r="B650" s="65"/>
      <c r="C650" s="65"/>
      <c r="D650" s="65"/>
      <c r="E650" s="65"/>
      <c r="F650" s="65"/>
      <c r="G650" s="65"/>
      <c r="H650" s="65"/>
      <c r="I650" s="65"/>
      <c r="J650" s="65"/>
    </row>
    <row r="651" spans="1:10" ht="16" x14ac:dyDescent="0.2">
      <c r="A651" s="65"/>
      <c r="B651" s="65"/>
      <c r="C651" s="65"/>
      <c r="D651" s="65"/>
      <c r="E651" s="65"/>
      <c r="F651" s="65"/>
      <c r="G651" s="65"/>
      <c r="H651" s="65"/>
      <c r="I651" s="65"/>
      <c r="J651" s="65"/>
    </row>
    <row r="652" spans="1:10" ht="16" x14ac:dyDescent="0.2">
      <c r="A652" s="65"/>
      <c r="B652" s="65"/>
      <c r="C652" s="65"/>
      <c r="D652" s="65"/>
      <c r="E652" s="65"/>
      <c r="F652" s="65"/>
      <c r="G652" s="65"/>
      <c r="H652" s="65"/>
      <c r="I652" s="65"/>
      <c r="J652" s="65"/>
    </row>
    <row r="653" spans="1:10" ht="16" x14ac:dyDescent="0.2">
      <c r="A653" s="65"/>
      <c r="B653" s="65"/>
      <c r="C653" s="65"/>
      <c r="D653" s="65"/>
      <c r="E653" s="65"/>
      <c r="F653" s="65"/>
      <c r="G653" s="65"/>
      <c r="H653" s="65"/>
      <c r="I653" s="65"/>
      <c r="J653" s="65"/>
    </row>
    <row r="654" spans="1:10" ht="16" x14ac:dyDescent="0.2">
      <c r="A654" s="65"/>
      <c r="B654" s="65"/>
      <c r="C654" s="65"/>
      <c r="D654" s="65"/>
      <c r="E654" s="65"/>
      <c r="F654" s="65"/>
      <c r="G654" s="65"/>
      <c r="H654" s="65"/>
      <c r="I654" s="65"/>
      <c r="J654" s="65"/>
    </row>
    <row r="655" spans="1:10" ht="16" x14ac:dyDescent="0.2">
      <c r="A655" s="65"/>
      <c r="B655" s="65"/>
      <c r="C655" s="65"/>
      <c r="D655" s="65"/>
      <c r="E655" s="65"/>
      <c r="F655" s="65"/>
      <c r="G655" s="65"/>
      <c r="H655" s="65"/>
      <c r="I655" s="65"/>
      <c r="J655" s="65"/>
    </row>
    <row r="656" spans="1:10" ht="16" x14ac:dyDescent="0.2">
      <c r="A656" s="65"/>
      <c r="B656" s="65"/>
      <c r="C656" s="65"/>
      <c r="D656" s="65"/>
      <c r="E656" s="65"/>
      <c r="F656" s="65"/>
      <c r="G656" s="65"/>
      <c r="H656" s="65"/>
      <c r="I656" s="65"/>
      <c r="J656" s="65"/>
    </row>
    <row r="657" spans="1:10" ht="16" x14ac:dyDescent="0.2">
      <c r="A657" s="65"/>
      <c r="B657" s="65"/>
      <c r="C657" s="65"/>
      <c r="D657" s="65"/>
      <c r="E657" s="65"/>
      <c r="F657" s="65"/>
      <c r="G657" s="65"/>
      <c r="H657" s="65"/>
      <c r="I657" s="65"/>
      <c r="J657" s="65"/>
    </row>
    <row r="658" spans="1:10" ht="16" x14ac:dyDescent="0.2">
      <c r="A658" s="65"/>
      <c r="B658" s="65"/>
      <c r="C658" s="65"/>
      <c r="D658" s="65"/>
      <c r="E658" s="65"/>
      <c r="F658" s="65"/>
      <c r="G658" s="65"/>
      <c r="H658" s="65"/>
      <c r="I658" s="65"/>
      <c r="J658" s="65"/>
    </row>
    <row r="659" spans="1:10" ht="16" x14ac:dyDescent="0.2">
      <c r="A659" s="65"/>
      <c r="B659" s="65"/>
      <c r="C659" s="65"/>
      <c r="D659" s="65"/>
      <c r="E659" s="65"/>
      <c r="F659" s="65"/>
      <c r="G659" s="65"/>
      <c r="H659" s="65"/>
      <c r="I659" s="65"/>
      <c r="J659" s="65"/>
    </row>
    <row r="660" spans="1:10" ht="16" x14ac:dyDescent="0.2">
      <c r="A660" s="65"/>
      <c r="B660" s="65"/>
      <c r="C660" s="65"/>
      <c r="D660" s="65"/>
      <c r="E660" s="65"/>
      <c r="F660" s="65"/>
      <c r="G660" s="65"/>
      <c r="H660" s="65"/>
      <c r="I660" s="65"/>
      <c r="J660" s="65"/>
    </row>
    <row r="661" spans="1:10" ht="16" x14ac:dyDescent="0.2">
      <c r="A661" s="65"/>
      <c r="B661" s="65"/>
      <c r="C661" s="65"/>
      <c r="D661" s="65"/>
      <c r="E661" s="65"/>
      <c r="F661" s="65"/>
      <c r="G661" s="65"/>
      <c r="H661" s="65"/>
      <c r="I661" s="65"/>
      <c r="J661" s="65"/>
    </row>
    <row r="662" spans="1:10" ht="16" x14ac:dyDescent="0.2">
      <c r="A662" s="65"/>
      <c r="B662" s="65"/>
      <c r="C662" s="65"/>
      <c r="D662" s="65"/>
      <c r="E662" s="65"/>
      <c r="F662" s="65"/>
      <c r="G662" s="65"/>
      <c r="H662" s="65"/>
      <c r="I662" s="65"/>
      <c r="J662" s="65"/>
    </row>
    <row r="663" spans="1:10" ht="16" x14ac:dyDescent="0.2">
      <c r="A663" s="65"/>
      <c r="B663" s="65"/>
      <c r="C663" s="65"/>
      <c r="D663" s="65"/>
      <c r="E663" s="65"/>
      <c r="F663" s="65"/>
      <c r="G663" s="65"/>
      <c r="H663" s="65"/>
      <c r="I663" s="65"/>
      <c r="J663" s="65"/>
    </row>
    <row r="664" spans="1:10" ht="16" x14ac:dyDescent="0.2">
      <c r="A664" s="65"/>
      <c r="B664" s="65"/>
      <c r="C664" s="65"/>
      <c r="D664" s="65"/>
      <c r="E664" s="65"/>
      <c r="F664" s="65"/>
      <c r="G664" s="65"/>
      <c r="H664" s="65"/>
      <c r="I664" s="65"/>
      <c r="J664" s="65"/>
    </row>
    <row r="665" spans="1:10" ht="16" x14ac:dyDescent="0.2">
      <c r="A665" s="65"/>
      <c r="B665" s="65"/>
      <c r="C665" s="65"/>
      <c r="D665" s="65"/>
      <c r="E665" s="65"/>
      <c r="F665" s="65"/>
      <c r="G665" s="65"/>
      <c r="H665" s="65"/>
      <c r="I665" s="65"/>
      <c r="J665" s="65"/>
    </row>
    <row r="666" spans="1:10" ht="16" x14ac:dyDescent="0.2">
      <c r="A666" s="65"/>
      <c r="B666" s="65"/>
      <c r="C666" s="65"/>
      <c r="D666" s="65"/>
      <c r="E666" s="65"/>
      <c r="F666" s="65"/>
      <c r="G666" s="65"/>
      <c r="H666" s="65"/>
      <c r="I666" s="65"/>
      <c r="J666" s="65"/>
    </row>
    <row r="667" spans="1:10" ht="16" x14ac:dyDescent="0.2">
      <c r="A667" s="65"/>
      <c r="B667" s="65"/>
      <c r="C667" s="65"/>
      <c r="D667" s="65"/>
      <c r="E667" s="65"/>
      <c r="F667" s="65"/>
      <c r="G667" s="65"/>
      <c r="H667" s="65"/>
      <c r="I667" s="65"/>
      <c r="J667" s="65"/>
    </row>
    <row r="668" spans="1:10" ht="16" x14ac:dyDescent="0.2">
      <c r="A668" s="65"/>
      <c r="B668" s="65"/>
      <c r="C668" s="65"/>
      <c r="D668" s="65"/>
      <c r="E668" s="65"/>
      <c r="F668" s="65"/>
      <c r="G668" s="65"/>
      <c r="H668" s="65"/>
      <c r="I668" s="65"/>
      <c r="J668" s="65"/>
    </row>
    <row r="669" spans="1:10" ht="16" x14ac:dyDescent="0.2">
      <c r="A669" s="65"/>
      <c r="B669" s="65"/>
      <c r="C669" s="65"/>
      <c r="D669" s="65"/>
      <c r="E669" s="65"/>
      <c r="F669" s="65"/>
      <c r="G669" s="65"/>
      <c r="H669" s="65"/>
      <c r="I669" s="65"/>
      <c r="J669" s="65"/>
    </row>
    <row r="670" spans="1:10" ht="16" x14ac:dyDescent="0.2">
      <c r="A670" s="65"/>
      <c r="B670" s="65"/>
      <c r="C670" s="65"/>
      <c r="D670" s="65"/>
      <c r="E670" s="65"/>
      <c r="F670" s="65"/>
      <c r="G670" s="65"/>
      <c r="H670" s="65"/>
      <c r="I670" s="65"/>
      <c r="J670" s="65"/>
    </row>
    <row r="671" spans="1:10" ht="16" x14ac:dyDescent="0.2">
      <c r="A671" s="65"/>
      <c r="B671" s="65"/>
      <c r="C671" s="65"/>
      <c r="D671" s="65"/>
      <c r="E671" s="65"/>
      <c r="F671" s="65"/>
      <c r="G671" s="65"/>
      <c r="H671" s="65"/>
      <c r="I671" s="65"/>
      <c r="J671" s="65"/>
    </row>
    <row r="672" spans="1:10" ht="16" x14ac:dyDescent="0.2">
      <c r="A672" s="65"/>
      <c r="B672" s="65"/>
      <c r="C672" s="65"/>
      <c r="D672" s="65"/>
      <c r="E672" s="65"/>
      <c r="F672" s="65"/>
      <c r="G672" s="65"/>
      <c r="H672" s="65"/>
      <c r="I672" s="65"/>
      <c r="J672" s="65"/>
    </row>
    <row r="673" spans="1:10" ht="16" x14ac:dyDescent="0.2">
      <c r="A673" s="65"/>
      <c r="B673" s="65"/>
      <c r="C673" s="65"/>
      <c r="D673" s="65"/>
      <c r="E673" s="65"/>
      <c r="F673" s="65"/>
      <c r="G673" s="65"/>
      <c r="H673" s="65"/>
      <c r="I673" s="65"/>
      <c r="J673" s="65"/>
    </row>
    <row r="674" spans="1:10" ht="16" x14ac:dyDescent="0.2">
      <c r="A674" s="65"/>
      <c r="B674" s="65"/>
      <c r="C674" s="65"/>
      <c r="D674" s="65"/>
      <c r="E674" s="65"/>
      <c r="F674" s="65"/>
      <c r="G674" s="65"/>
      <c r="H674" s="65"/>
      <c r="I674" s="65"/>
      <c r="J674" s="65"/>
    </row>
    <row r="675" spans="1:10" ht="16" x14ac:dyDescent="0.2">
      <c r="A675" s="65"/>
      <c r="B675" s="65"/>
      <c r="C675" s="65"/>
      <c r="D675" s="65"/>
      <c r="E675" s="65"/>
      <c r="F675" s="65"/>
      <c r="G675" s="65"/>
      <c r="H675" s="65"/>
      <c r="I675" s="65"/>
      <c r="J675" s="65"/>
    </row>
    <row r="676" spans="1:10" ht="16" x14ac:dyDescent="0.2">
      <c r="A676" s="65"/>
      <c r="B676" s="65"/>
      <c r="C676" s="65"/>
      <c r="D676" s="65"/>
      <c r="E676" s="65"/>
      <c r="F676" s="65"/>
      <c r="G676" s="65"/>
      <c r="H676" s="65"/>
      <c r="I676" s="65"/>
      <c r="J676" s="65"/>
    </row>
    <row r="677" spans="1:10" ht="16" x14ac:dyDescent="0.2">
      <c r="A677" s="65"/>
      <c r="B677" s="65"/>
      <c r="C677" s="65"/>
      <c r="D677" s="65"/>
      <c r="E677" s="65"/>
      <c r="F677" s="65"/>
      <c r="G677" s="65"/>
      <c r="H677" s="65"/>
      <c r="I677" s="65"/>
      <c r="J677" s="65"/>
    </row>
    <row r="678" spans="1:10" ht="16" x14ac:dyDescent="0.2">
      <c r="A678" s="65"/>
      <c r="B678" s="65"/>
      <c r="C678" s="65"/>
      <c r="D678" s="65"/>
      <c r="E678" s="65"/>
      <c r="F678" s="65"/>
      <c r="G678" s="65"/>
      <c r="H678" s="65"/>
      <c r="I678" s="65"/>
      <c r="J678" s="65"/>
    </row>
    <row r="679" spans="1:10" ht="16" x14ac:dyDescent="0.2">
      <c r="A679" s="65"/>
      <c r="B679" s="65"/>
      <c r="C679" s="65"/>
      <c r="D679" s="65"/>
      <c r="E679" s="65"/>
      <c r="F679" s="65"/>
      <c r="G679" s="65"/>
      <c r="H679" s="65"/>
      <c r="I679" s="65"/>
      <c r="J679" s="65"/>
    </row>
    <row r="680" spans="1:10" ht="16" x14ac:dyDescent="0.2">
      <c r="A680" s="65"/>
      <c r="B680" s="65"/>
      <c r="C680" s="65"/>
      <c r="D680" s="65"/>
      <c r="E680" s="65"/>
      <c r="F680" s="65"/>
      <c r="G680" s="65"/>
      <c r="H680" s="65"/>
      <c r="I680" s="65"/>
      <c r="J680" s="65"/>
    </row>
    <row r="681" spans="1:10" ht="16" x14ac:dyDescent="0.2">
      <c r="A681" s="65"/>
      <c r="B681" s="65"/>
      <c r="C681" s="65"/>
      <c r="D681" s="65"/>
      <c r="E681" s="65"/>
      <c r="F681" s="65"/>
      <c r="G681" s="65"/>
      <c r="H681" s="65"/>
      <c r="I681" s="65"/>
      <c r="J681" s="65"/>
    </row>
    <row r="682" spans="1:10" ht="16" x14ac:dyDescent="0.2">
      <c r="A682" s="65"/>
      <c r="B682" s="65"/>
      <c r="C682" s="65"/>
      <c r="D682" s="65"/>
      <c r="E682" s="65"/>
      <c r="F682" s="65"/>
      <c r="G682" s="65"/>
      <c r="H682" s="65"/>
      <c r="I682" s="65"/>
      <c r="J682" s="65"/>
    </row>
    <row r="683" spans="1:10" ht="16" x14ac:dyDescent="0.2">
      <c r="A683" s="65"/>
      <c r="B683" s="65"/>
      <c r="C683" s="65"/>
      <c r="D683" s="65"/>
      <c r="E683" s="65"/>
      <c r="F683" s="65"/>
      <c r="G683" s="65"/>
      <c r="H683" s="65"/>
      <c r="I683" s="65"/>
      <c r="J683" s="65"/>
    </row>
    <row r="684" spans="1:10" ht="16" x14ac:dyDescent="0.2">
      <c r="A684" s="65"/>
      <c r="B684" s="65"/>
      <c r="C684" s="65"/>
      <c r="D684" s="65"/>
      <c r="E684" s="65"/>
      <c r="F684" s="65"/>
      <c r="G684" s="65"/>
      <c r="H684" s="65"/>
      <c r="I684" s="65"/>
      <c r="J684" s="65"/>
    </row>
    <row r="685" spans="1:10" ht="16" x14ac:dyDescent="0.2">
      <c r="A685" s="65"/>
      <c r="B685" s="65"/>
      <c r="C685" s="65"/>
      <c r="D685" s="65"/>
      <c r="E685" s="65"/>
      <c r="F685" s="65"/>
      <c r="G685" s="65"/>
      <c r="H685" s="65"/>
      <c r="I685" s="65"/>
      <c r="J685" s="65"/>
    </row>
    <row r="686" spans="1:10" ht="16" x14ac:dyDescent="0.2">
      <c r="A686" s="65"/>
      <c r="B686" s="65"/>
      <c r="C686" s="65"/>
      <c r="D686" s="65"/>
      <c r="E686" s="65"/>
      <c r="F686" s="65"/>
      <c r="G686" s="65"/>
      <c r="H686" s="65"/>
      <c r="I686" s="65"/>
      <c r="J686" s="65"/>
    </row>
    <row r="687" spans="1:10" ht="16" x14ac:dyDescent="0.2">
      <c r="A687" s="65"/>
      <c r="B687" s="65"/>
      <c r="C687" s="65"/>
      <c r="D687" s="65"/>
      <c r="E687" s="65"/>
      <c r="F687" s="65"/>
      <c r="G687" s="65"/>
      <c r="H687" s="65"/>
      <c r="I687" s="65"/>
      <c r="J687" s="65"/>
    </row>
    <row r="688" spans="1:10" ht="16" x14ac:dyDescent="0.2">
      <c r="A688" s="65"/>
      <c r="B688" s="65"/>
      <c r="C688" s="65"/>
      <c r="D688" s="65"/>
      <c r="E688" s="65"/>
      <c r="F688" s="65"/>
      <c r="G688" s="65"/>
      <c r="H688" s="65"/>
      <c r="I688" s="65"/>
      <c r="J688" s="65"/>
    </row>
    <row r="689" spans="1:10" ht="16" x14ac:dyDescent="0.2">
      <c r="A689" s="65"/>
      <c r="B689" s="65"/>
      <c r="C689" s="65"/>
      <c r="D689" s="65"/>
      <c r="E689" s="65"/>
      <c r="F689" s="65"/>
      <c r="G689" s="65"/>
      <c r="H689" s="65"/>
      <c r="I689" s="65"/>
      <c r="J689" s="65"/>
    </row>
    <row r="690" spans="1:10" ht="16" x14ac:dyDescent="0.2">
      <c r="A690" s="65"/>
      <c r="B690" s="65"/>
      <c r="C690" s="65"/>
      <c r="D690" s="65"/>
      <c r="E690" s="65"/>
      <c r="F690" s="65"/>
      <c r="G690" s="65"/>
      <c r="H690" s="65"/>
      <c r="I690" s="65"/>
      <c r="J690" s="65"/>
    </row>
    <row r="691" spans="1:10" ht="16" x14ac:dyDescent="0.2">
      <c r="A691" s="65"/>
      <c r="B691" s="65"/>
      <c r="C691" s="65"/>
      <c r="D691" s="65"/>
      <c r="E691" s="65"/>
      <c r="F691" s="65"/>
      <c r="G691" s="65"/>
      <c r="H691" s="65"/>
      <c r="I691" s="65"/>
      <c r="J691" s="65"/>
    </row>
    <row r="692" spans="1:10" ht="16" x14ac:dyDescent="0.2">
      <c r="A692" s="65"/>
      <c r="B692" s="65"/>
      <c r="C692" s="65"/>
      <c r="D692" s="65"/>
      <c r="E692" s="65"/>
      <c r="F692" s="65"/>
      <c r="G692" s="65"/>
      <c r="H692" s="65"/>
      <c r="I692" s="65"/>
      <c r="J692" s="65"/>
    </row>
    <row r="693" spans="1:10" ht="16" x14ac:dyDescent="0.2">
      <c r="A693" s="65"/>
      <c r="B693" s="65"/>
      <c r="C693" s="65"/>
      <c r="D693" s="65"/>
      <c r="E693" s="65"/>
      <c r="F693" s="65"/>
      <c r="G693" s="65"/>
      <c r="H693" s="65"/>
      <c r="I693" s="65"/>
      <c r="J693" s="65"/>
    </row>
    <row r="694" spans="1:10" ht="16" x14ac:dyDescent="0.2">
      <c r="A694" s="65"/>
      <c r="B694" s="65"/>
      <c r="C694" s="65"/>
      <c r="D694" s="65"/>
      <c r="E694" s="65"/>
      <c r="F694" s="65"/>
      <c r="G694" s="65"/>
      <c r="H694" s="65"/>
      <c r="I694" s="65"/>
      <c r="J694" s="65"/>
    </row>
    <row r="695" spans="1:10" ht="16" x14ac:dyDescent="0.2">
      <c r="A695" s="65"/>
      <c r="B695" s="65"/>
      <c r="C695" s="65"/>
      <c r="D695" s="65"/>
      <c r="E695" s="65"/>
      <c r="F695" s="65"/>
      <c r="G695" s="65"/>
      <c r="H695" s="65"/>
      <c r="I695" s="65"/>
      <c r="J695" s="65"/>
    </row>
    <row r="696" spans="1:10" ht="16" x14ac:dyDescent="0.2">
      <c r="A696" s="65"/>
      <c r="B696" s="65"/>
      <c r="C696" s="65"/>
      <c r="D696" s="65"/>
      <c r="E696" s="65"/>
      <c r="F696" s="65"/>
      <c r="G696" s="65"/>
      <c r="H696" s="65"/>
      <c r="I696" s="65"/>
      <c r="J696" s="65"/>
    </row>
    <row r="697" spans="1:10" ht="16" x14ac:dyDescent="0.2">
      <c r="A697" s="65"/>
      <c r="B697" s="65"/>
      <c r="C697" s="65"/>
      <c r="D697" s="65"/>
      <c r="E697" s="65"/>
      <c r="F697" s="65"/>
      <c r="G697" s="65"/>
      <c r="H697" s="65"/>
      <c r="I697" s="65"/>
      <c r="J697" s="65"/>
    </row>
    <row r="698" spans="1:10" ht="16" x14ac:dyDescent="0.2">
      <c r="A698" s="65"/>
      <c r="B698" s="65"/>
      <c r="C698" s="65"/>
      <c r="D698" s="65"/>
      <c r="E698" s="65"/>
      <c r="F698" s="65"/>
      <c r="G698" s="65"/>
      <c r="H698" s="65"/>
      <c r="I698" s="65"/>
      <c r="J698" s="65"/>
    </row>
    <row r="699" spans="1:10" ht="16" x14ac:dyDescent="0.2">
      <c r="A699" s="65"/>
      <c r="B699" s="65"/>
      <c r="C699" s="65"/>
      <c r="D699" s="65"/>
      <c r="E699" s="65"/>
      <c r="F699" s="65"/>
      <c r="G699" s="65"/>
      <c r="H699" s="65"/>
      <c r="I699" s="65"/>
      <c r="J699" s="65"/>
    </row>
    <row r="700" spans="1:10" ht="16" x14ac:dyDescent="0.2">
      <c r="A700" s="65"/>
      <c r="B700" s="65"/>
      <c r="C700" s="65"/>
      <c r="D700" s="65"/>
      <c r="E700" s="65"/>
      <c r="F700" s="65"/>
      <c r="G700" s="65"/>
      <c r="H700" s="65"/>
      <c r="I700" s="65"/>
      <c r="J700" s="65"/>
    </row>
    <row r="701" spans="1:10" ht="16" x14ac:dyDescent="0.2">
      <c r="A701" s="65"/>
      <c r="B701" s="65"/>
      <c r="C701" s="65"/>
      <c r="D701" s="65"/>
      <c r="E701" s="65"/>
      <c r="F701" s="65"/>
      <c r="G701" s="65"/>
      <c r="H701" s="65"/>
      <c r="I701" s="65"/>
      <c r="J701" s="65"/>
    </row>
    <row r="702" spans="1:10" ht="16" x14ac:dyDescent="0.2">
      <c r="A702" s="65"/>
      <c r="B702" s="65"/>
      <c r="C702" s="65"/>
      <c r="D702" s="65"/>
      <c r="E702" s="65"/>
      <c r="F702" s="65"/>
      <c r="G702" s="65"/>
      <c r="H702" s="65"/>
      <c r="I702" s="65"/>
      <c r="J702" s="65"/>
    </row>
    <row r="703" spans="1:10" ht="16" x14ac:dyDescent="0.2">
      <c r="A703" s="65"/>
      <c r="B703" s="65"/>
      <c r="C703" s="65"/>
      <c r="D703" s="65"/>
      <c r="E703" s="65"/>
      <c r="F703" s="65"/>
      <c r="G703" s="65"/>
      <c r="H703" s="65"/>
      <c r="I703" s="65"/>
      <c r="J703" s="65"/>
    </row>
    <row r="704" spans="1:10" ht="16" x14ac:dyDescent="0.2">
      <c r="A704" s="65"/>
      <c r="B704" s="65"/>
      <c r="C704" s="65"/>
      <c r="D704" s="65"/>
      <c r="E704" s="65"/>
      <c r="F704" s="65"/>
      <c r="G704" s="65"/>
      <c r="H704" s="65"/>
      <c r="I704" s="65"/>
      <c r="J704" s="65"/>
    </row>
    <row r="705" spans="1:10" ht="16" x14ac:dyDescent="0.2">
      <c r="A705" s="65"/>
      <c r="B705" s="65"/>
      <c r="C705" s="65"/>
      <c r="D705" s="65"/>
      <c r="E705" s="65"/>
      <c r="F705" s="65"/>
      <c r="G705" s="65"/>
      <c r="H705" s="65"/>
      <c r="I705" s="65"/>
      <c r="J705" s="65"/>
    </row>
    <row r="706" spans="1:10" ht="16" x14ac:dyDescent="0.2">
      <c r="A706" s="65"/>
      <c r="B706" s="65"/>
      <c r="C706" s="65"/>
      <c r="D706" s="65"/>
      <c r="E706" s="65"/>
      <c r="F706" s="65"/>
      <c r="G706" s="65"/>
      <c r="H706" s="65"/>
      <c r="I706" s="65"/>
      <c r="J706" s="65"/>
    </row>
    <row r="707" spans="1:10" ht="16" x14ac:dyDescent="0.2">
      <c r="A707" s="65"/>
      <c r="B707" s="65"/>
      <c r="C707" s="65"/>
      <c r="D707" s="65"/>
      <c r="E707" s="65"/>
      <c r="F707" s="65"/>
      <c r="G707" s="65"/>
      <c r="H707" s="65"/>
      <c r="I707" s="65"/>
      <c r="J707" s="65"/>
    </row>
    <row r="708" spans="1:10" ht="16" x14ac:dyDescent="0.2">
      <c r="A708" s="65"/>
      <c r="B708" s="65"/>
      <c r="C708" s="65"/>
      <c r="D708" s="65"/>
      <c r="E708" s="65"/>
      <c r="F708" s="65"/>
      <c r="G708" s="65"/>
      <c r="H708" s="65"/>
      <c r="I708" s="65"/>
      <c r="J708" s="65"/>
    </row>
    <row r="709" spans="1:10" ht="16" x14ac:dyDescent="0.2">
      <c r="A709" s="65"/>
      <c r="B709" s="65"/>
      <c r="C709" s="65"/>
      <c r="D709" s="65"/>
      <c r="E709" s="65"/>
      <c r="F709" s="65"/>
      <c r="G709" s="65"/>
      <c r="H709" s="65"/>
      <c r="I709" s="65"/>
      <c r="J709" s="65"/>
    </row>
    <row r="710" spans="1:10" ht="16" x14ac:dyDescent="0.2">
      <c r="A710" s="65"/>
      <c r="B710" s="65"/>
      <c r="C710" s="65"/>
      <c r="D710" s="65"/>
      <c r="E710" s="65"/>
      <c r="F710" s="65"/>
      <c r="G710" s="65"/>
      <c r="H710" s="65"/>
      <c r="I710" s="65"/>
      <c r="J710" s="65"/>
    </row>
    <row r="711" spans="1:10" ht="16" x14ac:dyDescent="0.2">
      <c r="A711" s="65"/>
      <c r="B711" s="65"/>
      <c r="C711" s="65"/>
      <c r="D711" s="65"/>
      <c r="E711" s="65"/>
      <c r="F711" s="65"/>
      <c r="G711" s="65"/>
      <c r="H711" s="65"/>
      <c r="I711" s="65"/>
      <c r="J711" s="65"/>
    </row>
    <row r="712" spans="1:10" ht="16" x14ac:dyDescent="0.2">
      <c r="A712" s="65"/>
      <c r="B712" s="65"/>
      <c r="C712" s="65"/>
      <c r="D712" s="65"/>
      <c r="E712" s="65"/>
      <c r="F712" s="65"/>
      <c r="G712" s="65"/>
      <c r="H712" s="65"/>
      <c r="I712" s="65"/>
      <c r="J712" s="65"/>
    </row>
    <row r="713" spans="1:10" ht="16" x14ac:dyDescent="0.2">
      <c r="A713" s="65"/>
      <c r="B713" s="65"/>
      <c r="C713" s="65"/>
      <c r="D713" s="65"/>
      <c r="E713" s="65"/>
      <c r="F713" s="65"/>
      <c r="G713" s="65"/>
      <c r="H713" s="65"/>
      <c r="I713" s="65"/>
      <c r="J713" s="65"/>
    </row>
    <row r="714" spans="1:10" ht="16" x14ac:dyDescent="0.2">
      <c r="A714" s="65"/>
      <c r="B714" s="65"/>
      <c r="C714" s="65"/>
      <c r="D714" s="65"/>
      <c r="E714" s="65"/>
      <c r="F714" s="65"/>
      <c r="G714" s="65"/>
      <c r="H714" s="65"/>
      <c r="I714" s="65"/>
      <c r="J714" s="65"/>
    </row>
    <row r="715" spans="1:10" ht="16" x14ac:dyDescent="0.2">
      <c r="A715" s="65"/>
      <c r="B715" s="65"/>
      <c r="C715" s="65"/>
      <c r="D715" s="65"/>
      <c r="E715" s="65"/>
      <c r="F715" s="65"/>
      <c r="G715" s="65"/>
      <c r="H715" s="65"/>
      <c r="I715" s="65"/>
      <c r="J715" s="65"/>
    </row>
    <row r="716" spans="1:10" ht="16" x14ac:dyDescent="0.2">
      <c r="A716" s="65"/>
      <c r="B716" s="65"/>
      <c r="C716" s="65"/>
      <c r="D716" s="65"/>
      <c r="E716" s="65"/>
      <c r="F716" s="65"/>
      <c r="G716" s="65"/>
      <c r="H716" s="65"/>
      <c r="I716" s="65"/>
      <c r="J716" s="65"/>
    </row>
    <row r="717" spans="1:10" ht="16" x14ac:dyDescent="0.2">
      <c r="A717" s="65"/>
      <c r="B717" s="65"/>
      <c r="C717" s="65"/>
      <c r="D717" s="65"/>
      <c r="E717" s="65"/>
      <c r="F717" s="65"/>
      <c r="G717" s="65"/>
      <c r="H717" s="65"/>
      <c r="I717" s="65"/>
      <c r="J717" s="65"/>
    </row>
    <row r="718" spans="1:10" ht="16" x14ac:dyDescent="0.2">
      <c r="A718" s="65"/>
      <c r="B718" s="65"/>
      <c r="C718" s="65"/>
      <c r="D718" s="65"/>
      <c r="E718" s="65"/>
      <c r="F718" s="65"/>
      <c r="G718" s="65"/>
      <c r="H718" s="65"/>
      <c r="I718" s="65"/>
      <c r="J718" s="65"/>
    </row>
    <row r="719" spans="1:10" ht="16" x14ac:dyDescent="0.2">
      <c r="A719" s="65"/>
      <c r="B719" s="65"/>
      <c r="C719" s="65"/>
      <c r="D719" s="65"/>
      <c r="E719" s="65"/>
      <c r="F719" s="65"/>
      <c r="G719" s="65"/>
      <c r="H719" s="65"/>
      <c r="I719" s="65"/>
      <c r="J719" s="65"/>
    </row>
    <row r="720" spans="1:10" ht="16" x14ac:dyDescent="0.2">
      <c r="A720" s="65"/>
      <c r="B720" s="65"/>
      <c r="C720" s="65"/>
      <c r="D720" s="65"/>
      <c r="E720" s="65"/>
      <c r="F720" s="65"/>
      <c r="G720" s="65"/>
      <c r="H720" s="65"/>
      <c r="I720" s="65"/>
      <c r="J720" s="65"/>
    </row>
    <row r="721" spans="1:10" ht="16" x14ac:dyDescent="0.2">
      <c r="A721" s="65"/>
      <c r="B721" s="65"/>
      <c r="C721" s="65"/>
      <c r="D721" s="65"/>
      <c r="E721" s="65"/>
      <c r="F721" s="65"/>
      <c r="G721" s="65"/>
      <c r="H721" s="65"/>
      <c r="I721" s="65"/>
      <c r="J721" s="65"/>
    </row>
    <row r="722" spans="1:10" ht="16" x14ac:dyDescent="0.2">
      <c r="A722" s="65"/>
      <c r="B722" s="65"/>
      <c r="C722" s="65"/>
      <c r="D722" s="65"/>
      <c r="E722" s="65"/>
      <c r="F722" s="65"/>
      <c r="G722" s="65"/>
      <c r="H722" s="65"/>
      <c r="I722" s="65"/>
      <c r="J722" s="65"/>
    </row>
    <row r="723" spans="1:10" ht="16" x14ac:dyDescent="0.2">
      <c r="A723" s="65"/>
      <c r="B723" s="65"/>
      <c r="C723" s="65"/>
      <c r="D723" s="65"/>
      <c r="E723" s="65"/>
      <c r="F723" s="65"/>
      <c r="G723" s="65"/>
      <c r="H723" s="65"/>
      <c r="I723" s="65"/>
      <c r="J723" s="65"/>
    </row>
    <row r="724" spans="1:10" ht="16" x14ac:dyDescent="0.2">
      <c r="A724" s="65"/>
      <c r="B724" s="65"/>
      <c r="C724" s="65"/>
      <c r="D724" s="65"/>
      <c r="E724" s="65"/>
      <c r="F724" s="65"/>
      <c r="G724" s="65"/>
      <c r="H724" s="65"/>
      <c r="I724" s="65"/>
      <c r="J724" s="65"/>
    </row>
    <row r="725" spans="1:10" ht="16" x14ac:dyDescent="0.2">
      <c r="A725" s="65"/>
      <c r="B725" s="65"/>
      <c r="C725" s="65"/>
      <c r="D725" s="65"/>
      <c r="E725" s="65"/>
      <c r="F725" s="65"/>
      <c r="G725" s="65"/>
      <c r="H725" s="65"/>
      <c r="I725" s="65"/>
      <c r="J725" s="65"/>
    </row>
    <row r="726" spans="1:10" ht="16" x14ac:dyDescent="0.2">
      <c r="A726" s="65"/>
      <c r="B726" s="65"/>
      <c r="C726" s="65"/>
      <c r="D726" s="65"/>
      <c r="E726" s="65"/>
      <c r="F726" s="65"/>
      <c r="G726" s="65"/>
      <c r="H726" s="65"/>
      <c r="I726" s="65"/>
      <c r="J726" s="65"/>
    </row>
    <row r="727" spans="1:10" ht="16" x14ac:dyDescent="0.2">
      <c r="A727" s="65"/>
      <c r="B727" s="65"/>
      <c r="C727" s="65"/>
      <c r="D727" s="65"/>
      <c r="E727" s="65"/>
      <c r="F727" s="65"/>
      <c r="G727" s="65"/>
      <c r="H727" s="65"/>
      <c r="I727" s="65"/>
      <c r="J727" s="65"/>
    </row>
    <row r="728" spans="1:10" ht="16" x14ac:dyDescent="0.2">
      <c r="A728" s="65"/>
      <c r="B728" s="65"/>
      <c r="C728" s="65"/>
      <c r="D728" s="65"/>
      <c r="E728" s="65"/>
      <c r="F728" s="65"/>
      <c r="G728" s="65"/>
      <c r="H728" s="65"/>
      <c r="I728" s="65"/>
      <c r="J728" s="65"/>
    </row>
    <row r="729" spans="1:10" ht="16" x14ac:dyDescent="0.2">
      <c r="A729" s="65"/>
      <c r="B729" s="65"/>
      <c r="C729" s="65"/>
      <c r="D729" s="65"/>
      <c r="E729" s="65"/>
      <c r="F729" s="65"/>
      <c r="G729" s="65"/>
      <c r="H729" s="65"/>
      <c r="I729" s="65"/>
      <c r="J729" s="65"/>
    </row>
    <row r="730" spans="1:10" ht="16" x14ac:dyDescent="0.2">
      <c r="A730" s="65"/>
      <c r="B730" s="65"/>
      <c r="C730" s="65"/>
      <c r="D730" s="65"/>
      <c r="E730" s="65"/>
      <c r="F730" s="65"/>
      <c r="G730" s="65"/>
      <c r="H730" s="65"/>
      <c r="I730" s="65"/>
      <c r="J730" s="65"/>
    </row>
    <row r="731" spans="1:10" ht="16" x14ac:dyDescent="0.2">
      <c r="A731" s="65"/>
      <c r="B731" s="65"/>
      <c r="C731" s="65"/>
      <c r="D731" s="65"/>
      <c r="E731" s="65"/>
      <c r="F731" s="65"/>
      <c r="G731" s="65"/>
      <c r="H731" s="65"/>
      <c r="I731" s="65"/>
      <c r="J731" s="65"/>
    </row>
    <row r="732" spans="1:10" ht="16" x14ac:dyDescent="0.2">
      <c r="A732" s="65"/>
      <c r="B732" s="65"/>
      <c r="C732" s="65"/>
      <c r="D732" s="65"/>
      <c r="E732" s="65"/>
      <c r="F732" s="65"/>
      <c r="G732" s="65"/>
      <c r="H732" s="65"/>
      <c r="I732" s="65"/>
      <c r="J732" s="65"/>
    </row>
    <row r="733" spans="1:10" ht="16" x14ac:dyDescent="0.2">
      <c r="A733" s="65"/>
      <c r="B733" s="65"/>
      <c r="C733" s="65"/>
      <c r="D733" s="65"/>
      <c r="E733" s="65"/>
      <c r="F733" s="65"/>
      <c r="G733" s="65"/>
      <c r="H733" s="65"/>
      <c r="I733" s="65"/>
      <c r="J733" s="65"/>
    </row>
    <row r="734" spans="1:10" ht="16" x14ac:dyDescent="0.2">
      <c r="A734" s="65"/>
      <c r="B734" s="65"/>
      <c r="C734" s="65"/>
      <c r="D734" s="65"/>
      <c r="E734" s="65"/>
      <c r="F734" s="65"/>
      <c r="G734" s="65"/>
      <c r="H734" s="65"/>
      <c r="I734" s="65"/>
      <c r="J734" s="65"/>
    </row>
    <row r="735" spans="1:10" ht="16" x14ac:dyDescent="0.2">
      <c r="A735" s="65"/>
      <c r="B735" s="65"/>
      <c r="C735" s="65"/>
      <c r="D735" s="65"/>
      <c r="E735" s="65"/>
      <c r="F735" s="65"/>
      <c r="G735" s="65"/>
      <c r="H735" s="65"/>
      <c r="I735" s="65"/>
      <c r="J735" s="65"/>
    </row>
    <row r="736" spans="1:10" ht="16" x14ac:dyDescent="0.2">
      <c r="A736" s="65"/>
      <c r="B736" s="65"/>
      <c r="C736" s="65"/>
      <c r="D736" s="65"/>
      <c r="E736" s="65"/>
      <c r="F736" s="65"/>
      <c r="G736" s="65"/>
      <c r="H736" s="65"/>
      <c r="I736" s="65"/>
      <c r="J736" s="65"/>
    </row>
    <row r="737" spans="1:10" ht="16" x14ac:dyDescent="0.2">
      <c r="A737" s="65"/>
      <c r="B737" s="65"/>
      <c r="C737" s="65"/>
      <c r="D737" s="65"/>
      <c r="E737" s="65"/>
      <c r="F737" s="65"/>
      <c r="G737" s="65"/>
      <c r="H737" s="65"/>
      <c r="I737" s="65"/>
      <c r="J737" s="65"/>
    </row>
    <row r="738" spans="1:10" ht="16" x14ac:dyDescent="0.2">
      <c r="A738" s="65"/>
      <c r="B738" s="65"/>
      <c r="C738" s="65"/>
      <c r="D738" s="65"/>
      <c r="E738" s="65"/>
      <c r="F738" s="65"/>
      <c r="G738" s="65"/>
      <c r="H738" s="65"/>
      <c r="I738" s="65"/>
      <c r="J738" s="65"/>
    </row>
    <row r="739" spans="1:10" ht="16" x14ac:dyDescent="0.2">
      <c r="A739" s="65"/>
      <c r="B739" s="65"/>
      <c r="C739" s="65"/>
      <c r="D739" s="65"/>
      <c r="E739" s="65"/>
      <c r="F739" s="65"/>
      <c r="G739" s="65"/>
      <c r="H739" s="65"/>
      <c r="I739" s="65"/>
      <c r="J739" s="65"/>
    </row>
    <row r="740" spans="1:10" ht="16" x14ac:dyDescent="0.2">
      <c r="A740" s="65"/>
      <c r="B740" s="65"/>
      <c r="C740" s="65"/>
      <c r="D740" s="65"/>
      <c r="E740" s="65"/>
      <c r="F740" s="65"/>
      <c r="G740" s="65"/>
      <c r="H740" s="65"/>
      <c r="I740" s="65"/>
      <c r="J740" s="65"/>
    </row>
    <row r="741" spans="1:10" ht="16" x14ac:dyDescent="0.2">
      <c r="A741" s="65"/>
      <c r="B741" s="65"/>
      <c r="C741" s="65"/>
      <c r="D741" s="65"/>
      <c r="E741" s="65"/>
      <c r="F741" s="65"/>
      <c r="G741" s="65"/>
      <c r="H741" s="65"/>
      <c r="I741" s="65"/>
      <c r="J741" s="65"/>
    </row>
    <row r="742" spans="1:10" ht="16" x14ac:dyDescent="0.2">
      <c r="A742" s="65"/>
      <c r="B742" s="65"/>
      <c r="C742" s="65"/>
      <c r="D742" s="65"/>
      <c r="E742" s="65"/>
      <c r="F742" s="65"/>
      <c r="G742" s="65"/>
      <c r="H742" s="65"/>
      <c r="I742" s="65"/>
      <c r="J742" s="65"/>
    </row>
    <row r="743" spans="1:10" ht="16" x14ac:dyDescent="0.2">
      <c r="A743" s="65"/>
      <c r="B743" s="65"/>
      <c r="C743" s="65"/>
      <c r="D743" s="65"/>
      <c r="E743" s="65"/>
      <c r="F743" s="65"/>
      <c r="G743" s="65"/>
      <c r="H743" s="65"/>
      <c r="I743" s="65"/>
      <c r="J743" s="65"/>
    </row>
    <row r="744" spans="1:10" ht="16" x14ac:dyDescent="0.2">
      <c r="A744" s="65"/>
      <c r="B744" s="65"/>
      <c r="C744" s="65"/>
      <c r="D744" s="65"/>
      <c r="E744" s="65"/>
      <c r="F744" s="65"/>
      <c r="G744" s="65"/>
      <c r="H744" s="65"/>
      <c r="I744" s="65"/>
      <c r="J744" s="65"/>
    </row>
    <row r="745" spans="1:10" ht="16" x14ac:dyDescent="0.2">
      <c r="A745" s="65"/>
      <c r="B745" s="65"/>
      <c r="C745" s="65"/>
      <c r="D745" s="65"/>
      <c r="E745" s="65"/>
      <c r="F745" s="65"/>
      <c r="G745" s="65"/>
      <c r="H745" s="65"/>
      <c r="I745" s="65"/>
      <c r="J745" s="65"/>
    </row>
    <row r="746" spans="1:10" ht="16" x14ac:dyDescent="0.2">
      <c r="A746" s="65"/>
      <c r="B746" s="65"/>
      <c r="C746" s="65"/>
      <c r="D746" s="65"/>
      <c r="E746" s="65"/>
      <c r="F746" s="65"/>
      <c r="G746" s="65"/>
      <c r="H746" s="65"/>
      <c r="I746" s="65"/>
      <c r="J746" s="65"/>
    </row>
    <row r="747" spans="1:10" ht="16" x14ac:dyDescent="0.2">
      <c r="A747" s="65"/>
      <c r="B747" s="65"/>
      <c r="C747" s="65"/>
      <c r="D747" s="65"/>
      <c r="E747" s="65"/>
      <c r="F747" s="65"/>
      <c r="G747" s="65"/>
      <c r="H747" s="65"/>
      <c r="I747" s="65"/>
      <c r="J747" s="65"/>
    </row>
    <row r="748" spans="1:10" ht="16" x14ac:dyDescent="0.2">
      <c r="A748" s="65"/>
      <c r="B748" s="65"/>
      <c r="C748" s="65"/>
      <c r="D748" s="65"/>
      <c r="E748" s="65"/>
      <c r="F748" s="65"/>
      <c r="G748" s="65"/>
      <c r="H748" s="65"/>
      <c r="I748" s="65"/>
      <c r="J748" s="65"/>
    </row>
    <row r="749" spans="1:10" ht="16" x14ac:dyDescent="0.2">
      <c r="A749" s="65"/>
      <c r="B749" s="65"/>
      <c r="C749" s="65"/>
      <c r="D749" s="65"/>
      <c r="E749" s="65"/>
      <c r="F749" s="65"/>
      <c r="G749" s="65"/>
      <c r="H749" s="65"/>
      <c r="I749" s="65"/>
      <c r="J749" s="65"/>
    </row>
    <row r="750" spans="1:10" ht="16" x14ac:dyDescent="0.2">
      <c r="A750" s="65"/>
      <c r="B750" s="65"/>
      <c r="C750" s="65"/>
      <c r="D750" s="65"/>
      <c r="E750" s="65"/>
      <c r="F750" s="65"/>
      <c r="G750" s="65"/>
      <c r="H750" s="65"/>
      <c r="I750" s="65"/>
      <c r="J750" s="65"/>
    </row>
    <row r="751" spans="1:10" ht="16" x14ac:dyDescent="0.2">
      <c r="A751" s="65"/>
      <c r="B751" s="65"/>
      <c r="C751" s="65"/>
      <c r="D751" s="65"/>
      <c r="E751" s="65"/>
      <c r="F751" s="65"/>
      <c r="G751" s="65"/>
      <c r="H751" s="65"/>
      <c r="I751" s="65"/>
      <c r="J751" s="65"/>
    </row>
    <row r="752" spans="1:10" ht="16" x14ac:dyDescent="0.2">
      <c r="A752" s="65"/>
      <c r="B752" s="65"/>
      <c r="C752" s="65"/>
      <c r="D752" s="65"/>
      <c r="E752" s="65"/>
      <c r="F752" s="65"/>
      <c r="G752" s="65"/>
      <c r="H752" s="65"/>
      <c r="I752" s="65"/>
      <c r="J752" s="65"/>
    </row>
    <row r="753" spans="1:10" ht="16" x14ac:dyDescent="0.2">
      <c r="A753" s="65"/>
      <c r="B753" s="65"/>
      <c r="C753" s="65"/>
      <c r="D753" s="65"/>
      <c r="E753" s="65"/>
      <c r="F753" s="65"/>
      <c r="G753" s="65"/>
      <c r="H753" s="65"/>
      <c r="I753" s="65"/>
      <c r="J753" s="65"/>
    </row>
    <row r="754" spans="1:10" ht="16" x14ac:dyDescent="0.2">
      <c r="A754" s="65"/>
      <c r="B754" s="65"/>
      <c r="C754" s="65"/>
      <c r="D754" s="65"/>
      <c r="E754" s="65"/>
      <c r="F754" s="65"/>
      <c r="G754" s="65"/>
      <c r="H754" s="65"/>
      <c r="I754" s="65"/>
      <c r="J754" s="65"/>
    </row>
    <row r="755" spans="1:10" ht="16" x14ac:dyDescent="0.2">
      <c r="A755" s="65"/>
      <c r="B755" s="65"/>
      <c r="C755" s="65"/>
      <c r="D755" s="65"/>
      <c r="E755" s="65"/>
      <c r="F755" s="65"/>
      <c r="G755" s="65"/>
      <c r="H755" s="65"/>
      <c r="I755" s="65"/>
      <c r="J755" s="65"/>
    </row>
    <row r="756" spans="1:10" ht="16" x14ac:dyDescent="0.2">
      <c r="A756" s="65"/>
      <c r="B756" s="65"/>
      <c r="C756" s="65"/>
      <c r="D756" s="65"/>
      <c r="E756" s="65"/>
      <c r="F756" s="65"/>
      <c r="G756" s="65"/>
      <c r="H756" s="65"/>
      <c r="I756" s="65"/>
      <c r="J756" s="65"/>
    </row>
    <row r="757" spans="1:10" ht="16" x14ac:dyDescent="0.2">
      <c r="A757" s="65"/>
      <c r="B757" s="65"/>
      <c r="C757" s="65"/>
      <c r="D757" s="65"/>
      <c r="E757" s="65"/>
      <c r="F757" s="65"/>
      <c r="G757" s="65"/>
      <c r="H757" s="65"/>
      <c r="I757" s="65"/>
      <c r="J757" s="65"/>
    </row>
    <row r="758" spans="1:10" ht="16" x14ac:dyDescent="0.2">
      <c r="A758" s="65"/>
      <c r="B758" s="65"/>
      <c r="C758" s="65"/>
      <c r="D758" s="65"/>
      <c r="E758" s="65"/>
      <c r="F758" s="65"/>
      <c r="G758" s="65"/>
      <c r="H758" s="65"/>
      <c r="I758" s="65"/>
      <c r="J758" s="65"/>
    </row>
    <row r="759" spans="1:10" ht="16" x14ac:dyDescent="0.2">
      <c r="A759" s="65"/>
      <c r="B759" s="65"/>
      <c r="C759" s="65"/>
      <c r="D759" s="65"/>
      <c r="E759" s="65"/>
      <c r="F759" s="65"/>
      <c r="G759" s="65"/>
      <c r="H759" s="65"/>
      <c r="I759" s="65"/>
      <c r="J759" s="65"/>
    </row>
    <row r="760" spans="1:10" ht="16" x14ac:dyDescent="0.2">
      <c r="A760" s="65"/>
      <c r="B760" s="65"/>
      <c r="C760" s="65"/>
      <c r="D760" s="65"/>
      <c r="E760" s="65"/>
      <c r="F760" s="65"/>
      <c r="G760" s="65"/>
      <c r="H760" s="65"/>
      <c r="I760" s="65"/>
      <c r="J760" s="65"/>
    </row>
    <row r="761" spans="1:10" ht="16" x14ac:dyDescent="0.2">
      <c r="A761" s="65"/>
      <c r="B761" s="65"/>
      <c r="C761" s="65"/>
      <c r="D761" s="65"/>
      <c r="E761" s="65"/>
      <c r="F761" s="65"/>
      <c r="G761" s="65"/>
      <c r="H761" s="65"/>
      <c r="I761" s="65"/>
      <c r="J761" s="65"/>
    </row>
    <row r="762" spans="1:10" ht="16" x14ac:dyDescent="0.2">
      <c r="A762" s="65"/>
      <c r="B762" s="65"/>
      <c r="C762" s="65"/>
      <c r="D762" s="65"/>
      <c r="E762" s="65"/>
      <c r="F762" s="65"/>
      <c r="G762" s="65"/>
      <c r="H762" s="65"/>
      <c r="I762" s="65"/>
      <c r="J762" s="65"/>
    </row>
    <row r="763" spans="1:10" ht="16" x14ac:dyDescent="0.2">
      <c r="A763" s="65"/>
      <c r="B763" s="65"/>
      <c r="C763" s="65"/>
      <c r="D763" s="65"/>
      <c r="E763" s="65"/>
      <c r="F763" s="65"/>
      <c r="G763" s="65"/>
      <c r="H763" s="65"/>
      <c r="I763" s="65"/>
      <c r="J763" s="65"/>
    </row>
    <row r="764" spans="1:10" ht="16" x14ac:dyDescent="0.2">
      <c r="A764" s="65"/>
      <c r="B764" s="65"/>
      <c r="C764" s="65"/>
      <c r="D764" s="65"/>
      <c r="E764" s="65"/>
      <c r="F764" s="65"/>
      <c r="G764" s="65"/>
      <c r="H764" s="65"/>
      <c r="I764" s="65"/>
      <c r="J764" s="65"/>
    </row>
    <row r="765" spans="1:10" ht="16" x14ac:dyDescent="0.2">
      <c r="A765" s="65"/>
      <c r="B765" s="65"/>
      <c r="C765" s="65"/>
      <c r="D765" s="65"/>
      <c r="E765" s="65"/>
      <c r="F765" s="65"/>
      <c r="G765" s="65"/>
      <c r="H765" s="65"/>
      <c r="I765" s="65"/>
      <c r="J765" s="65"/>
    </row>
    <row r="766" spans="1:10" ht="16" x14ac:dyDescent="0.2">
      <c r="A766" s="65"/>
      <c r="B766" s="65"/>
      <c r="C766" s="65"/>
      <c r="D766" s="65"/>
      <c r="E766" s="65"/>
      <c r="F766" s="65"/>
      <c r="G766" s="65"/>
      <c r="H766" s="65"/>
      <c r="I766" s="65"/>
      <c r="J766" s="65"/>
    </row>
    <row r="767" spans="1:10" ht="16" x14ac:dyDescent="0.2">
      <c r="A767" s="65"/>
      <c r="B767" s="65"/>
      <c r="C767" s="65"/>
      <c r="D767" s="65"/>
      <c r="E767" s="65"/>
      <c r="F767" s="65"/>
      <c r="G767" s="65"/>
      <c r="H767" s="65"/>
      <c r="I767" s="65"/>
      <c r="J767" s="65"/>
    </row>
    <row r="768" spans="1:10" ht="16" x14ac:dyDescent="0.2">
      <c r="A768" s="65"/>
      <c r="B768" s="65"/>
      <c r="C768" s="65"/>
      <c r="D768" s="65"/>
      <c r="E768" s="65"/>
      <c r="F768" s="65"/>
      <c r="G768" s="65"/>
      <c r="H768" s="65"/>
      <c r="I768" s="65"/>
      <c r="J768" s="65"/>
    </row>
    <row r="769" spans="1:10" ht="16" x14ac:dyDescent="0.2">
      <c r="A769" s="65"/>
      <c r="B769" s="65"/>
      <c r="C769" s="65"/>
      <c r="D769" s="65"/>
      <c r="E769" s="65"/>
      <c r="F769" s="65"/>
      <c r="G769" s="65"/>
      <c r="H769" s="65"/>
      <c r="I769" s="65"/>
      <c r="J769" s="65"/>
    </row>
    <row r="770" spans="1:10" ht="16" x14ac:dyDescent="0.2">
      <c r="A770" s="65"/>
      <c r="B770" s="65"/>
      <c r="C770" s="65"/>
      <c r="D770" s="65"/>
      <c r="E770" s="65"/>
      <c r="F770" s="65"/>
      <c r="G770" s="65"/>
      <c r="H770" s="65"/>
      <c r="I770" s="65"/>
      <c r="J770" s="65"/>
    </row>
    <row r="771" spans="1:10" ht="16" x14ac:dyDescent="0.2">
      <c r="A771" s="65"/>
      <c r="B771" s="65"/>
      <c r="C771" s="65"/>
      <c r="D771" s="65"/>
      <c r="E771" s="65"/>
      <c r="F771" s="65"/>
      <c r="G771" s="65"/>
      <c r="H771" s="65"/>
      <c r="I771" s="65"/>
      <c r="J771" s="65"/>
    </row>
    <row r="772" spans="1:10" ht="16" x14ac:dyDescent="0.2">
      <c r="A772" s="65"/>
      <c r="B772" s="65"/>
      <c r="C772" s="65"/>
      <c r="D772" s="65"/>
      <c r="E772" s="65"/>
      <c r="F772" s="65"/>
      <c r="G772" s="65"/>
      <c r="H772" s="65"/>
      <c r="I772" s="65"/>
      <c r="J772" s="65"/>
    </row>
    <row r="773" spans="1:10" ht="16" x14ac:dyDescent="0.2">
      <c r="A773" s="65"/>
      <c r="B773" s="65"/>
      <c r="C773" s="65"/>
      <c r="D773" s="65"/>
      <c r="E773" s="65"/>
      <c r="F773" s="65"/>
      <c r="G773" s="65"/>
      <c r="H773" s="65"/>
      <c r="I773" s="65"/>
      <c r="J773" s="65"/>
    </row>
    <row r="774" spans="1:10" ht="16" x14ac:dyDescent="0.2">
      <c r="A774" s="65"/>
      <c r="B774" s="65"/>
      <c r="C774" s="65"/>
      <c r="D774" s="65"/>
      <c r="E774" s="65"/>
      <c r="F774" s="65"/>
      <c r="G774" s="65"/>
      <c r="H774" s="65"/>
      <c r="I774" s="65"/>
      <c r="J774" s="65"/>
    </row>
    <row r="775" spans="1:10" ht="16" x14ac:dyDescent="0.2">
      <c r="A775" s="65"/>
      <c r="B775" s="65"/>
      <c r="C775" s="65"/>
      <c r="D775" s="65"/>
      <c r="E775" s="65"/>
      <c r="F775" s="65"/>
      <c r="G775" s="65"/>
      <c r="H775" s="65"/>
      <c r="I775" s="65"/>
      <c r="J775" s="65"/>
    </row>
    <row r="776" spans="1:10" ht="16" x14ac:dyDescent="0.2">
      <c r="A776" s="65"/>
      <c r="B776" s="65"/>
      <c r="C776" s="65"/>
      <c r="D776" s="65"/>
      <c r="E776" s="65"/>
      <c r="F776" s="65"/>
      <c r="G776" s="65"/>
      <c r="H776" s="65"/>
      <c r="I776" s="65"/>
      <c r="J776" s="65"/>
    </row>
    <row r="777" spans="1:10" ht="16" x14ac:dyDescent="0.2">
      <c r="A777" s="65"/>
      <c r="B777" s="65"/>
      <c r="C777" s="65"/>
      <c r="D777" s="65"/>
      <c r="E777" s="65"/>
      <c r="F777" s="65"/>
      <c r="G777" s="65"/>
      <c r="H777" s="65"/>
      <c r="I777" s="65"/>
      <c r="J777" s="65"/>
    </row>
    <row r="778" spans="1:10" ht="16" x14ac:dyDescent="0.2">
      <c r="A778" s="65"/>
      <c r="B778" s="65"/>
      <c r="C778" s="65"/>
      <c r="D778" s="65"/>
      <c r="E778" s="65"/>
      <c r="F778" s="65"/>
      <c r="G778" s="65"/>
      <c r="H778" s="65"/>
      <c r="I778" s="65"/>
      <c r="J778" s="65"/>
    </row>
    <row r="779" spans="1:10" ht="16" x14ac:dyDescent="0.2">
      <c r="A779" s="65"/>
      <c r="B779" s="65"/>
      <c r="C779" s="65"/>
      <c r="D779" s="65"/>
      <c r="E779" s="65"/>
      <c r="F779" s="65"/>
      <c r="G779" s="65"/>
      <c r="H779" s="65"/>
      <c r="I779" s="65"/>
      <c r="J779" s="65"/>
    </row>
    <row r="780" spans="1:10" ht="16" x14ac:dyDescent="0.2">
      <c r="A780" s="65"/>
      <c r="B780" s="65"/>
      <c r="C780" s="65"/>
      <c r="D780" s="65"/>
      <c r="E780" s="65"/>
      <c r="F780" s="65"/>
      <c r="G780" s="65"/>
      <c r="H780" s="65"/>
      <c r="I780" s="65"/>
      <c r="J780" s="65"/>
    </row>
    <row r="781" spans="1:10" ht="16" x14ac:dyDescent="0.2">
      <c r="A781" s="65"/>
      <c r="B781" s="65"/>
      <c r="C781" s="65"/>
      <c r="D781" s="65"/>
      <c r="E781" s="65"/>
      <c r="F781" s="65"/>
      <c r="G781" s="65"/>
      <c r="H781" s="65"/>
      <c r="I781" s="65"/>
      <c r="J781" s="65"/>
    </row>
    <row r="782" spans="1:10" ht="16" x14ac:dyDescent="0.2">
      <c r="A782" s="65"/>
      <c r="B782" s="65"/>
      <c r="C782" s="65"/>
      <c r="D782" s="65"/>
      <c r="E782" s="65"/>
      <c r="F782" s="65"/>
      <c r="G782" s="65"/>
      <c r="H782" s="65"/>
      <c r="I782" s="65"/>
      <c r="J782" s="65"/>
    </row>
    <row r="783" spans="1:10" ht="16" x14ac:dyDescent="0.2">
      <c r="A783" s="65"/>
      <c r="B783" s="65"/>
      <c r="C783" s="65"/>
      <c r="D783" s="65"/>
      <c r="E783" s="65"/>
      <c r="F783" s="65"/>
      <c r="G783" s="65"/>
      <c r="H783" s="65"/>
      <c r="I783" s="65"/>
      <c r="J783" s="65"/>
    </row>
    <row r="784" spans="1:10" ht="16" x14ac:dyDescent="0.2">
      <c r="A784" s="65"/>
      <c r="B784" s="65"/>
      <c r="C784" s="65"/>
      <c r="D784" s="65"/>
      <c r="E784" s="65"/>
      <c r="F784" s="65"/>
      <c r="G784" s="65"/>
      <c r="H784" s="65"/>
      <c r="I784" s="65"/>
      <c r="J784" s="65"/>
    </row>
    <row r="785" spans="1:10" ht="16" x14ac:dyDescent="0.2">
      <c r="A785" s="65"/>
      <c r="B785" s="65"/>
      <c r="C785" s="65"/>
      <c r="D785" s="65"/>
      <c r="E785" s="65"/>
      <c r="F785" s="65"/>
      <c r="G785" s="65"/>
      <c r="H785" s="65"/>
      <c r="I785" s="65"/>
      <c r="J785" s="65"/>
    </row>
    <row r="786" spans="1:10" ht="16" x14ac:dyDescent="0.2">
      <c r="A786" s="65"/>
      <c r="B786" s="65"/>
      <c r="C786" s="65"/>
      <c r="D786" s="65"/>
      <c r="E786" s="65"/>
      <c r="F786" s="65"/>
      <c r="G786" s="65"/>
      <c r="H786" s="65"/>
      <c r="I786" s="65"/>
      <c r="J786" s="65"/>
    </row>
    <row r="787" spans="1:10" ht="16" x14ac:dyDescent="0.2">
      <c r="A787" s="65"/>
      <c r="B787" s="65"/>
      <c r="C787" s="65"/>
      <c r="D787" s="65"/>
      <c r="E787" s="65"/>
      <c r="F787" s="65"/>
      <c r="G787" s="65"/>
      <c r="H787" s="65"/>
      <c r="I787" s="65"/>
      <c r="J787" s="65"/>
    </row>
    <row r="788" spans="1:10" ht="16" x14ac:dyDescent="0.2">
      <c r="A788" s="65"/>
      <c r="B788" s="65"/>
      <c r="C788" s="65"/>
      <c r="D788" s="65"/>
      <c r="E788" s="65"/>
      <c r="F788" s="65"/>
      <c r="G788" s="65"/>
      <c r="H788" s="65"/>
      <c r="I788" s="65"/>
      <c r="J788" s="65"/>
    </row>
    <row r="789" spans="1:10" ht="16" x14ac:dyDescent="0.2">
      <c r="A789" s="65"/>
      <c r="B789" s="65"/>
      <c r="C789" s="65"/>
      <c r="D789" s="65"/>
      <c r="E789" s="65"/>
      <c r="F789" s="65"/>
      <c r="G789" s="65"/>
      <c r="H789" s="65"/>
      <c r="I789" s="65"/>
      <c r="J789" s="65"/>
    </row>
    <row r="790" spans="1:10" ht="16" x14ac:dyDescent="0.2">
      <c r="A790" s="65"/>
      <c r="B790" s="65"/>
      <c r="C790" s="65"/>
      <c r="D790" s="65"/>
      <c r="E790" s="65"/>
      <c r="F790" s="65"/>
      <c r="G790" s="65"/>
      <c r="H790" s="65"/>
      <c r="I790" s="65"/>
      <c r="J790" s="65"/>
    </row>
    <row r="791" spans="1:10" ht="16" x14ac:dyDescent="0.2">
      <c r="A791" s="65"/>
      <c r="B791" s="65"/>
      <c r="C791" s="65"/>
      <c r="D791" s="65"/>
      <c r="E791" s="65"/>
      <c r="F791" s="65"/>
      <c r="G791" s="65"/>
      <c r="H791" s="65"/>
      <c r="I791" s="65"/>
      <c r="J791" s="65"/>
    </row>
    <row r="792" spans="1:10" ht="16" x14ac:dyDescent="0.2">
      <c r="A792" s="65"/>
      <c r="B792" s="65"/>
      <c r="C792" s="65"/>
      <c r="D792" s="65"/>
      <c r="E792" s="65"/>
      <c r="F792" s="65"/>
      <c r="G792" s="65"/>
      <c r="H792" s="65"/>
      <c r="I792" s="65"/>
      <c r="J792" s="65"/>
    </row>
    <row r="793" spans="1:10" ht="16" x14ac:dyDescent="0.2">
      <c r="A793" s="65"/>
      <c r="B793" s="65"/>
      <c r="C793" s="65"/>
      <c r="D793" s="65"/>
      <c r="E793" s="65"/>
      <c r="F793" s="65"/>
      <c r="G793" s="65"/>
      <c r="H793" s="65"/>
      <c r="I793" s="65"/>
      <c r="J793" s="65"/>
    </row>
    <row r="794" spans="1:10" ht="16" x14ac:dyDescent="0.2">
      <c r="A794" s="65"/>
      <c r="B794" s="65"/>
      <c r="C794" s="65"/>
      <c r="D794" s="65"/>
      <c r="E794" s="65"/>
      <c r="F794" s="65"/>
      <c r="G794" s="65"/>
      <c r="H794" s="65"/>
      <c r="I794" s="65"/>
      <c r="J794" s="65"/>
    </row>
    <row r="795" spans="1:10" ht="16" x14ac:dyDescent="0.2">
      <c r="A795" s="65"/>
      <c r="B795" s="65"/>
      <c r="C795" s="65"/>
      <c r="D795" s="65"/>
      <c r="E795" s="65"/>
      <c r="F795" s="65"/>
      <c r="G795" s="65"/>
      <c r="H795" s="65"/>
      <c r="I795" s="65"/>
      <c r="J795" s="65"/>
    </row>
    <row r="796" spans="1:10" ht="16" x14ac:dyDescent="0.2">
      <c r="A796" s="65"/>
      <c r="B796" s="65"/>
      <c r="C796" s="65"/>
      <c r="D796" s="65"/>
      <c r="E796" s="65"/>
      <c r="F796" s="65"/>
      <c r="G796" s="65"/>
      <c r="H796" s="65"/>
      <c r="I796" s="65"/>
      <c r="J796" s="65"/>
    </row>
    <row r="797" spans="1:10" ht="16" x14ac:dyDescent="0.2">
      <c r="A797" s="65"/>
      <c r="B797" s="65"/>
      <c r="C797" s="65"/>
      <c r="D797" s="65"/>
      <c r="E797" s="65"/>
      <c r="F797" s="65"/>
      <c r="G797" s="65"/>
      <c r="H797" s="65"/>
      <c r="I797" s="65"/>
      <c r="J797" s="65"/>
    </row>
    <row r="798" spans="1:10" ht="16" x14ac:dyDescent="0.2">
      <c r="A798" s="65"/>
      <c r="B798" s="65"/>
      <c r="C798" s="65"/>
      <c r="D798" s="65"/>
      <c r="E798" s="65"/>
      <c r="F798" s="65"/>
      <c r="G798" s="65"/>
      <c r="H798" s="65"/>
      <c r="I798" s="65"/>
      <c r="J798" s="65"/>
    </row>
    <row r="799" spans="1:10" ht="16" x14ac:dyDescent="0.2">
      <c r="A799" s="65"/>
      <c r="B799" s="65"/>
      <c r="C799" s="65"/>
      <c r="D799" s="65"/>
      <c r="E799" s="65"/>
      <c r="F799" s="65"/>
      <c r="G799" s="65"/>
      <c r="H799" s="65"/>
      <c r="I799" s="65"/>
      <c r="J799" s="65"/>
    </row>
    <row r="800" spans="1:10" ht="16" x14ac:dyDescent="0.2">
      <c r="A800" s="65"/>
      <c r="B800" s="65"/>
      <c r="C800" s="65"/>
      <c r="D800" s="65"/>
      <c r="E800" s="65"/>
      <c r="F800" s="65"/>
      <c r="G800" s="65"/>
      <c r="H800" s="65"/>
      <c r="I800" s="65"/>
      <c r="J800" s="65"/>
    </row>
    <row r="801" spans="1:10" ht="16" x14ac:dyDescent="0.2">
      <c r="A801" s="65"/>
      <c r="B801" s="65"/>
      <c r="C801" s="65"/>
      <c r="D801" s="65"/>
      <c r="E801" s="65"/>
      <c r="F801" s="65"/>
      <c r="G801" s="65"/>
      <c r="H801" s="65"/>
      <c r="I801" s="65"/>
      <c r="J801" s="65"/>
    </row>
    <row r="802" spans="1:10" ht="16" x14ac:dyDescent="0.2">
      <c r="A802" s="65"/>
      <c r="B802" s="65"/>
      <c r="C802" s="65"/>
      <c r="D802" s="65"/>
      <c r="E802" s="65"/>
      <c r="F802" s="65"/>
      <c r="G802" s="65"/>
      <c r="H802" s="65"/>
      <c r="I802" s="65"/>
      <c r="J802" s="65"/>
    </row>
    <row r="803" spans="1:10" ht="16" x14ac:dyDescent="0.2">
      <c r="A803" s="65"/>
      <c r="B803" s="65"/>
      <c r="C803" s="65"/>
      <c r="D803" s="65"/>
      <c r="E803" s="65"/>
      <c r="F803" s="65"/>
      <c r="G803" s="65"/>
      <c r="H803" s="65"/>
      <c r="I803" s="65"/>
      <c r="J803" s="65"/>
    </row>
    <row r="804" spans="1:10" ht="16" x14ac:dyDescent="0.2">
      <c r="A804" s="65"/>
      <c r="B804" s="65"/>
      <c r="C804" s="65"/>
      <c r="D804" s="65"/>
      <c r="E804" s="65"/>
      <c r="F804" s="65"/>
      <c r="G804" s="65"/>
      <c r="H804" s="65"/>
      <c r="I804" s="65"/>
      <c r="J804" s="65"/>
    </row>
    <row r="805" spans="1:10" ht="16" x14ac:dyDescent="0.2">
      <c r="A805" s="65"/>
      <c r="B805" s="65"/>
      <c r="C805" s="65"/>
      <c r="D805" s="65"/>
      <c r="E805" s="65"/>
      <c r="F805" s="65"/>
      <c r="G805" s="65"/>
      <c r="H805" s="65"/>
      <c r="I805" s="65"/>
      <c r="J805" s="65"/>
    </row>
    <row r="806" spans="1:10" ht="16" x14ac:dyDescent="0.2">
      <c r="A806" s="65"/>
      <c r="B806" s="65"/>
      <c r="C806" s="65"/>
      <c r="D806" s="65"/>
      <c r="E806" s="65"/>
      <c r="F806" s="65"/>
      <c r="G806" s="65"/>
      <c r="H806" s="65"/>
      <c r="I806" s="65"/>
      <c r="J806" s="65"/>
    </row>
    <row r="807" spans="1:10" ht="16" x14ac:dyDescent="0.2">
      <c r="A807" s="65"/>
      <c r="B807" s="65"/>
      <c r="C807" s="65"/>
      <c r="D807" s="65"/>
      <c r="E807" s="65"/>
      <c r="F807" s="65"/>
      <c r="G807" s="65"/>
      <c r="H807" s="65"/>
      <c r="I807" s="65"/>
      <c r="J807" s="65"/>
    </row>
    <row r="808" spans="1:10" ht="16" x14ac:dyDescent="0.2">
      <c r="A808" s="65"/>
      <c r="B808" s="65"/>
      <c r="C808" s="65"/>
      <c r="D808" s="65"/>
      <c r="E808" s="65"/>
      <c r="F808" s="65"/>
      <c r="G808" s="65"/>
      <c r="H808" s="65"/>
      <c r="I808" s="65"/>
      <c r="J808" s="65"/>
    </row>
    <row r="809" spans="1:10" ht="16" x14ac:dyDescent="0.2">
      <c r="A809" s="65"/>
      <c r="B809" s="65"/>
      <c r="C809" s="65"/>
      <c r="D809" s="65"/>
      <c r="E809" s="65"/>
      <c r="F809" s="65"/>
      <c r="G809" s="65"/>
      <c r="H809" s="65"/>
      <c r="I809" s="65"/>
      <c r="J809" s="65"/>
    </row>
    <row r="810" spans="1:10" ht="16" x14ac:dyDescent="0.2">
      <c r="A810" s="65"/>
      <c r="B810" s="65"/>
      <c r="C810" s="65"/>
      <c r="D810" s="65"/>
      <c r="E810" s="65"/>
      <c r="F810" s="65"/>
      <c r="G810" s="65"/>
      <c r="H810" s="65"/>
      <c r="I810" s="65"/>
      <c r="J810" s="65"/>
    </row>
    <row r="811" spans="1:10" ht="16" x14ac:dyDescent="0.2">
      <c r="A811" s="65"/>
      <c r="B811" s="65"/>
      <c r="C811" s="65"/>
      <c r="D811" s="65"/>
      <c r="E811" s="65"/>
      <c r="F811" s="65"/>
      <c r="G811" s="65"/>
      <c r="H811" s="65"/>
      <c r="I811" s="65"/>
      <c r="J811" s="65"/>
    </row>
    <row r="812" spans="1:10" ht="16" x14ac:dyDescent="0.2">
      <c r="A812" s="65"/>
      <c r="B812" s="65"/>
      <c r="C812" s="65"/>
      <c r="D812" s="65"/>
      <c r="E812" s="65"/>
      <c r="F812" s="65"/>
      <c r="G812" s="65"/>
      <c r="H812" s="65"/>
      <c r="I812" s="65"/>
      <c r="J812" s="65"/>
    </row>
    <row r="813" spans="1:10" ht="16" x14ac:dyDescent="0.2">
      <c r="A813" s="65"/>
      <c r="B813" s="65"/>
      <c r="C813" s="65"/>
      <c r="D813" s="65"/>
      <c r="E813" s="65"/>
      <c r="F813" s="65"/>
      <c r="G813" s="65"/>
      <c r="H813" s="65"/>
      <c r="I813" s="65"/>
      <c r="J813" s="65"/>
    </row>
    <row r="814" spans="1:10" ht="16" x14ac:dyDescent="0.2">
      <c r="A814" s="65"/>
      <c r="B814" s="65"/>
      <c r="C814" s="65"/>
      <c r="D814" s="65"/>
      <c r="E814" s="65"/>
      <c r="F814" s="65"/>
      <c r="G814" s="65"/>
      <c r="H814" s="65"/>
      <c r="I814" s="65"/>
      <c r="J814" s="65"/>
    </row>
    <row r="815" spans="1:10" ht="16" x14ac:dyDescent="0.2">
      <c r="A815" s="65"/>
      <c r="B815" s="65"/>
      <c r="C815" s="65"/>
      <c r="D815" s="65"/>
      <c r="E815" s="65"/>
      <c r="F815" s="65"/>
      <c r="G815" s="65"/>
      <c r="H815" s="65"/>
      <c r="I815" s="65"/>
      <c r="J815" s="65"/>
    </row>
    <row r="816" spans="1:10" ht="16" x14ac:dyDescent="0.2">
      <c r="A816" s="65"/>
      <c r="B816" s="65"/>
      <c r="C816" s="65"/>
      <c r="D816" s="65"/>
      <c r="E816" s="65"/>
      <c r="F816" s="65"/>
      <c r="G816" s="65"/>
      <c r="H816" s="65"/>
      <c r="I816" s="65"/>
      <c r="J816" s="65"/>
    </row>
    <row r="817" spans="1:10" ht="16" x14ac:dyDescent="0.2">
      <c r="A817" s="65"/>
      <c r="B817" s="65"/>
      <c r="C817" s="65"/>
      <c r="D817" s="65"/>
      <c r="E817" s="65"/>
      <c r="F817" s="65"/>
      <c r="G817" s="65"/>
      <c r="H817" s="65"/>
      <c r="I817" s="65"/>
      <c r="J817" s="65"/>
    </row>
    <row r="818" spans="1:10" ht="16" x14ac:dyDescent="0.2">
      <c r="A818" s="65"/>
      <c r="B818" s="65"/>
      <c r="C818" s="65"/>
      <c r="D818" s="65"/>
      <c r="E818" s="65"/>
      <c r="F818" s="65"/>
      <c r="G818" s="65"/>
      <c r="H818" s="65"/>
      <c r="I818" s="65"/>
      <c r="J818" s="65"/>
    </row>
    <row r="819" spans="1:10" ht="16" x14ac:dyDescent="0.2">
      <c r="A819" s="65"/>
      <c r="B819" s="65"/>
      <c r="C819" s="65"/>
      <c r="D819" s="65"/>
      <c r="E819" s="65"/>
      <c r="F819" s="65"/>
      <c r="G819" s="65"/>
      <c r="H819" s="65"/>
      <c r="I819" s="65"/>
      <c r="J819" s="65"/>
    </row>
    <row r="820" spans="1:10" ht="16" x14ac:dyDescent="0.2">
      <c r="A820" s="65"/>
      <c r="B820" s="65"/>
      <c r="C820" s="65"/>
      <c r="D820" s="65"/>
      <c r="E820" s="65"/>
      <c r="F820" s="65"/>
      <c r="G820" s="65"/>
      <c r="H820" s="65"/>
      <c r="I820" s="65"/>
      <c r="J820" s="65"/>
    </row>
    <row r="821" spans="1:10" ht="16" x14ac:dyDescent="0.2">
      <c r="A821" s="65"/>
      <c r="B821" s="65"/>
      <c r="C821" s="65"/>
      <c r="D821" s="65"/>
      <c r="E821" s="65"/>
      <c r="F821" s="65"/>
      <c r="G821" s="65"/>
      <c r="H821" s="65"/>
      <c r="I821" s="65"/>
      <c r="J821" s="65"/>
    </row>
    <row r="822" spans="1:10" ht="16" x14ac:dyDescent="0.2">
      <c r="A822" s="65"/>
      <c r="B822" s="65"/>
      <c r="C822" s="65"/>
      <c r="D822" s="65"/>
      <c r="E822" s="65"/>
      <c r="F822" s="65"/>
      <c r="G822" s="65"/>
      <c r="H822" s="65"/>
      <c r="I822" s="65"/>
      <c r="J822" s="65"/>
    </row>
    <row r="823" spans="1:10" ht="16" x14ac:dyDescent="0.2">
      <c r="A823" s="65"/>
      <c r="B823" s="65"/>
      <c r="C823" s="65"/>
      <c r="D823" s="65"/>
      <c r="E823" s="65"/>
      <c r="F823" s="65"/>
      <c r="G823" s="65"/>
      <c r="H823" s="65"/>
      <c r="I823" s="65"/>
      <c r="J823" s="65"/>
    </row>
    <row r="824" spans="1:10" ht="16" x14ac:dyDescent="0.2">
      <c r="A824" s="65"/>
      <c r="B824" s="65"/>
      <c r="C824" s="65"/>
      <c r="D824" s="65"/>
      <c r="E824" s="65"/>
      <c r="F824" s="65"/>
      <c r="G824" s="65"/>
      <c r="H824" s="65"/>
      <c r="I824" s="65"/>
      <c r="J824" s="65"/>
    </row>
    <row r="825" spans="1:10" ht="16" x14ac:dyDescent="0.2">
      <c r="A825" s="65"/>
      <c r="B825" s="65"/>
      <c r="C825" s="65"/>
      <c r="D825" s="65"/>
      <c r="E825" s="65"/>
      <c r="F825" s="65"/>
      <c r="G825" s="65"/>
      <c r="H825" s="65"/>
      <c r="I825" s="65"/>
      <c r="J825" s="65"/>
    </row>
    <row r="826" spans="1:10" ht="16" x14ac:dyDescent="0.2">
      <c r="A826" s="65"/>
      <c r="B826" s="65"/>
      <c r="C826" s="65"/>
      <c r="D826" s="65"/>
      <c r="E826" s="65"/>
      <c r="F826" s="65"/>
      <c r="G826" s="65"/>
      <c r="H826" s="65"/>
      <c r="I826" s="65"/>
      <c r="J826" s="65"/>
    </row>
    <row r="827" spans="1:10" ht="16" x14ac:dyDescent="0.2">
      <c r="A827" s="65"/>
      <c r="B827" s="65"/>
      <c r="C827" s="65"/>
      <c r="D827" s="65"/>
      <c r="E827" s="65"/>
      <c r="F827" s="65"/>
      <c r="G827" s="65"/>
      <c r="H827" s="65"/>
      <c r="I827" s="65"/>
      <c r="J827" s="65"/>
    </row>
    <row r="828" spans="1:10" ht="16" x14ac:dyDescent="0.2">
      <c r="A828" s="65"/>
      <c r="B828" s="65"/>
      <c r="C828" s="65"/>
      <c r="D828" s="65"/>
      <c r="E828" s="65"/>
      <c r="F828" s="65"/>
      <c r="G828" s="65"/>
      <c r="H828" s="65"/>
      <c r="I828" s="65"/>
      <c r="J828" s="65"/>
    </row>
    <row r="829" spans="1:10" ht="16" x14ac:dyDescent="0.2">
      <c r="A829" s="65"/>
      <c r="B829" s="65"/>
      <c r="C829" s="65"/>
      <c r="D829" s="65"/>
      <c r="E829" s="65"/>
      <c r="F829" s="65"/>
      <c r="G829" s="65"/>
      <c r="H829" s="65"/>
      <c r="I829" s="65"/>
      <c r="J829" s="65"/>
    </row>
    <row r="830" spans="1:10" ht="16" x14ac:dyDescent="0.2">
      <c r="A830" s="65"/>
      <c r="B830" s="65"/>
      <c r="C830" s="65"/>
      <c r="D830" s="65"/>
      <c r="E830" s="65"/>
      <c r="F830" s="65"/>
      <c r="G830" s="65"/>
      <c r="H830" s="65"/>
      <c r="I830" s="65"/>
      <c r="J830" s="65"/>
    </row>
    <row r="831" spans="1:10" ht="16" x14ac:dyDescent="0.2">
      <c r="A831" s="65"/>
      <c r="B831" s="65"/>
      <c r="C831" s="65"/>
      <c r="D831" s="65"/>
      <c r="E831" s="65"/>
      <c r="F831" s="65"/>
      <c r="G831" s="65"/>
      <c r="H831" s="65"/>
      <c r="I831" s="65"/>
      <c r="J831" s="65"/>
    </row>
    <row r="832" spans="1:10" ht="16" x14ac:dyDescent="0.2">
      <c r="A832" s="65"/>
      <c r="B832" s="65"/>
      <c r="C832" s="65"/>
      <c r="D832" s="65"/>
      <c r="E832" s="65"/>
      <c r="F832" s="65"/>
      <c r="G832" s="65"/>
      <c r="H832" s="65"/>
      <c r="I832" s="65"/>
      <c r="J832" s="65"/>
    </row>
    <row r="833" spans="1:10" ht="16" x14ac:dyDescent="0.2">
      <c r="A833" s="65"/>
      <c r="B833" s="65"/>
      <c r="C833" s="65"/>
      <c r="D833" s="65"/>
      <c r="E833" s="65"/>
      <c r="F833" s="65"/>
      <c r="G833" s="65"/>
      <c r="H833" s="65"/>
      <c r="I833" s="65"/>
      <c r="J833" s="65"/>
    </row>
    <row r="834" spans="1:10" ht="16" x14ac:dyDescent="0.2">
      <c r="A834" s="65"/>
      <c r="B834" s="65"/>
      <c r="C834" s="65"/>
      <c r="D834" s="65"/>
      <c r="E834" s="65"/>
      <c r="F834" s="65"/>
      <c r="G834" s="65"/>
      <c r="H834" s="65"/>
      <c r="I834" s="65"/>
      <c r="J834" s="65"/>
    </row>
    <row r="835" spans="1:10" ht="16" x14ac:dyDescent="0.2">
      <c r="A835" s="65"/>
      <c r="B835" s="65"/>
      <c r="C835" s="65"/>
      <c r="D835" s="65"/>
      <c r="E835" s="65"/>
      <c r="F835" s="65"/>
      <c r="G835" s="65"/>
      <c r="H835" s="65"/>
      <c r="I835" s="65"/>
      <c r="J835" s="65"/>
    </row>
    <row r="836" spans="1:10" ht="16" x14ac:dyDescent="0.2">
      <c r="A836" s="65"/>
      <c r="B836" s="65"/>
      <c r="C836" s="65"/>
      <c r="D836" s="65"/>
      <c r="E836" s="65"/>
      <c r="F836" s="65"/>
      <c r="G836" s="65"/>
      <c r="H836" s="65"/>
      <c r="I836" s="65"/>
      <c r="J836" s="65"/>
    </row>
    <row r="837" spans="1:10" ht="16" x14ac:dyDescent="0.2">
      <c r="A837" s="65"/>
      <c r="B837" s="65"/>
      <c r="C837" s="65"/>
      <c r="D837" s="65"/>
      <c r="E837" s="65"/>
      <c r="F837" s="65"/>
      <c r="G837" s="65"/>
      <c r="H837" s="65"/>
      <c r="I837" s="65"/>
      <c r="J837" s="65"/>
    </row>
    <row r="838" spans="1:10" ht="16" x14ac:dyDescent="0.2">
      <c r="A838" s="65"/>
      <c r="B838" s="65"/>
      <c r="C838" s="65"/>
      <c r="D838" s="65"/>
      <c r="E838" s="65"/>
      <c r="F838" s="65"/>
      <c r="G838" s="65"/>
      <c r="H838" s="65"/>
      <c r="I838" s="65"/>
      <c r="J838" s="65"/>
    </row>
    <row r="839" spans="1:10" ht="16" x14ac:dyDescent="0.2">
      <c r="A839" s="65"/>
      <c r="B839" s="65"/>
      <c r="C839" s="65"/>
      <c r="D839" s="65"/>
      <c r="E839" s="65"/>
      <c r="F839" s="65"/>
      <c r="G839" s="65"/>
      <c r="H839" s="65"/>
      <c r="I839" s="65"/>
      <c r="J839" s="65"/>
    </row>
    <row r="840" spans="1:10" ht="16" x14ac:dyDescent="0.2">
      <c r="A840" s="65"/>
      <c r="B840" s="65"/>
      <c r="C840" s="65"/>
      <c r="D840" s="65"/>
      <c r="E840" s="65"/>
      <c r="F840" s="65"/>
      <c r="G840" s="65"/>
      <c r="H840" s="65"/>
      <c r="I840" s="65"/>
      <c r="J840" s="65"/>
    </row>
    <row r="841" spans="1:10" ht="16" x14ac:dyDescent="0.2">
      <c r="A841" s="65"/>
      <c r="B841" s="65"/>
      <c r="C841" s="65"/>
      <c r="D841" s="65"/>
      <c r="E841" s="65"/>
      <c r="F841" s="65"/>
      <c r="G841" s="65"/>
      <c r="H841" s="65"/>
      <c r="I841" s="65"/>
      <c r="J841" s="65"/>
    </row>
    <row r="842" spans="1:10" ht="16" x14ac:dyDescent="0.2">
      <c r="A842" s="65"/>
      <c r="B842" s="65"/>
      <c r="C842" s="65"/>
      <c r="D842" s="65"/>
      <c r="E842" s="65"/>
      <c r="F842" s="65"/>
      <c r="G842" s="65"/>
      <c r="H842" s="65"/>
      <c r="I842" s="65"/>
      <c r="J842" s="65"/>
    </row>
    <row r="843" spans="1:10" ht="16" x14ac:dyDescent="0.2">
      <c r="A843" s="65"/>
      <c r="B843" s="65"/>
      <c r="C843" s="65"/>
      <c r="D843" s="65"/>
      <c r="E843" s="65"/>
      <c r="F843" s="65"/>
      <c r="G843" s="65"/>
      <c r="H843" s="65"/>
      <c r="I843" s="65"/>
      <c r="J843" s="65"/>
    </row>
    <row r="844" spans="1:10" ht="16" x14ac:dyDescent="0.2">
      <c r="A844" s="65"/>
      <c r="B844" s="65"/>
      <c r="C844" s="65"/>
      <c r="D844" s="65"/>
      <c r="E844" s="65"/>
      <c r="F844" s="65"/>
      <c r="G844" s="65"/>
      <c r="H844" s="65"/>
      <c r="I844" s="65"/>
      <c r="J844" s="65"/>
    </row>
    <row r="845" spans="1:10" ht="16" x14ac:dyDescent="0.2">
      <c r="A845" s="65"/>
      <c r="B845" s="65"/>
      <c r="C845" s="65"/>
      <c r="D845" s="65"/>
      <c r="E845" s="65"/>
      <c r="F845" s="65"/>
      <c r="G845" s="65"/>
      <c r="H845" s="65"/>
      <c r="I845" s="65"/>
      <c r="J845" s="65"/>
    </row>
    <row r="846" spans="1:10" ht="16" x14ac:dyDescent="0.2">
      <c r="A846" s="65"/>
      <c r="B846" s="65"/>
      <c r="C846" s="65"/>
      <c r="D846" s="65"/>
      <c r="E846" s="65"/>
      <c r="F846" s="65"/>
      <c r="G846" s="65"/>
      <c r="H846" s="65"/>
      <c r="I846" s="65"/>
      <c r="J846" s="65"/>
    </row>
    <row r="847" spans="1:10" ht="16" x14ac:dyDescent="0.2">
      <c r="A847" s="65"/>
      <c r="B847" s="65"/>
      <c r="C847" s="65"/>
      <c r="D847" s="65"/>
      <c r="E847" s="65"/>
      <c r="F847" s="65"/>
      <c r="G847" s="65"/>
      <c r="H847" s="65"/>
      <c r="I847" s="65"/>
      <c r="J847" s="65"/>
    </row>
    <row r="848" spans="1:10" ht="16" x14ac:dyDescent="0.2">
      <c r="A848" s="65"/>
      <c r="B848" s="65"/>
      <c r="C848" s="65"/>
      <c r="D848" s="65"/>
      <c r="E848" s="65"/>
      <c r="F848" s="65"/>
      <c r="G848" s="65"/>
      <c r="H848" s="65"/>
      <c r="I848" s="65"/>
      <c r="J848" s="65"/>
    </row>
    <row r="849" spans="1:10" ht="16" x14ac:dyDescent="0.2">
      <c r="A849" s="65"/>
      <c r="B849" s="65"/>
      <c r="C849" s="65"/>
      <c r="D849" s="65"/>
      <c r="E849" s="65"/>
      <c r="F849" s="65"/>
      <c r="G849" s="65"/>
      <c r="H849" s="65"/>
      <c r="I849" s="65"/>
      <c r="J849" s="65"/>
    </row>
    <row r="850" spans="1:10" ht="16" x14ac:dyDescent="0.2">
      <c r="A850" s="65"/>
      <c r="B850" s="65"/>
      <c r="C850" s="65"/>
      <c r="D850" s="65"/>
      <c r="E850" s="65"/>
      <c r="F850" s="65"/>
      <c r="G850" s="65"/>
      <c r="H850" s="65"/>
      <c r="I850" s="65"/>
      <c r="J850" s="65"/>
    </row>
    <row r="851" spans="1:10" ht="16" x14ac:dyDescent="0.2">
      <c r="A851" s="65"/>
      <c r="B851" s="65"/>
      <c r="C851" s="65"/>
      <c r="D851" s="65"/>
      <c r="E851" s="65"/>
      <c r="F851" s="65"/>
      <c r="G851" s="65"/>
      <c r="H851" s="65"/>
      <c r="I851" s="65"/>
      <c r="J851" s="65"/>
    </row>
    <row r="852" spans="1:10" ht="16" x14ac:dyDescent="0.2">
      <c r="A852" s="65"/>
      <c r="B852" s="65"/>
      <c r="C852" s="65"/>
      <c r="D852" s="65"/>
      <c r="E852" s="65"/>
      <c r="F852" s="65"/>
      <c r="G852" s="65"/>
      <c r="H852" s="65"/>
      <c r="I852" s="65"/>
      <c r="J852" s="65"/>
    </row>
    <row r="853" spans="1:10" ht="16" x14ac:dyDescent="0.2">
      <c r="A853" s="65"/>
      <c r="B853" s="65"/>
      <c r="C853" s="65"/>
      <c r="D853" s="65"/>
      <c r="E853" s="65"/>
      <c r="F853" s="65"/>
      <c r="G853" s="65"/>
      <c r="H853" s="65"/>
      <c r="I853" s="65"/>
      <c r="J853" s="65"/>
    </row>
    <row r="854" spans="1:10" ht="16" x14ac:dyDescent="0.2">
      <c r="A854" s="65"/>
      <c r="B854" s="65"/>
      <c r="C854" s="65"/>
      <c r="D854" s="65"/>
      <c r="E854" s="65"/>
      <c r="F854" s="65"/>
      <c r="G854" s="65"/>
      <c r="H854" s="65"/>
      <c r="I854" s="65"/>
      <c r="J854" s="65"/>
    </row>
    <row r="855" spans="1:10" ht="16" x14ac:dyDescent="0.2">
      <c r="A855" s="65"/>
      <c r="B855" s="65"/>
      <c r="C855" s="65"/>
      <c r="D855" s="65"/>
      <c r="E855" s="65"/>
      <c r="F855" s="65"/>
      <c r="G855" s="65"/>
      <c r="H855" s="65"/>
      <c r="I855" s="65"/>
      <c r="J855" s="65"/>
    </row>
    <row r="856" spans="1:10" ht="16" x14ac:dyDescent="0.2">
      <c r="A856" s="65"/>
      <c r="B856" s="65"/>
      <c r="C856" s="65"/>
      <c r="D856" s="65"/>
      <c r="E856" s="65"/>
      <c r="F856" s="65"/>
      <c r="G856" s="65"/>
      <c r="H856" s="65"/>
      <c r="I856" s="65"/>
      <c r="J856" s="65"/>
    </row>
    <row r="857" spans="1:10" ht="16" x14ac:dyDescent="0.2">
      <c r="A857" s="65"/>
      <c r="B857" s="65"/>
      <c r="C857" s="65"/>
      <c r="D857" s="65"/>
      <c r="E857" s="65"/>
      <c r="F857" s="65"/>
      <c r="G857" s="65"/>
      <c r="H857" s="65"/>
      <c r="I857" s="65"/>
      <c r="J857" s="65"/>
    </row>
    <row r="858" spans="1:10" ht="16" x14ac:dyDescent="0.2">
      <c r="A858" s="65"/>
      <c r="B858" s="65"/>
      <c r="C858" s="65"/>
      <c r="D858" s="65"/>
      <c r="E858" s="65"/>
      <c r="F858" s="65"/>
      <c r="G858" s="65"/>
      <c r="H858" s="65"/>
      <c r="I858" s="65"/>
      <c r="J858" s="65"/>
    </row>
    <row r="859" spans="1:10" ht="16" x14ac:dyDescent="0.2">
      <c r="A859" s="65"/>
      <c r="B859" s="65"/>
      <c r="C859" s="65"/>
      <c r="D859" s="65"/>
      <c r="E859" s="65"/>
      <c r="F859" s="65"/>
      <c r="G859" s="65"/>
      <c r="H859" s="65"/>
      <c r="I859" s="65"/>
      <c r="J859" s="65"/>
    </row>
    <row r="860" spans="1:10" ht="16" x14ac:dyDescent="0.2">
      <c r="A860" s="65"/>
      <c r="B860" s="65"/>
      <c r="C860" s="65"/>
      <c r="D860" s="65"/>
      <c r="E860" s="65"/>
      <c r="F860" s="65"/>
      <c r="G860" s="65"/>
      <c r="H860" s="65"/>
      <c r="I860" s="65"/>
      <c r="J860" s="65"/>
    </row>
    <row r="861" spans="1:10" ht="16" x14ac:dyDescent="0.2">
      <c r="A861" s="65"/>
      <c r="B861" s="65"/>
      <c r="C861" s="65"/>
      <c r="D861" s="65"/>
      <c r="E861" s="65"/>
      <c r="F861" s="65"/>
      <c r="G861" s="65"/>
      <c r="H861" s="65"/>
      <c r="I861" s="65"/>
      <c r="J861" s="65"/>
    </row>
    <row r="862" spans="1:10" ht="16" x14ac:dyDescent="0.2">
      <c r="A862" s="65"/>
      <c r="B862" s="65"/>
      <c r="C862" s="65"/>
      <c r="D862" s="65"/>
      <c r="E862" s="65"/>
      <c r="F862" s="65"/>
      <c r="G862" s="65"/>
      <c r="H862" s="65"/>
      <c r="I862" s="65"/>
      <c r="J862" s="65"/>
    </row>
    <row r="863" spans="1:10" ht="16" x14ac:dyDescent="0.2">
      <c r="A863" s="65"/>
      <c r="B863" s="65"/>
      <c r="C863" s="65"/>
      <c r="D863" s="65"/>
      <c r="E863" s="65"/>
      <c r="F863" s="65"/>
      <c r="G863" s="65"/>
      <c r="H863" s="65"/>
      <c r="I863" s="65"/>
      <c r="J863" s="65"/>
    </row>
    <row r="864" spans="1:10" ht="16" x14ac:dyDescent="0.2">
      <c r="A864" s="65"/>
      <c r="B864" s="65"/>
      <c r="C864" s="65"/>
      <c r="D864" s="65"/>
      <c r="E864" s="65"/>
      <c r="F864" s="65"/>
      <c r="G864" s="65"/>
      <c r="H864" s="65"/>
      <c r="I864" s="65"/>
      <c r="J864" s="65"/>
    </row>
    <row r="865" spans="1:10" ht="16" x14ac:dyDescent="0.2">
      <c r="A865" s="65"/>
      <c r="B865" s="65"/>
      <c r="C865" s="65"/>
      <c r="D865" s="65"/>
      <c r="E865" s="65"/>
      <c r="F865" s="65"/>
      <c r="G865" s="65"/>
      <c r="H865" s="65"/>
      <c r="I865" s="65"/>
      <c r="J865" s="65"/>
    </row>
    <row r="866" spans="1:10" ht="16" x14ac:dyDescent="0.2">
      <c r="A866" s="65"/>
      <c r="B866" s="65"/>
      <c r="C866" s="65"/>
      <c r="D866" s="65"/>
      <c r="E866" s="65"/>
      <c r="F866" s="65"/>
      <c r="G866" s="65"/>
      <c r="H866" s="65"/>
      <c r="I866" s="65"/>
      <c r="J866" s="65"/>
    </row>
    <row r="867" spans="1:10" ht="16" x14ac:dyDescent="0.2">
      <c r="A867" s="65"/>
      <c r="B867" s="65"/>
      <c r="C867" s="65"/>
      <c r="D867" s="65"/>
      <c r="E867" s="65"/>
      <c r="F867" s="65"/>
      <c r="G867" s="65"/>
      <c r="H867" s="65"/>
      <c r="I867" s="65"/>
      <c r="J867" s="65"/>
    </row>
    <row r="868" spans="1:10" ht="16" x14ac:dyDescent="0.2">
      <c r="A868" s="65"/>
      <c r="B868" s="65"/>
      <c r="C868" s="65"/>
      <c r="D868" s="65"/>
      <c r="E868" s="65"/>
      <c r="F868" s="65"/>
      <c r="G868" s="65"/>
      <c r="H868" s="65"/>
      <c r="I868" s="65"/>
      <c r="J868" s="65"/>
    </row>
    <row r="869" spans="1:10" ht="16" x14ac:dyDescent="0.2">
      <c r="A869" s="65"/>
      <c r="B869" s="65"/>
      <c r="C869" s="65"/>
      <c r="D869" s="65"/>
      <c r="E869" s="65"/>
      <c r="F869" s="65"/>
      <c r="G869" s="65"/>
      <c r="H869" s="65"/>
      <c r="I869" s="65"/>
      <c r="J869" s="65"/>
    </row>
    <row r="870" spans="1:10" ht="16" x14ac:dyDescent="0.2">
      <c r="A870" s="65"/>
      <c r="B870" s="65"/>
      <c r="C870" s="65"/>
      <c r="D870" s="65"/>
      <c r="E870" s="65"/>
      <c r="F870" s="65"/>
      <c r="G870" s="65"/>
      <c r="H870" s="65"/>
      <c r="I870" s="65"/>
      <c r="J870" s="65"/>
    </row>
    <row r="871" spans="1:10" ht="16" x14ac:dyDescent="0.2">
      <c r="A871" s="65"/>
      <c r="B871" s="65"/>
      <c r="C871" s="65"/>
      <c r="D871" s="65"/>
      <c r="E871" s="65"/>
      <c r="F871" s="65"/>
      <c r="G871" s="65"/>
      <c r="H871" s="65"/>
      <c r="I871" s="65"/>
      <c r="J871" s="65"/>
    </row>
    <row r="872" spans="1:10" ht="16" x14ac:dyDescent="0.2">
      <c r="A872" s="65"/>
      <c r="B872" s="65"/>
      <c r="C872" s="65"/>
      <c r="D872" s="65"/>
      <c r="E872" s="65"/>
      <c r="F872" s="65"/>
      <c r="G872" s="65"/>
      <c r="H872" s="65"/>
      <c r="I872" s="65"/>
      <c r="J872" s="65"/>
    </row>
    <row r="873" spans="1:10" ht="16" x14ac:dyDescent="0.2">
      <c r="A873" s="65"/>
      <c r="B873" s="65"/>
      <c r="C873" s="65"/>
      <c r="D873" s="65"/>
      <c r="E873" s="65"/>
      <c r="F873" s="65"/>
      <c r="G873" s="65"/>
      <c r="H873" s="65"/>
      <c r="I873" s="65"/>
      <c r="J873" s="65"/>
    </row>
    <row r="874" spans="1:10" ht="16" x14ac:dyDescent="0.2">
      <c r="A874" s="65"/>
      <c r="B874" s="65"/>
      <c r="C874" s="65"/>
      <c r="D874" s="65"/>
      <c r="E874" s="65"/>
      <c r="F874" s="65"/>
      <c r="G874" s="65"/>
      <c r="H874" s="65"/>
      <c r="I874" s="65"/>
      <c r="J874" s="65"/>
    </row>
    <row r="875" spans="1:10" ht="16" x14ac:dyDescent="0.2">
      <c r="A875" s="65"/>
      <c r="B875" s="65"/>
      <c r="C875" s="65"/>
      <c r="D875" s="65"/>
      <c r="E875" s="65"/>
      <c r="F875" s="65"/>
      <c r="G875" s="65"/>
      <c r="H875" s="65"/>
      <c r="I875" s="65"/>
      <c r="J875" s="65"/>
    </row>
    <row r="876" spans="1:10" ht="16" x14ac:dyDescent="0.2">
      <c r="A876" s="65"/>
      <c r="B876" s="65"/>
      <c r="C876" s="65"/>
      <c r="D876" s="65"/>
      <c r="E876" s="65"/>
      <c r="F876" s="65"/>
      <c r="G876" s="65"/>
      <c r="H876" s="65"/>
      <c r="I876" s="65"/>
      <c r="J876" s="65"/>
    </row>
    <row r="877" spans="1:10" ht="16" x14ac:dyDescent="0.2">
      <c r="A877" s="65"/>
      <c r="B877" s="65"/>
      <c r="C877" s="65"/>
      <c r="D877" s="65"/>
      <c r="E877" s="65"/>
      <c r="F877" s="65"/>
      <c r="G877" s="65"/>
      <c r="H877" s="65"/>
      <c r="I877" s="65"/>
      <c r="J877" s="65"/>
    </row>
    <row r="878" spans="1:10" ht="16" x14ac:dyDescent="0.2">
      <c r="A878" s="65"/>
      <c r="B878" s="65"/>
      <c r="C878" s="65"/>
      <c r="D878" s="65"/>
      <c r="E878" s="65"/>
      <c r="F878" s="65"/>
      <c r="G878" s="65"/>
      <c r="H878" s="65"/>
      <c r="I878" s="65"/>
      <c r="J878" s="65"/>
    </row>
    <row r="879" spans="1:10" ht="16" x14ac:dyDescent="0.2">
      <c r="A879" s="65"/>
      <c r="B879" s="65"/>
      <c r="C879" s="65"/>
      <c r="D879" s="65"/>
      <c r="E879" s="65"/>
      <c r="F879" s="65"/>
      <c r="G879" s="65"/>
      <c r="H879" s="65"/>
      <c r="I879" s="65"/>
      <c r="J879" s="65"/>
    </row>
    <row r="880" spans="1:10" ht="16" x14ac:dyDescent="0.2">
      <c r="A880" s="65"/>
      <c r="B880" s="65"/>
      <c r="C880" s="65"/>
      <c r="D880" s="65"/>
      <c r="E880" s="65"/>
      <c r="F880" s="65"/>
      <c r="G880" s="65"/>
      <c r="H880" s="65"/>
      <c r="I880" s="65"/>
      <c r="J880" s="65"/>
    </row>
    <row r="881" spans="1:10" ht="16" x14ac:dyDescent="0.2">
      <c r="A881" s="65"/>
      <c r="B881" s="65"/>
      <c r="C881" s="65"/>
      <c r="D881" s="65"/>
      <c r="E881" s="65"/>
      <c r="F881" s="65"/>
      <c r="G881" s="65"/>
      <c r="H881" s="65"/>
      <c r="I881" s="65"/>
      <c r="J881" s="65"/>
    </row>
    <row r="882" spans="1:10" ht="16" x14ac:dyDescent="0.2">
      <c r="A882" s="65"/>
      <c r="B882" s="65"/>
      <c r="C882" s="65"/>
      <c r="D882" s="65"/>
      <c r="E882" s="65"/>
      <c r="F882" s="65"/>
      <c r="G882" s="65"/>
      <c r="H882" s="65"/>
      <c r="I882" s="65"/>
      <c r="J882" s="65"/>
    </row>
    <row r="883" spans="1:10" ht="16" x14ac:dyDescent="0.2">
      <c r="A883" s="65"/>
      <c r="B883" s="65"/>
      <c r="C883" s="65"/>
      <c r="D883" s="65"/>
      <c r="E883" s="65"/>
      <c r="F883" s="65"/>
      <c r="G883" s="65"/>
      <c r="H883" s="65"/>
      <c r="I883" s="65"/>
      <c r="J883" s="65"/>
    </row>
    <row r="884" spans="1:10" ht="16" x14ac:dyDescent="0.2">
      <c r="A884" s="65"/>
      <c r="B884" s="65"/>
      <c r="C884" s="65"/>
      <c r="D884" s="65"/>
      <c r="E884" s="65"/>
      <c r="F884" s="65"/>
      <c r="G884" s="65"/>
      <c r="H884" s="65"/>
      <c r="I884" s="65"/>
      <c r="J884" s="65"/>
    </row>
    <row r="885" spans="1:10" ht="16" x14ac:dyDescent="0.2">
      <c r="A885" s="65"/>
      <c r="B885" s="65"/>
      <c r="C885" s="65"/>
      <c r="D885" s="65"/>
      <c r="E885" s="65"/>
      <c r="F885" s="65"/>
      <c r="G885" s="65"/>
      <c r="H885" s="65"/>
      <c r="I885" s="65"/>
      <c r="J885" s="65"/>
    </row>
    <row r="886" spans="1:10" ht="16" x14ac:dyDescent="0.2">
      <c r="A886" s="65"/>
      <c r="B886" s="65"/>
      <c r="C886" s="65"/>
      <c r="D886" s="65"/>
      <c r="E886" s="65"/>
      <c r="F886" s="65"/>
      <c r="G886" s="65"/>
      <c r="H886" s="65"/>
      <c r="I886" s="65"/>
      <c r="J886" s="65"/>
    </row>
    <row r="887" spans="1:10" ht="16" x14ac:dyDescent="0.2">
      <c r="A887" s="65"/>
      <c r="B887" s="65"/>
      <c r="C887" s="65"/>
      <c r="D887" s="65"/>
      <c r="E887" s="65"/>
      <c r="F887" s="65"/>
      <c r="G887" s="65"/>
      <c r="H887" s="65"/>
      <c r="I887" s="65"/>
      <c r="J887" s="65"/>
    </row>
    <row r="888" spans="1:10" ht="16" x14ac:dyDescent="0.2">
      <c r="A888" s="65"/>
      <c r="B888" s="65"/>
      <c r="C888" s="65"/>
      <c r="D888" s="65"/>
      <c r="E888" s="65"/>
      <c r="F888" s="65"/>
      <c r="G888" s="65"/>
      <c r="H888" s="65"/>
      <c r="I888" s="65"/>
      <c r="J888" s="65"/>
    </row>
    <row r="889" spans="1:10" ht="16" x14ac:dyDescent="0.2">
      <c r="A889" s="65"/>
      <c r="B889" s="65"/>
      <c r="C889" s="65"/>
      <c r="D889" s="65"/>
      <c r="E889" s="65"/>
      <c r="F889" s="65"/>
      <c r="G889" s="65"/>
      <c r="H889" s="65"/>
      <c r="I889" s="65"/>
      <c r="J889" s="65"/>
    </row>
    <row r="890" spans="1:10" ht="16" x14ac:dyDescent="0.2">
      <c r="A890" s="65"/>
      <c r="B890" s="65"/>
      <c r="C890" s="65"/>
      <c r="D890" s="65"/>
      <c r="E890" s="65"/>
      <c r="F890" s="65"/>
      <c r="G890" s="65"/>
      <c r="H890" s="65"/>
      <c r="I890" s="65"/>
      <c r="J890" s="65"/>
    </row>
    <row r="891" spans="1:10" ht="16" x14ac:dyDescent="0.2">
      <c r="A891" s="65"/>
      <c r="B891" s="65"/>
      <c r="C891" s="65"/>
      <c r="D891" s="65"/>
      <c r="E891" s="65"/>
      <c r="F891" s="65"/>
      <c r="G891" s="65"/>
      <c r="H891" s="65"/>
      <c r="I891" s="65"/>
      <c r="J891" s="65"/>
    </row>
    <row r="892" spans="1:10" ht="16" x14ac:dyDescent="0.2">
      <c r="A892" s="65"/>
      <c r="B892" s="65"/>
      <c r="C892" s="65"/>
      <c r="D892" s="65"/>
      <c r="E892" s="65"/>
      <c r="F892" s="65"/>
      <c r="G892" s="65"/>
      <c r="H892" s="65"/>
      <c r="I892" s="65"/>
      <c r="J892" s="65"/>
    </row>
    <row r="893" spans="1:10" ht="16" x14ac:dyDescent="0.2">
      <c r="A893" s="65"/>
      <c r="B893" s="65"/>
      <c r="C893" s="65"/>
      <c r="D893" s="65"/>
      <c r="E893" s="65"/>
      <c r="F893" s="65"/>
      <c r="G893" s="65"/>
      <c r="H893" s="65"/>
      <c r="I893" s="65"/>
      <c r="J893" s="65"/>
    </row>
    <row r="894" spans="1:10" ht="16" x14ac:dyDescent="0.2">
      <c r="A894" s="65"/>
      <c r="B894" s="65"/>
      <c r="C894" s="65"/>
      <c r="D894" s="65"/>
      <c r="E894" s="65"/>
      <c r="F894" s="65"/>
      <c r="G894" s="65"/>
      <c r="H894" s="65"/>
      <c r="I894" s="65"/>
      <c r="J894" s="65"/>
    </row>
    <row r="895" spans="1:10" ht="16" x14ac:dyDescent="0.2">
      <c r="A895" s="65"/>
      <c r="B895" s="65"/>
      <c r="C895" s="65"/>
      <c r="D895" s="65"/>
      <c r="E895" s="65"/>
      <c r="F895" s="65"/>
      <c r="G895" s="65"/>
      <c r="H895" s="65"/>
      <c r="I895" s="65"/>
      <c r="J895" s="65"/>
    </row>
    <row r="896" spans="1:10" ht="16" x14ac:dyDescent="0.2">
      <c r="A896" s="65"/>
      <c r="B896" s="65"/>
      <c r="C896" s="65"/>
      <c r="D896" s="65"/>
      <c r="E896" s="65"/>
      <c r="F896" s="65"/>
      <c r="G896" s="65"/>
      <c r="H896" s="65"/>
      <c r="I896" s="65"/>
      <c r="J896" s="65"/>
    </row>
    <row r="897" spans="1:10" ht="16" x14ac:dyDescent="0.2">
      <c r="A897" s="65"/>
      <c r="B897" s="65"/>
      <c r="C897" s="65"/>
      <c r="D897" s="65"/>
      <c r="E897" s="65"/>
      <c r="F897" s="65"/>
      <c r="G897" s="65"/>
      <c r="H897" s="65"/>
      <c r="I897" s="65"/>
      <c r="J897" s="65"/>
    </row>
    <row r="898" spans="1:10" ht="16" x14ac:dyDescent="0.2">
      <c r="A898" s="65"/>
      <c r="B898" s="65"/>
      <c r="C898" s="65"/>
      <c r="D898" s="65"/>
      <c r="E898" s="65"/>
      <c r="F898" s="65"/>
      <c r="G898" s="65"/>
      <c r="H898" s="65"/>
      <c r="I898" s="65"/>
      <c r="J898" s="65"/>
    </row>
    <row r="899" spans="1:10" ht="16" x14ac:dyDescent="0.2">
      <c r="A899" s="65"/>
      <c r="B899" s="65"/>
      <c r="C899" s="65"/>
      <c r="D899" s="65"/>
      <c r="E899" s="65"/>
      <c r="F899" s="65"/>
      <c r="G899" s="65"/>
      <c r="H899" s="65"/>
      <c r="I899" s="65"/>
      <c r="J899" s="65"/>
    </row>
    <row r="900" spans="1:10" ht="16" x14ac:dyDescent="0.2">
      <c r="A900" s="65"/>
      <c r="B900" s="65"/>
      <c r="C900" s="65"/>
      <c r="D900" s="65"/>
      <c r="E900" s="65"/>
      <c r="F900" s="65"/>
      <c r="G900" s="65"/>
      <c r="H900" s="65"/>
      <c r="I900" s="65"/>
      <c r="J900" s="65"/>
    </row>
    <row r="901" spans="1:10" ht="16" x14ac:dyDescent="0.2">
      <c r="A901" s="65"/>
      <c r="B901" s="65"/>
      <c r="C901" s="65"/>
      <c r="D901" s="65"/>
      <c r="E901" s="65"/>
      <c r="F901" s="65"/>
      <c r="G901" s="65"/>
      <c r="H901" s="65"/>
      <c r="I901" s="65"/>
      <c r="J901" s="65"/>
    </row>
    <row r="902" spans="1:10" ht="16" x14ac:dyDescent="0.2">
      <c r="A902" s="65"/>
      <c r="B902" s="65"/>
      <c r="C902" s="65"/>
      <c r="D902" s="65"/>
      <c r="E902" s="65"/>
      <c r="F902" s="65"/>
      <c r="G902" s="65"/>
      <c r="H902" s="65"/>
      <c r="I902" s="65"/>
      <c r="J902" s="65"/>
    </row>
    <row r="903" spans="1:10" ht="16" x14ac:dyDescent="0.2">
      <c r="A903" s="65"/>
      <c r="B903" s="65"/>
      <c r="C903" s="65"/>
      <c r="D903" s="65"/>
      <c r="E903" s="65"/>
      <c r="F903" s="65"/>
      <c r="G903" s="65"/>
      <c r="H903" s="65"/>
      <c r="I903" s="65"/>
      <c r="J903" s="65"/>
    </row>
    <row r="904" spans="1:10" ht="16" x14ac:dyDescent="0.2">
      <c r="A904" s="65"/>
      <c r="B904" s="65"/>
      <c r="C904" s="65"/>
      <c r="D904" s="65"/>
      <c r="E904" s="65"/>
      <c r="F904" s="65"/>
      <c r="G904" s="65"/>
      <c r="H904" s="65"/>
      <c r="I904" s="65"/>
      <c r="J904" s="65"/>
    </row>
    <row r="905" spans="1:10" ht="16" x14ac:dyDescent="0.2">
      <c r="A905" s="65"/>
      <c r="B905" s="65"/>
      <c r="C905" s="65"/>
      <c r="D905" s="65"/>
      <c r="E905" s="65"/>
      <c r="F905" s="65"/>
      <c r="G905" s="65"/>
      <c r="H905" s="65"/>
      <c r="I905" s="65"/>
      <c r="J905" s="65"/>
    </row>
    <row r="906" spans="1:10" ht="16" x14ac:dyDescent="0.2">
      <c r="A906" s="65"/>
      <c r="B906" s="65"/>
      <c r="C906" s="65"/>
      <c r="D906" s="65"/>
      <c r="E906" s="65"/>
      <c r="F906" s="65"/>
      <c r="G906" s="65"/>
      <c r="H906" s="65"/>
      <c r="I906" s="65"/>
      <c r="J906" s="65"/>
    </row>
    <row r="907" spans="1:10" ht="16" x14ac:dyDescent="0.2">
      <c r="A907" s="65"/>
      <c r="B907" s="65"/>
      <c r="C907" s="65"/>
      <c r="D907" s="65"/>
      <c r="E907" s="65"/>
      <c r="F907" s="65"/>
      <c r="G907" s="65"/>
      <c r="H907" s="65"/>
      <c r="I907" s="65"/>
      <c r="J907" s="65"/>
    </row>
    <row r="908" spans="1:10" ht="16" x14ac:dyDescent="0.2">
      <c r="A908" s="65"/>
      <c r="B908" s="65"/>
      <c r="C908" s="65"/>
      <c r="D908" s="65"/>
      <c r="E908" s="65"/>
      <c r="F908" s="65"/>
      <c r="G908" s="65"/>
      <c r="H908" s="65"/>
      <c r="I908" s="65"/>
      <c r="J908" s="65"/>
    </row>
    <row r="909" spans="1:10" ht="16" x14ac:dyDescent="0.2">
      <c r="A909" s="65"/>
      <c r="B909" s="65"/>
      <c r="C909" s="65"/>
      <c r="D909" s="65"/>
      <c r="E909" s="65"/>
      <c r="F909" s="65"/>
      <c r="G909" s="65"/>
      <c r="H909" s="65"/>
      <c r="I909" s="65"/>
      <c r="J909" s="65"/>
    </row>
    <row r="910" spans="1:10" ht="16" x14ac:dyDescent="0.2">
      <c r="A910" s="65"/>
      <c r="B910" s="65"/>
      <c r="C910" s="65"/>
      <c r="D910" s="65"/>
      <c r="E910" s="65"/>
      <c r="F910" s="65"/>
      <c r="G910" s="65"/>
      <c r="H910" s="65"/>
      <c r="I910" s="65"/>
      <c r="J910" s="65"/>
    </row>
    <row r="911" spans="1:10" ht="16" x14ac:dyDescent="0.2">
      <c r="A911" s="65"/>
      <c r="B911" s="65"/>
      <c r="C911" s="65"/>
      <c r="D911" s="65"/>
      <c r="E911" s="65"/>
      <c r="F911" s="65"/>
      <c r="G911" s="65"/>
      <c r="H911" s="65"/>
      <c r="I911" s="65"/>
      <c r="J911" s="65"/>
    </row>
    <row r="912" spans="1:10" ht="16" x14ac:dyDescent="0.2">
      <c r="A912" s="65"/>
      <c r="B912" s="65"/>
      <c r="C912" s="65"/>
      <c r="D912" s="65"/>
      <c r="E912" s="65"/>
      <c r="F912" s="65"/>
      <c r="G912" s="65"/>
      <c r="H912" s="65"/>
      <c r="I912" s="65"/>
      <c r="J912" s="65"/>
    </row>
    <row r="913" spans="1:10" ht="16" x14ac:dyDescent="0.2">
      <c r="A913" s="65"/>
      <c r="B913" s="65"/>
      <c r="C913" s="65"/>
      <c r="D913" s="65"/>
      <c r="E913" s="65"/>
      <c r="F913" s="65"/>
      <c r="G913" s="65"/>
      <c r="H913" s="65"/>
      <c r="I913" s="65"/>
      <c r="J913" s="65"/>
    </row>
    <row r="914" spans="1:10" ht="16" x14ac:dyDescent="0.2">
      <c r="A914" s="65"/>
      <c r="B914" s="65"/>
      <c r="C914" s="65"/>
      <c r="D914" s="65"/>
      <c r="E914" s="65"/>
      <c r="F914" s="65"/>
      <c r="G914" s="65"/>
      <c r="H914" s="65"/>
      <c r="I914" s="65"/>
      <c r="J914" s="65"/>
    </row>
    <row r="915" spans="1:10" ht="16" x14ac:dyDescent="0.2">
      <c r="A915" s="65"/>
      <c r="B915" s="65"/>
      <c r="C915" s="65"/>
      <c r="D915" s="65"/>
      <c r="E915" s="65"/>
      <c r="F915" s="65"/>
      <c r="G915" s="65"/>
      <c r="H915" s="65"/>
      <c r="I915" s="65"/>
      <c r="J915" s="65"/>
    </row>
    <row r="916" spans="1:10" ht="16" x14ac:dyDescent="0.2">
      <c r="A916" s="65"/>
      <c r="B916" s="65"/>
      <c r="C916" s="65"/>
      <c r="D916" s="65"/>
      <c r="E916" s="65"/>
      <c r="F916" s="65"/>
      <c r="G916" s="65"/>
      <c r="H916" s="65"/>
      <c r="I916" s="65"/>
      <c r="J916" s="65"/>
    </row>
    <row r="917" spans="1:10" ht="16" x14ac:dyDescent="0.2">
      <c r="A917" s="65"/>
      <c r="B917" s="65"/>
      <c r="C917" s="65"/>
      <c r="D917" s="65"/>
      <c r="E917" s="65"/>
      <c r="F917" s="65"/>
      <c r="G917" s="65"/>
      <c r="H917" s="65"/>
      <c r="I917" s="65"/>
      <c r="J917" s="65"/>
    </row>
    <row r="918" spans="1:10" ht="16" x14ac:dyDescent="0.2">
      <c r="A918" s="65"/>
      <c r="B918" s="65"/>
      <c r="C918" s="65"/>
      <c r="D918" s="65"/>
      <c r="E918" s="65"/>
      <c r="F918" s="65"/>
      <c r="G918" s="65"/>
      <c r="H918" s="65"/>
      <c r="I918" s="65"/>
      <c r="J918" s="65"/>
    </row>
    <row r="919" spans="1:10" ht="16" x14ac:dyDescent="0.2">
      <c r="A919" s="65"/>
      <c r="B919" s="65"/>
      <c r="C919" s="65"/>
      <c r="D919" s="65"/>
      <c r="E919" s="65"/>
      <c r="F919" s="65"/>
      <c r="G919" s="65"/>
      <c r="H919" s="65"/>
      <c r="I919" s="65"/>
      <c r="J919" s="65"/>
    </row>
    <row r="920" spans="1:10" ht="16" x14ac:dyDescent="0.2">
      <c r="A920" s="65"/>
      <c r="B920" s="65"/>
      <c r="C920" s="65"/>
      <c r="D920" s="65"/>
      <c r="E920" s="65"/>
      <c r="F920" s="65"/>
      <c r="G920" s="65"/>
      <c r="H920" s="65"/>
      <c r="I920" s="65"/>
      <c r="J920" s="65"/>
    </row>
    <row r="921" spans="1:10" ht="16" x14ac:dyDescent="0.2">
      <c r="A921" s="65"/>
      <c r="B921" s="65"/>
      <c r="C921" s="65"/>
      <c r="D921" s="65"/>
      <c r="E921" s="65"/>
      <c r="F921" s="65"/>
      <c r="G921" s="65"/>
      <c r="H921" s="65"/>
      <c r="I921" s="65"/>
      <c r="J921" s="65"/>
    </row>
    <row r="922" spans="1:10" ht="16" x14ac:dyDescent="0.2">
      <c r="A922" s="65"/>
      <c r="B922" s="65"/>
      <c r="C922" s="65"/>
      <c r="D922" s="65"/>
      <c r="E922" s="65"/>
      <c r="F922" s="65"/>
      <c r="G922" s="65"/>
      <c r="H922" s="65"/>
      <c r="I922" s="65"/>
      <c r="J922" s="65"/>
    </row>
    <row r="923" spans="1:10" ht="16" x14ac:dyDescent="0.2">
      <c r="A923" s="65"/>
      <c r="B923" s="65"/>
      <c r="C923" s="65"/>
      <c r="D923" s="65"/>
      <c r="E923" s="65"/>
      <c r="F923" s="65"/>
      <c r="G923" s="65"/>
      <c r="H923" s="65"/>
      <c r="I923" s="65"/>
      <c r="J923" s="65"/>
    </row>
    <row r="924" spans="1:10" ht="16" x14ac:dyDescent="0.2">
      <c r="A924" s="65"/>
      <c r="B924" s="65"/>
      <c r="C924" s="65"/>
      <c r="D924" s="65"/>
      <c r="E924" s="65"/>
      <c r="F924" s="65"/>
      <c r="G924" s="65"/>
      <c r="H924" s="65"/>
      <c r="I924" s="65"/>
      <c r="J924" s="65"/>
    </row>
    <row r="925" spans="1:10" ht="16" x14ac:dyDescent="0.2">
      <c r="A925" s="65"/>
      <c r="B925" s="65"/>
      <c r="C925" s="65"/>
      <c r="D925" s="65"/>
      <c r="E925" s="65"/>
      <c r="F925" s="65"/>
      <c r="G925" s="65"/>
      <c r="H925" s="65"/>
      <c r="I925" s="65"/>
      <c r="J925" s="65"/>
    </row>
    <row r="926" spans="1:10" ht="16" x14ac:dyDescent="0.2">
      <c r="A926" s="65"/>
      <c r="B926" s="65"/>
      <c r="C926" s="65"/>
      <c r="D926" s="65"/>
      <c r="E926" s="65"/>
      <c r="F926" s="65"/>
      <c r="G926" s="65"/>
      <c r="H926" s="65"/>
      <c r="I926" s="65"/>
      <c r="J926" s="65"/>
    </row>
    <row r="927" spans="1:10" ht="16" x14ac:dyDescent="0.2">
      <c r="A927" s="65"/>
      <c r="B927" s="65"/>
      <c r="C927" s="65"/>
      <c r="D927" s="65"/>
      <c r="E927" s="65"/>
      <c r="F927" s="65"/>
      <c r="G927" s="65"/>
      <c r="H927" s="65"/>
      <c r="I927" s="65"/>
      <c r="J927" s="65"/>
    </row>
    <row r="928" spans="1:10" ht="16" x14ac:dyDescent="0.2">
      <c r="A928" s="65"/>
      <c r="B928" s="65"/>
      <c r="C928" s="65"/>
      <c r="D928" s="65"/>
      <c r="E928" s="65"/>
      <c r="F928" s="65"/>
      <c r="G928" s="65"/>
      <c r="H928" s="65"/>
      <c r="I928" s="65"/>
      <c r="J928" s="65"/>
    </row>
    <row r="929" spans="1:10" ht="16" x14ac:dyDescent="0.2">
      <c r="A929" s="65"/>
      <c r="B929" s="65"/>
      <c r="C929" s="65"/>
      <c r="D929" s="65"/>
      <c r="E929" s="65"/>
      <c r="F929" s="65"/>
      <c r="G929" s="65"/>
      <c r="H929" s="65"/>
      <c r="I929" s="65"/>
      <c r="J929" s="65"/>
    </row>
    <row r="930" spans="1:10" ht="16" x14ac:dyDescent="0.2">
      <c r="A930" s="65"/>
      <c r="B930" s="65"/>
      <c r="C930" s="65"/>
      <c r="D930" s="65"/>
      <c r="E930" s="65"/>
      <c r="F930" s="65"/>
      <c r="G930" s="65"/>
      <c r="H930" s="65"/>
      <c r="I930" s="65"/>
      <c r="J930" s="65"/>
    </row>
    <row r="931" spans="1:10" ht="16" x14ac:dyDescent="0.2">
      <c r="A931" s="65"/>
      <c r="B931" s="65"/>
      <c r="C931" s="65"/>
      <c r="D931" s="65"/>
      <c r="E931" s="65"/>
      <c r="F931" s="65"/>
      <c r="G931" s="65"/>
      <c r="H931" s="65"/>
      <c r="I931" s="65"/>
      <c r="J931" s="65"/>
    </row>
    <row r="932" spans="1:10" ht="16" x14ac:dyDescent="0.2">
      <c r="A932" s="65"/>
      <c r="B932" s="65"/>
      <c r="C932" s="65"/>
      <c r="D932" s="65"/>
      <c r="E932" s="65"/>
      <c r="F932" s="65"/>
      <c r="G932" s="65"/>
      <c r="H932" s="65"/>
      <c r="I932" s="65"/>
      <c r="J932" s="65"/>
    </row>
    <row r="933" spans="1:10" ht="16" x14ac:dyDescent="0.2">
      <c r="A933" s="65"/>
      <c r="B933" s="65"/>
      <c r="C933" s="65"/>
      <c r="D933" s="65"/>
      <c r="E933" s="65"/>
      <c r="F933" s="65"/>
      <c r="G933" s="65"/>
      <c r="H933" s="65"/>
      <c r="I933" s="65"/>
      <c r="J933" s="65"/>
    </row>
    <row r="934" spans="1:10" ht="16" x14ac:dyDescent="0.2">
      <c r="A934" s="65"/>
      <c r="B934" s="65"/>
      <c r="C934" s="65"/>
      <c r="D934" s="65"/>
      <c r="E934" s="65"/>
      <c r="F934" s="65"/>
      <c r="G934" s="65"/>
      <c r="H934" s="65"/>
      <c r="I934" s="65"/>
      <c r="J934" s="65"/>
    </row>
    <row r="935" spans="1:10" ht="16" x14ac:dyDescent="0.2">
      <c r="A935" s="65"/>
      <c r="B935" s="65"/>
      <c r="C935" s="65"/>
      <c r="D935" s="65"/>
      <c r="E935" s="65"/>
      <c r="F935" s="65"/>
      <c r="G935" s="65"/>
      <c r="H935" s="65"/>
      <c r="I935" s="65"/>
      <c r="J935" s="65"/>
    </row>
    <row r="936" spans="1:10" ht="16" x14ac:dyDescent="0.2">
      <c r="A936" s="65"/>
      <c r="B936" s="65"/>
      <c r="C936" s="65"/>
      <c r="D936" s="65"/>
      <c r="E936" s="65"/>
      <c r="F936" s="65"/>
      <c r="G936" s="65"/>
      <c r="H936" s="65"/>
      <c r="I936" s="65"/>
      <c r="J936" s="65"/>
    </row>
    <row r="937" spans="1:10" ht="16" x14ac:dyDescent="0.2">
      <c r="A937" s="65"/>
      <c r="B937" s="65"/>
      <c r="C937" s="65"/>
      <c r="D937" s="65"/>
      <c r="E937" s="65"/>
      <c r="F937" s="65"/>
      <c r="G937" s="65"/>
      <c r="H937" s="65"/>
      <c r="I937" s="65"/>
      <c r="J937" s="65"/>
    </row>
    <row r="938" spans="1:10" ht="16" x14ac:dyDescent="0.2">
      <c r="A938" s="65"/>
      <c r="B938" s="65"/>
      <c r="C938" s="65"/>
      <c r="D938" s="65"/>
      <c r="E938" s="65"/>
      <c r="F938" s="65"/>
      <c r="G938" s="65"/>
      <c r="H938" s="65"/>
      <c r="I938" s="65"/>
      <c r="J938" s="65"/>
    </row>
    <row r="939" spans="1:10" ht="16" x14ac:dyDescent="0.2">
      <c r="A939" s="65"/>
      <c r="B939" s="65"/>
      <c r="C939" s="65"/>
      <c r="D939" s="65"/>
      <c r="E939" s="65"/>
      <c r="F939" s="65"/>
      <c r="G939" s="65"/>
      <c r="H939" s="65"/>
      <c r="I939" s="65"/>
      <c r="J939" s="65"/>
    </row>
    <row r="940" spans="1:10" ht="16" x14ac:dyDescent="0.2">
      <c r="A940" s="65"/>
      <c r="B940" s="65"/>
      <c r="C940" s="65"/>
      <c r="D940" s="65"/>
      <c r="E940" s="65"/>
      <c r="F940" s="65"/>
      <c r="G940" s="65"/>
      <c r="H940" s="65"/>
      <c r="I940" s="65"/>
      <c r="J940" s="65"/>
    </row>
    <row r="941" spans="1:10" ht="16" x14ac:dyDescent="0.2">
      <c r="A941" s="65"/>
      <c r="B941" s="65"/>
      <c r="C941" s="65"/>
      <c r="D941" s="65"/>
      <c r="E941" s="65"/>
      <c r="F941" s="65"/>
      <c r="G941" s="65"/>
      <c r="H941" s="65"/>
      <c r="I941" s="65"/>
      <c r="J941" s="65"/>
    </row>
    <row r="942" spans="1:10" ht="16" x14ac:dyDescent="0.2">
      <c r="A942" s="65"/>
      <c r="B942" s="65"/>
      <c r="C942" s="65"/>
      <c r="D942" s="65"/>
      <c r="E942" s="65"/>
      <c r="F942" s="65"/>
      <c r="G942" s="65"/>
      <c r="H942" s="65"/>
      <c r="I942" s="65"/>
      <c r="J942" s="65"/>
    </row>
    <row r="943" spans="1:10" ht="16" x14ac:dyDescent="0.2">
      <c r="A943" s="65"/>
      <c r="B943" s="65"/>
      <c r="C943" s="65"/>
      <c r="D943" s="65"/>
      <c r="E943" s="65"/>
      <c r="F943" s="65"/>
      <c r="G943" s="65"/>
      <c r="H943" s="65"/>
      <c r="I943" s="65"/>
      <c r="J943" s="65"/>
    </row>
    <row r="944" spans="1:10" ht="16" x14ac:dyDescent="0.2">
      <c r="A944" s="65"/>
      <c r="B944" s="65"/>
      <c r="C944" s="65"/>
      <c r="D944" s="65"/>
      <c r="E944" s="65"/>
      <c r="F944" s="65"/>
      <c r="G944" s="65"/>
      <c r="H944" s="65"/>
      <c r="I944" s="65"/>
      <c r="J944" s="65"/>
    </row>
    <row r="945" spans="1:10" ht="16" x14ac:dyDescent="0.2">
      <c r="A945" s="65"/>
      <c r="B945" s="65"/>
      <c r="C945" s="65"/>
      <c r="D945" s="65"/>
      <c r="E945" s="65"/>
      <c r="F945" s="65"/>
      <c r="G945" s="65"/>
      <c r="H945" s="65"/>
      <c r="I945" s="65"/>
      <c r="J945" s="65"/>
    </row>
    <row r="946" spans="1:10" ht="16" x14ac:dyDescent="0.2">
      <c r="A946" s="65"/>
      <c r="B946" s="65"/>
      <c r="C946" s="65"/>
      <c r="D946" s="65"/>
      <c r="E946" s="65"/>
      <c r="F946" s="65"/>
      <c r="G946" s="65"/>
      <c r="H946" s="65"/>
      <c r="I946" s="65"/>
      <c r="J946" s="65"/>
    </row>
    <row r="947" spans="1:10" ht="16" x14ac:dyDescent="0.2">
      <c r="A947" s="65"/>
      <c r="B947" s="65"/>
      <c r="C947" s="65"/>
      <c r="D947" s="65"/>
      <c r="E947" s="65"/>
      <c r="F947" s="65"/>
      <c r="G947" s="65"/>
      <c r="H947" s="65"/>
      <c r="I947" s="65"/>
      <c r="J947" s="65"/>
    </row>
    <row r="948" spans="1:10" ht="16" x14ac:dyDescent="0.2">
      <c r="A948" s="65"/>
      <c r="B948" s="65"/>
      <c r="C948" s="65"/>
      <c r="D948" s="65"/>
      <c r="E948" s="65"/>
      <c r="F948" s="65"/>
      <c r="G948" s="65"/>
      <c r="H948" s="65"/>
      <c r="I948" s="65"/>
      <c r="J948" s="65"/>
    </row>
    <row r="949" spans="1:10" ht="16" x14ac:dyDescent="0.2">
      <c r="A949" s="65"/>
      <c r="B949" s="65"/>
      <c r="C949" s="65"/>
      <c r="D949" s="65"/>
      <c r="E949" s="65"/>
      <c r="F949" s="65"/>
      <c r="G949" s="65"/>
      <c r="H949" s="65"/>
      <c r="I949" s="65"/>
      <c r="J949" s="65"/>
    </row>
    <row r="950" spans="1:10" ht="16" x14ac:dyDescent="0.2">
      <c r="A950" s="65"/>
      <c r="B950" s="65"/>
      <c r="C950" s="65"/>
      <c r="D950" s="65"/>
      <c r="E950" s="65"/>
      <c r="F950" s="65"/>
      <c r="G950" s="65"/>
      <c r="H950" s="65"/>
      <c r="I950" s="65"/>
      <c r="J950" s="65"/>
    </row>
    <row r="951" spans="1:10" ht="16" x14ac:dyDescent="0.2">
      <c r="A951" s="65"/>
      <c r="B951" s="65"/>
      <c r="C951" s="65"/>
      <c r="D951" s="65"/>
      <c r="E951" s="65"/>
      <c r="F951" s="65"/>
      <c r="G951" s="65"/>
      <c r="H951" s="65"/>
      <c r="I951" s="65"/>
      <c r="J951" s="65"/>
    </row>
    <row r="952" spans="1:10" ht="16" x14ac:dyDescent="0.2">
      <c r="A952" s="65"/>
      <c r="B952" s="65"/>
      <c r="C952" s="65"/>
      <c r="D952" s="65"/>
      <c r="E952" s="65"/>
      <c r="F952" s="65"/>
      <c r="G952" s="65"/>
      <c r="H952" s="65"/>
      <c r="I952" s="65"/>
      <c r="J952" s="65"/>
    </row>
    <row r="953" spans="1:10" ht="16" x14ac:dyDescent="0.2">
      <c r="A953" s="65"/>
      <c r="B953" s="65"/>
      <c r="C953" s="65"/>
      <c r="D953" s="65"/>
      <c r="E953" s="65"/>
      <c r="F953" s="65"/>
      <c r="G953" s="65"/>
      <c r="H953" s="65"/>
      <c r="I953" s="65"/>
      <c r="J953" s="65"/>
    </row>
    <row r="954" spans="1:10" ht="16" x14ac:dyDescent="0.2">
      <c r="A954" s="65"/>
      <c r="B954" s="65"/>
      <c r="C954" s="65"/>
      <c r="D954" s="65"/>
      <c r="E954" s="65"/>
      <c r="F954" s="65"/>
      <c r="G954" s="65"/>
      <c r="H954" s="65"/>
      <c r="I954" s="65"/>
      <c r="J954" s="65"/>
    </row>
    <row r="955" spans="1:10" ht="16" x14ac:dyDescent="0.2">
      <c r="A955" s="65"/>
      <c r="B955" s="65"/>
      <c r="C955" s="65"/>
      <c r="D955" s="65"/>
      <c r="E955" s="65"/>
      <c r="F955" s="65"/>
      <c r="G955" s="65"/>
      <c r="H955" s="65"/>
      <c r="I955" s="65"/>
      <c r="J955" s="65"/>
    </row>
    <row r="956" spans="1:10" ht="16" x14ac:dyDescent="0.2">
      <c r="A956" s="65"/>
      <c r="B956" s="65"/>
      <c r="C956" s="65"/>
      <c r="D956" s="65"/>
      <c r="E956" s="65"/>
      <c r="F956" s="65"/>
      <c r="G956" s="65"/>
      <c r="H956" s="65"/>
      <c r="I956" s="65"/>
      <c r="J956" s="65"/>
    </row>
    <row r="957" spans="1:10" ht="16" x14ac:dyDescent="0.2">
      <c r="A957" s="65"/>
      <c r="B957" s="65"/>
      <c r="C957" s="65"/>
      <c r="D957" s="65"/>
      <c r="E957" s="65"/>
      <c r="F957" s="65"/>
      <c r="G957" s="65"/>
      <c r="H957" s="65"/>
      <c r="I957" s="65"/>
      <c r="J957" s="65"/>
    </row>
    <row r="958" spans="1:10" ht="16" x14ac:dyDescent="0.2">
      <c r="A958" s="65"/>
      <c r="B958" s="65"/>
      <c r="C958" s="65"/>
      <c r="D958" s="65"/>
      <c r="E958" s="65"/>
      <c r="F958" s="65"/>
      <c r="G958" s="65"/>
      <c r="H958" s="65"/>
      <c r="I958" s="65"/>
      <c r="J958" s="65"/>
    </row>
    <row r="959" spans="1:10" ht="16" x14ac:dyDescent="0.2">
      <c r="A959" s="65"/>
      <c r="B959" s="65"/>
      <c r="C959" s="65"/>
      <c r="D959" s="65"/>
      <c r="E959" s="65"/>
      <c r="F959" s="65"/>
      <c r="G959" s="65"/>
      <c r="H959" s="65"/>
      <c r="I959" s="65"/>
      <c r="J959" s="65"/>
    </row>
    <row r="960" spans="1:10" ht="16" x14ac:dyDescent="0.2">
      <c r="A960" s="65"/>
      <c r="B960" s="65"/>
      <c r="C960" s="65"/>
      <c r="D960" s="65"/>
      <c r="E960" s="65"/>
      <c r="F960" s="65"/>
      <c r="G960" s="65"/>
      <c r="H960" s="65"/>
      <c r="I960" s="65"/>
      <c r="J960" s="65"/>
    </row>
    <row r="961" spans="1:10" ht="16" x14ac:dyDescent="0.2">
      <c r="A961" s="65"/>
      <c r="B961" s="65"/>
      <c r="C961" s="65"/>
      <c r="D961" s="65"/>
      <c r="E961" s="65"/>
      <c r="F961" s="65"/>
      <c r="G961" s="65"/>
      <c r="H961" s="65"/>
      <c r="I961" s="65"/>
      <c r="J961" s="65"/>
    </row>
    <row r="962" spans="1:10" ht="16" x14ac:dyDescent="0.2">
      <c r="A962" s="65"/>
      <c r="B962" s="65"/>
      <c r="C962" s="65"/>
      <c r="D962" s="65"/>
      <c r="E962" s="65"/>
      <c r="F962" s="65"/>
      <c r="G962" s="65"/>
      <c r="H962" s="65"/>
      <c r="I962" s="65"/>
      <c r="J962" s="65"/>
    </row>
    <row r="963" spans="1:10" ht="16" x14ac:dyDescent="0.2">
      <c r="A963" s="65"/>
      <c r="B963" s="65"/>
      <c r="C963" s="65"/>
      <c r="D963" s="65"/>
      <c r="E963" s="65"/>
      <c r="F963" s="65"/>
      <c r="G963" s="65"/>
      <c r="H963" s="65"/>
      <c r="I963" s="65"/>
      <c r="J963" s="65"/>
    </row>
    <row r="964" spans="1:10" ht="16" x14ac:dyDescent="0.2">
      <c r="A964" s="65"/>
      <c r="B964" s="65"/>
      <c r="C964" s="65"/>
      <c r="D964" s="65"/>
      <c r="E964" s="65"/>
      <c r="F964" s="65"/>
      <c r="G964" s="65"/>
      <c r="H964" s="65"/>
      <c r="I964" s="65"/>
      <c r="J964" s="65"/>
    </row>
    <row r="965" spans="1:10" ht="16" x14ac:dyDescent="0.2">
      <c r="A965" s="65"/>
      <c r="B965" s="65"/>
      <c r="C965" s="65"/>
      <c r="D965" s="65"/>
      <c r="E965" s="65"/>
      <c r="F965" s="65"/>
      <c r="G965" s="65"/>
      <c r="H965" s="65"/>
      <c r="I965" s="65"/>
      <c r="J965" s="65"/>
    </row>
    <row r="966" spans="1:10" ht="16" x14ac:dyDescent="0.2">
      <c r="A966" s="65"/>
      <c r="B966" s="65"/>
      <c r="C966" s="65"/>
      <c r="D966" s="65"/>
      <c r="E966" s="65"/>
      <c r="F966" s="65"/>
      <c r="G966" s="65"/>
      <c r="H966" s="65"/>
      <c r="I966" s="65"/>
      <c r="J966" s="65"/>
    </row>
    <row r="967" spans="1:10" ht="16" x14ac:dyDescent="0.2">
      <c r="A967" s="65"/>
      <c r="B967" s="65"/>
      <c r="C967" s="65"/>
      <c r="D967" s="65"/>
      <c r="E967" s="65"/>
      <c r="F967" s="65"/>
      <c r="G967" s="65"/>
      <c r="H967" s="65"/>
      <c r="I967" s="65"/>
      <c r="J967" s="65"/>
    </row>
    <row r="968" spans="1:10" ht="16" x14ac:dyDescent="0.2">
      <c r="A968" s="65"/>
      <c r="B968" s="65"/>
      <c r="C968" s="65"/>
      <c r="D968" s="65"/>
      <c r="E968" s="65"/>
      <c r="F968" s="65"/>
      <c r="G968" s="65"/>
      <c r="H968" s="65"/>
      <c r="I968" s="65"/>
      <c r="J968" s="65"/>
    </row>
    <row r="969" spans="1:10" ht="16" x14ac:dyDescent="0.2">
      <c r="A969" s="65"/>
      <c r="B969" s="65"/>
      <c r="C969" s="65"/>
      <c r="D969" s="65"/>
      <c r="E969" s="65"/>
      <c r="F969" s="65"/>
      <c r="G969" s="65"/>
      <c r="H969" s="65"/>
      <c r="I969" s="65"/>
      <c r="J969" s="65"/>
    </row>
    <row r="970" spans="1:10" ht="16" x14ac:dyDescent="0.2">
      <c r="A970" s="65"/>
      <c r="B970" s="65"/>
      <c r="C970" s="65"/>
      <c r="D970" s="65"/>
      <c r="E970" s="65"/>
      <c r="F970" s="65"/>
      <c r="G970" s="65"/>
      <c r="H970" s="65"/>
      <c r="I970" s="65"/>
      <c r="J970" s="65"/>
    </row>
    <row r="971" spans="1:10" ht="16" x14ac:dyDescent="0.2">
      <c r="A971" s="65"/>
      <c r="B971" s="65"/>
      <c r="C971" s="65"/>
      <c r="D971" s="65"/>
      <c r="E971" s="65"/>
      <c r="F971" s="65"/>
      <c r="G971" s="65"/>
      <c r="H971" s="65"/>
      <c r="I971" s="65"/>
      <c r="J971" s="65"/>
    </row>
    <row r="972" spans="1:10" ht="16" x14ac:dyDescent="0.2">
      <c r="A972" s="65"/>
      <c r="B972" s="65"/>
      <c r="C972" s="65"/>
      <c r="D972" s="65"/>
      <c r="E972" s="65"/>
      <c r="F972" s="65"/>
      <c r="G972" s="65"/>
      <c r="H972" s="65"/>
      <c r="I972" s="65"/>
      <c r="J972" s="65"/>
    </row>
    <row r="973" spans="1:10" ht="16" x14ac:dyDescent="0.2">
      <c r="A973" s="65"/>
      <c r="B973" s="65"/>
      <c r="C973" s="65"/>
      <c r="D973" s="65"/>
      <c r="E973" s="65"/>
      <c r="F973" s="65"/>
      <c r="G973" s="65"/>
      <c r="H973" s="65"/>
      <c r="I973" s="65"/>
      <c r="J973" s="65"/>
    </row>
    <row r="974" spans="1:10" ht="16" x14ac:dyDescent="0.2">
      <c r="A974" s="65"/>
      <c r="B974" s="65"/>
      <c r="C974" s="65"/>
      <c r="D974" s="65"/>
      <c r="E974" s="65"/>
      <c r="F974" s="65"/>
      <c r="G974" s="65"/>
      <c r="H974" s="65"/>
      <c r="I974" s="65"/>
      <c r="J974" s="65"/>
    </row>
    <row r="975" spans="1:10" ht="16" x14ac:dyDescent="0.2">
      <c r="A975" s="65"/>
      <c r="B975" s="65"/>
      <c r="C975" s="65"/>
      <c r="D975" s="65"/>
      <c r="E975" s="65"/>
      <c r="F975" s="65"/>
      <c r="G975" s="65"/>
      <c r="H975" s="65"/>
      <c r="I975" s="65"/>
      <c r="J975" s="65"/>
    </row>
    <row r="976" spans="1:10" ht="16" x14ac:dyDescent="0.2">
      <c r="A976" s="65"/>
      <c r="B976" s="65"/>
      <c r="C976" s="65"/>
      <c r="D976" s="65"/>
      <c r="E976" s="65"/>
      <c r="F976" s="65"/>
      <c r="G976" s="65"/>
      <c r="H976" s="65"/>
      <c r="I976" s="65"/>
      <c r="J976" s="65"/>
    </row>
    <row r="977" spans="1:10" ht="16" x14ac:dyDescent="0.2">
      <c r="A977" s="65"/>
      <c r="B977" s="65"/>
      <c r="C977" s="65"/>
      <c r="D977" s="65"/>
      <c r="E977" s="65"/>
      <c r="F977" s="65"/>
      <c r="G977" s="65"/>
      <c r="H977" s="65"/>
      <c r="I977" s="65"/>
      <c r="J977" s="65"/>
    </row>
    <row r="978" spans="1:10" ht="16" x14ac:dyDescent="0.2">
      <c r="A978" s="65"/>
      <c r="B978" s="65"/>
      <c r="C978" s="65"/>
      <c r="D978" s="65"/>
      <c r="E978" s="65"/>
      <c r="F978" s="65"/>
      <c r="G978" s="65"/>
      <c r="H978" s="65"/>
      <c r="I978" s="65"/>
      <c r="J978" s="65"/>
    </row>
    <row r="979" spans="1:10" ht="16" x14ac:dyDescent="0.2">
      <c r="A979" s="65"/>
      <c r="B979" s="65"/>
      <c r="C979" s="65"/>
      <c r="D979" s="65"/>
      <c r="E979" s="65"/>
      <c r="F979" s="65"/>
      <c r="G979" s="65"/>
      <c r="H979" s="65"/>
      <c r="I979" s="65"/>
      <c r="J979" s="65"/>
    </row>
    <row r="980" spans="1:10" ht="16" x14ac:dyDescent="0.2">
      <c r="A980" s="65"/>
      <c r="B980" s="65"/>
      <c r="C980" s="65"/>
      <c r="D980" s="65"/>
      <c r="E980" s="65"/>
      <c r="F980" s="65"/>
      <c r="G980" s="65"/>
      <c r="H980" s="65"/>
      <c r="I980" s="65"/>
      <c r="J980" s="65"/>
    </row>
    <row r="981" spans="1:10" ht="16" x14ac:dyDescent="0.2">
      <c r="A981" s="65"/>
      <c r="B981" s="65"/>
      <c r="C981" s="65"/>
      <c r="D981" s="65"/>
      <c r="E981" s="65"/>
      <c r="F981" s="65"/>
      <c r="G981" s="65"/>
      <c r="H981" s="65"/>
      <c r="I981" s="65"/>
      <c r="J981" s="65"/>
    </row>
    <row r="982" spans="1:10" ht="16" x14ac:dyDescent="0.2">
      <c r="A982" s="65"/>
      <c r="B982" s="65"/>
      <c r="C982" s="65"/>
      <c r="D982" s="65"/>
      <c r="E982" s="65"/>
      <c r="F982" s="65"/>
      <c r="G982" s="65"/>
      <c r="H982" s="65"/>
      <c r="I982" s="65"/>
      <c r="J982" s="65"/>
    </row>
    <row r="983" spans="1:10" ht="16" x14ac:dyDescent="0.2">
      <c r="A983" s="65"/>
      <c r="B983" s="65"/>
      <c r="C983" s="65"/>
      <c r="D983" s="65"/>
      <c r="E983" s="65"/>
      <c r="F983" s="65"/>
      <c r="G983" s="65"/>
      <c r="H983" s="65"/>
      <c r="I983" s="65"/>
      <c r="J983" s="65"/>
    </row>
    <row r="984" spans="1:10" ht="16" x14ac:dyDescent="0.2">
      <c r="A984" s="65"/>
      <c r="B984" s="65"/>
      <c r="C984" s="65"/>
      <c r="D984" s="65"/>
      <c r="E984" s="65"/>
      <c r="F984" s="65"/>
      <c r="G984" s="65"/>
      <c r="H984" s="65"/>
      <c r="I984" s="65"/>
      <c r="J984" s="65"/>
    </row>
    <row r="985" spans="1:10" ht="16" x14ac:dyDescent="0.2">
      <c r="A985" s="65"/>
      <c r="B985" s="65"/>
      <c r="C985" s="65"/>
      <c r="D985" s="65"/>
      <c r="E985" s="65"/>
      <c r="F985" s="65"/>
      <c r="G985" s="65"/>
      <c r="H985" s="65"/>
      <c r="I985" s="65"/>
      <c r="J985" s="65"/>
    </row>
    <row r="986" spans="1:10" ht="16" x14ac:dyDescent="0.2">
      <c r="A986" s="65"/>
      <c r="B986" s="65"/>
      <c r="C986" s="65"/>
      <c r="D986" s="65"/>
      <c r="E986" s="65"/>
      <c r="F986" s="65"/>
      <c r="G986" s="65"/>
      <c r="H986" s="65"/>
      <c r="I986" s="65"/>
      <c r="J986" s="65"/>
    </row>
    <row r="987" spans="1:10" ht="16" x14ac:dyDescent="0.2">
      <c r="A987" s="65"/>
      <c r="B987" s="65"/>
      <c r="C987" s="65"/>
      <c r="D987" s="65"/>
      <c r="E987" s="65"/>
      <c r="F987" s="65"/>
      <c r="G987" s="65"/>
      <c r="H987" s="65"/>
      <c r="I987" s="65"/>
      <c r="J987" s="65"/>
    </row>
    <row r="988" spans="1:10" ht="16" x14ac:dyDescent="0.2">
      <c r="A988" s="65"/>
      <c r="B988" s="65"/>
      <c r="C988" s="65"/>
      <c r="D988" s="65"/>
      <c r="E988" s="65"/>
      <c r="F988" s="65"/>
      <c r="G988" s="65"/>
      <c r="H988" s="65"/>
      <c r="I988" s="65"/>
      <c r="J988" s="65"/>
    </row>
    <row r="989" spans="1:10" ht="16" x14ac:dyDescent="0.2">
      <c r="A989" s="65"/>
      <c r="B989" s="65"/>
      <c r="C989" s="65"/>
      <c r="D989" s="65"/>
      <c r="E989" s="65"/>
      <c r="F989" s="65"/>
      <c r="G989" s="65"/>
      <c r="H989" s="65"/>
      <c r="I989" s="65"/>
      <c r="J989" s="65"/>
    </row>
    <row r="990" spans="1:10" ht="16" x14ac:dyDescent="0.2">
      <c r="A990" s="65"/>
      <c r="B990" s="65"/>
      <c r="C990" s="65"/>
      <c r="D990" s="65"/>
      <c r="E990" s="65"/>
      <c r="F990" s="65"/>
      <c r="G990" s="65"/>
      <c r="H990" s="65"/>
      <c r="I990" s="65"/>
      <c r="J990" s="65"/>
    </row>
    <row r="991" spans="1:10" ht="16" x14ac:dyDescent="0.2">
      <c r="A991" s="65"/>
      <c r="B991" s="65"/>
      <c r="C991" s="65"/>
      <c r="D991" s="65"/>
      <c r="E991" s="65"/>
      <c r="F991" s="65"/>
      <c r="G991" s="65"/>
      <c r="H991" s="65"/>
      <c r="I991" s="65"/>
      <c r="J991" s="65"/>
    </row>
    <row r="992" spans="1:10" ht="16" x14ac:dyDescent="0.2">
      <c r="A992" s="65"/>
      <c r="B992" s="65"/>
      <c r="C992" s="65"/>
      <c r="D992" s="65"/>
      <c r="E992" s="65"/>
      <c r="F992" s="65"/>
      <c r="G992" s="65"/>
      <c r="H992" s="65"/>
      <c r="I992" s="65"/>
      <c r="J992" s="65"/>
    </row>
    <row r="993" spans="1:10" ht="16" x14ac:dyDescent="0.2">
      <c r="A993" s="65"/>
      <c r="B993" s="65"/>
      <c r="C993" s="65"/>
      <c r="D993" s="65"/>
      <c r="E993" s="65"/>
      <c r="F993" s="65"/>
      <c r="G993" s="65"/>
      <c r="H993" s="65"/>
      <c r="I993" s="65"/>
      <c r="J993" s="65"/>
    </row>
    <row r="994" spans="1:10" ht="16" x14ac:dyDescent="0.2">
      <c r="A994" s="65"/>
      <c r="B994" s="65"/>
      <c r="C994" s="65"/>
      <c r="D994" s="65"/>
      <c r="E994" s="65"/>
      <c r="F994" s="65"/>
      <c r="G994" s="65"/>
      <c r="H994" s="65"/>
      <c r="I994" s="65"/>
      <c r="J994" s="65"/>
    </row>
    <row r="995" spans="1:10" ht="16" x14ac:dyDescent="0.2">
      <c r="A995" s="65"/>
      <c r="B995" s="65"/>
      <c r="C995" s="65"/>
      <c r="D995" s="65"/>
      <c r="E995" s="65"/>
      <c r="F995" s="65"/>
      <c r="G995" s="65"/>
      <c r="H995" s="65"/>
      <c r="I995" s="65"/>
      <c r="J995" s="65"/>
    </row>
    <row r="996" spans="1:10" ht="16" x14ac:dyDescent="0.2">
      <c r="A996" s="65"/>
      <c r="B996" s="65"/>
      <c r="C996" s="65"/>
      <c r="D996" s="65"/>
      <c r="E996" s="65"/>
      <c r="F996" s="65"/>
      <c r="G996" s="65"/>
      <c r="H996" s="65"/>
      <c r="I996" s="65"/>
      <c r="J996" s="65"/>
    </row>
    <row r="997" spans="1:10" ht="16" x14ac:dyDescent="0.2">
      <c r="A997" s="65"/>
      <c r="B997" s="65"/>
      <c r="C997" s="65"/>
      <c r="D997" s="65"/>
      <c r="E997" s="65"/>
      <c r="F997" s="65"/>
      <c r="G997" s="65"/>
      <c r="H997" s="65"/>
      <c r="I997" s="65"/>
      <c r="J997" s="65"/>
    </row>
    <row r="998" spans="1:10" ht="16" x14ac:dyDescent="0.2">
      <c r="A998" s="65"/>
      <c r="B998" s="65"/>
      <c r="C998" s="65"/>
      <c r="D998" s="65"/>
      <c r="E998" s="65"/>
      <c r="F998" s="65"/>
      <c r="G998" s="65"/>
      <c r="H998" s="65"/>
      <c r="I998" s="65"/>
      <c r="J998" s="65"/>
    </row>
    <row r="999" spans="1:10" ht="16" x14ac:dyDescent="0.2">
      <c r="A999" s="65"/>
      <c r="B999" s="65"/>
      <c r="C999" s="65"/>
      <c r="D999" s="65"/>
      <c r="E999" s="65"/>
      <c r="F999" s="65"/>
      <c r="G999" s="65"/>
      <c r="H999" s="65"/>
      <c r="I999" s="65"/>
      <c r="J999" s="65"/>
    </row>
    <row r="1000" spans="1:10" ht="16" x14ac:dyDescent="0.2">
      <c r="A1000" s="65"/>
      <c r="B1000" s="65"/>
      <c r="C1000" s="65"/>
      <c r="D1000" s="65"/>
      <c r="E1000" s="65"/>
      <c r="F1000" s="65"/>
      <c r="G1000" s="65"/>
      <c r="H1000" s="65"/>
      <c r="I1000" s="65"/>
      <c r="J1000" s="65"/>
    </row>
    <row r="1001" spans="1:10" ht="16" x14ac:dyDescent="0.2">
      <c r="A1001" s="65"/>
      <c r="B1001" s="65"/>
      <c r="C1001" s="65"/>
      <c r="D1001" s="65"/>
      <c r="E1001" s="65"/>
      <c r="F1001" s="65"/>
      <c r="G1001" s="65"/>
      <c r="H1001" s="65"/>
      <c r="I1001" s="65"/>
      <c r="J1001" s="65"/>
    </row>
    <row r="1002" spans="1:10" ht="16" x14ac:dyDescent="0.2">
      <c r="A1002" s="65"/>
      <c r="B1002" s="65"/>
      <c r="C1002" s="65"/>
      <c r="D1002" s="65"/>
      <c r="E1002" s="65"/>
      <c r="F1002" s="65"/>
      <c r="G1002" s="65"/>
      <c r="H1002" s="65"/>
      <c r="I1002" s="65"/>
      <c r="J1002" s="65"/>
    </row>
    <row r="1003" spans="1:10" ht="16" x14ac:dyDescent="0.2">
      <c r="A1003" s="65"/>
      <c r="B1003" s="65"/>
      <c r="C1003" s="65"/>
      <c r="D1003" s="65"/>
      <c r="E1003" s="65"/>
      <c r="F1003" s="65"/>
      <c r="G1003" s="65"/>
      <c r="H1003" s="65"/>
      <c r="I1003" s="65"/>
      <c r="J1003" s="65"/>
    </row>
    <row r="1004" spans="1:10" ht="16" x14ac:dyDescent="0.2">
      <c r="A1004" s="65"/>
      <c r="B1004" s="65"/>
      <c r="C1004" s="65"/>
      <c r="D1004" s="65"/>
      <c r="E1004" s="65"/>
      <c r="F1004" s="65"/>
      <c r="G1004" s="65"/>
      <c r="H1004" s="65"/>
      <c r="I1004" s="65"/>
      <c r="J1004" s="65"/>
    </row>
    <row r="1005" spans="1:10" ht="16" x14ac:dyDescent="0.2">
      <c r="A1005" s="65"/>
      <c r="B1005" s="65"/>
      <c r="C1005" s="65"/>
      <c r="D1005" s="65"/>
      <c r="E1005" s="65"/>
      <c r="F1005" s="65"/>
      <c r="G1005" s="65"/>
      <c r="H1005" s="65"/>
      <c r="I1005" s="65"/>
      <c r="J1005" s="65"/>
    </row>
    <row r="1006" spans="1:10" ht="16" x14ac:dyDescent="0.2">
      <c r="A1006" s="65"/>
      <c r="B1006" s="65"/>
      <c r="C1006" s="65"/>
      <c r="D1006" s="65"/>
      <c r="E1006" s="65"/>
      <c r="F1006" s="65"/>
      <c r="G1006" s="65"/>
      <c r="H1006" s="65"/>
      <c r="I1006" s="65"/>
      <c r="J1006" s="65"/>
    </row>
    <row r="1007" spans="1:10" ht="16" x14ac:dyDescent="0.2">
      <c r="A1007" s="65"/>
      <c r="B1007" s="65"/>
      <c r="C1007" s="65"/>
      <c r="D1007" s="65"/>
      <c r="E1007" s="65"/>
      <c r="F1007" s="65"/>
      <c r="G1007" s="65"/>
      <c r="H1007" s="65"/>
      <c r="I1007" s="65"/>
      <c r="J1007" s="65"/>
    </row>
    <row r="1008" spans="1:10" ht="16" x14ac:dyDescent="0.2">
      <c r="A1008" s="65"/>
      <c r="B1008" s="65"/>
      <c r="C1008" s="65"/>
      <c r="D1008" s="65"/>
      <c r="E1008" s="65"/>
      <c r="F1008" s="65"/>
      <c r="G1008" s="65"/>
      <c r="H1008" s="65"/>
      <c r="I1008" s="65"/>
      <c r="J1008" s="65"/>
    </row>
    <row r="1009" spans="1:10" ht="16" x14ac:dyDescent="0.2">
      <c r="A1009" s="65"/>
      <c r="B1009" s="65"/>
      <c r="C1009" s="65"/>
      <c r="D1009" s="65"/>
      <c r="E1009" s="65"/>
      <c r="F1009" s="65"/>
      <c r="G1009" s="65"/>
      <c r="H1009" s="65"/>
      <c r="I1009" s="65"/>
      <c r="J1009" s="65"/>
    </row>
    <row r="1010" spans="1:10" ht="16" x14ac:dyDescent="0.2">
      <c r="A1010" s="65"/>
      <c r="B1010" s="65"/>
      <c r="C1010" s="65"/>
      <c r="D1010" s="65"/>
      <c r="E1010" s="65"/>
      <c r="F1010" s="65"/>
      <c r="G1010" s="65"/>
      <c r="H1010" s="65"/>
      <c r="I1010" s="65"/>
      <c r="J1010" s="65"/>
    </row>
    <row r="1011" spans="1:10" ht="16" x14ac:dyDescent="0.2">
      <c r="A1011" s="65"/>
      <c r="B1011" s="65"/>
      <c r="C1011" s="65"/>
      <c r="D1011" s="65"/>
      <c r="E1011" s="65"/>
      <c r="F1011" s="65"/>
      <c r="G1011" s="65"/>
      <c r="H1011" s="65"/>
      <c r="I1011" s="65"/>
      <c r="J1011" s="65"/>
    </row>
    <row r="1012" spans="1:10" ht="16" x14ac:dyDescent="0.2">
      <c r="A1012" s="65"/>
      <c r="B1012" s="65"/>
      <c r="C1012" s="65"/>
      <c r="D1012" s="65"/>
      <c r="E1012" s="65"/>
      <c r="F1012" s="65"/>
      <c r="G1012" s="65"/>
      <c r="H1012" s="65"/>
      <c r="I1012" s="65"/>
      <c r="J1012" s="65"/>
    </row>
    <row r="1013" spans="1:10" ht="16" x14ac:dyDescent="0.2">
      <c r="A1013" s="65"/>
      <c r="B1013" s="65"/>
      <c r="C1013" s="65"/>
      <c r="D1013" s="65"/>
      <c r="E1013" s="65"/>
      <c r="F1013" s="65"/>
      <c r="G1013" s="65"/>
      <c r="H1013" s="65"/>
      <c r="I1013" s="65"/>
      <c r="J1013" s="65"/>
    </row>
    <row r="1014" spans="1:10" ht="16" x14ac:dyDescent="0.2">
      <c r="A1014" s="65"/>
      <c r="B1014" s="65"/>
      <c r="C1014" s="65"/>
      <c r="D1014" s="65"/>
      <c r="E1014" s="65"/>
      <c r="F1014" s="65"/>
      <c r="G1014" s="65"/>
      <c r="H1014" s="65"/>
      <c r="I1014" s="65"/>
      <c r="J1014" s="65"/>
    </row>
    <row r="1015" spans="1:10" ht="16" x14ac:dyDescent="0.2">
      <c r="A1015" s="65"/>
      <c r="B1015" s="65"/>
      <c r="C1015" s="65"/>
      <c r="D1015" s="65"/>
      <c r="E1015" s="65"/>
      <c r="F1015" s="65"/>
      <c r="G1015" s="65"/>
      <c r="H1015" s="65"/>
      <c r="I1015" s="65"/>
      <c r="J1015" s="65"/>
    </row>
    <row r="1016" spans="1:10" ht="16" x14ac:dyDescent="0.2">
      <c r="A1016" s="65"/>
      <c r="B1016" s="65"/>
      <c r="C1016" s="65"/>
      <c r="D1016" s="65"/>
      <c r="E1016" s="65"/>
      <c r="F1016" s="65"/>
      <c r="G1016" s="65"/>
      <c r="H1016" s="65"/>
      <c r="I1016" s="65"/>
      <c r="J1016" s="65"/>
    </row>
    <row r="1017" spans="1:10" ht="16" x14ac:dyDescent="0.2">
      <c r="A1017" s="65"/>
      <c r="B1017" s="65"/>
      <c r="C1017" s="65"/>
      <c r="D1017" s="65"/>
      <c r="E1017" s="65"/>
      <c r="F1017" s="65"/>
      <c r="G1017" s="65"/>
      <c r="H1017" s="65"/>
      <c r="I1017" s="65"/>
      <c r="J1017" s="65"/>
    </row>
    <row r="1018" spans="1:10" ht="16" x14ac:dyDescent="0.2">
      <c r="A1018" s="65"/>
      <c r="B1018" s="65"/>
      <c r="C1018" s="65"/>
      <c r="D1018" s="65"/>
      <c r="E1018" s="65"/>
      <c r="F1018" s="65"/>
      <c r="G1018" s="65"/>
      <c r="H1018" s="65"/>
      <c r="I1018" s="65"/>
      <c r="J1018" s="65"/>
    </row>
    <row r="1019" spans="1:10" ht="16" x14ac:dyDescent="0.2">
      <c r="A1019" s="65"/>
      <c r="B1019" s="65"/>
      <c r="C1019" s="65"/>
      <c r="D1019" s="65"/>
      <c r="E1019" s="65"/>
      <c r="F1019" s="65"/>
      <c r="G1019" s="65"/>
      <c r="H1019" s="65"/>
      <c r="I1019" s="65"/>
      <c r="J1019" s="65"/>
    </row>
    <row r="1020" spans="1:10" ht="16" x14ac:dyDescent="0.2">
      <c r="A1020" s="65"/>
      <c r="B1020" s="65"/>
      <c r="C1020" s="65"/>
      <c r="D1020" s="65"/>
      <c r="E1020" s="65"/>
      <c r="F1020" s="65"/>
      <c r="G1020" s="65"/>
      <c r="H1020" s="65"/>
      <c r="I1020" s="65"/>
      <c r="J1020" s="65"/>
    </row>
    <row r="1021" spans="1:10" ht="16" x14ac:dyDescent="0.2">
      <c r="A1021" s="65"/>
      <c r="B1021" s="65"/>
      <c r="C1021" s="65"/>
      <c r="D1021" s="65"/>
      <c r="E1021" s="65"/>
      <c r="F1021" s="65"/>
      <c r="G1021" s="65"/>
      <c r="H1021" s="65"/>
      <c r="I1021" s="65"/>
      <c r="J1021" s="65"/>
    </row>
    <row r="1022" spans="1:10" ht="16" x14ac:dyDescent="0.2">
      <c r="A1022" s="65"/>
      <c r="B1022" s="65"/>
      <c r="C1022" s="65"/>
      <c r="D1022" s="65"/>
      <c r="E1022" s="65"/>
      <c r="F1022" s="65"/>
      <c r="G1022" s="65"/>
      <c r="H1022" s="65"/>
      <c r="I1022" s="65"/>
      <c r="J1022" s="65"/>
    </row>
    <row r="1023" spans="1:10" ht="16" x14ac:dyDescent="0.2">
      <c r="A1023" s="65"/>
      <c r="B1023" s="65"/>
      <c r="C1023" s="65"/>
      <c r="D1023" s="65"/>
      <c r="E1023" s="65"/>
      <c r="F1023" s="65"/>
      <c r="G1023" s="65"/>
      <c r="H1023" s="65"/>
      <c r="I1023" s="65"/>
      <c r="J1023" s="65"/>
    </row>
    <row r="1024" spans="1:10" ht="16" x14ac:dyDescent="0.2">
      <c r="A1024" s="65"/>
      <c r="B1024" s="65"/>
      <c r="C1024" s="65"/>
      <c r="D1024" s="65"/>
      <c r="E1024" s="65"/>
      <c r="F1024" s="65"/>
      <c r="G1024" s="65"/>
      <c r="H1024" s="65"/>
      <c r="I1024" s="65"/>
      <c r="J1024" s="65"/>
    </row>
    <row r="1025" spans="1:10" ht="16" x14ac:dyDescent="0.2">
      <c r="A1025" s="65"/>
      <c r="B1025" s="65"/>
      <c r="C1025" s="65"/>
      <c r="D1025" s="65"/>
      <c r="E1025" s="65"/>
      <c r="F1025" s="65"/>
      <c r="G1025" s="65"/>
      <c r="H1025" s="65"/>
      <c r="I1025" s="65"/>
      <c r="J1025" s="65"/>
    </row>
    <row r="1026" spans="1:10" ht="16" x14ac:dyDescent="0.2">
      <c r="A1026" s="65"/>
      <c r="B1026" s="65"/>
      <c r="C1026" s="65"/>
      <c r="D1026" s="65"/>
      <c r="E1026" s="65"/>
      <c r="F1026" s="65"/>
      <c r="G1026" s="65"/>
      <c r="H1026" s="65"/>
      <c r="I1026" s="65"/>
      <c r="J1026" s="65"/>
    </row>
    <row r="1027" spans="1:10" ht="16" x14ac:dyDescent="0.2">
      <c r="A1027" s="65"/>
      <c r="B1027" s="65"/>
      <c r="C1027" s="65"/>
      <c r="D1027" s="65"/>
      <c r="E1027" s="65"/>
      <c r="F1027" s="65"/>
      <c r="G1027" s="65"/>
      <c r="H1027" s="65"/>
      <c r="I1027" s="65"/>
      <c r="J1027" s="65"/>
    </row>
    <row r="1028" spans="1:10" ht="16" x14ac:dyDescent="0.2">
      <c r="A1028" s="65"/>
      <c r="B1028" s="65"/>
      <c r="C1028" s="65"/>
      <c r="D1028" s="65"/>
      <c r="E1028" s="65"/>
      <c r="F1028" s="65"/>
      <c r="G1028" s="65"/>
      <c r="H1028" s="65"/>
      <c r="I1028" s="65"/>
      <c r="J1028" s="65"/>
    </row>
    <row r="1029" spans="1:10" ht="16" x14ac:dyDescent="0.2">
      <c r="A1029" s="65"/>
      <c r="B1029" s="65"/>
      <c r="C1029" s="65"/>
      <c r="D1029" s="65"/>
      <c r="E1029" s="65"/>
      <c r="F1029" s="65"/>
      <c r="G1029" s="65"/>
      <c r="H1029" s="65"/>
      <c r="I1029" s="65"/>
      <c r="J1029" s="65"/>
    </row>
    <row r="1030" spans="1:10" ht="16" x14ac:dyDescent="0.2">
      <c r="A1030" s="65"/>
      <c r="B1030" s="65"/>
      <c r="C1030" s="65"/>
      <c r="D1030" s="65"/>
      <c r="E1030" s="65"/>
      <c r="F1030" s="65"/>
      <c r="G1030" s="65"/>
      <c r="H1030" s="65"/>
      <c r="I1030" s="65"/>
      <c r="J1030" s="65"/>
    </row>
    <row r="1031" spans="1:10" ht="16" x14ac:dyDescent="0.2">
      <c r="A1031" s="65"/>
      <c r="B1031" s="65"/>
      <c r="C1031" s="65"/>
      <c r="D1031" s="65"/>
      <c r="E1031" s="65"/>
      <c r="F1031" s="65"/>
      <c r="G1031" s="65"/>
      <c r="H1031" s="65"/>
      <c r="I1031" s="65"/>
      <c r="J1031" s="65"/>
    </row>
    <row r="1032" spans="1:10" ht="16" x14ac:dyDescent="0.2">
      <c r="A1032" s="65"/>
      <c r="B1032" s="65"/>
      <c r="C1032" s="65"/>
      <c r="D1032" s="65"/>
      <c r="E1032" s="65"/>
      <c r="F1032" s="65"/>
      <c r="G1032" s="65"/>
      <c r="H1032" s="65"/>
      <c r="I1032" s="65"/>
      <c r="J1032" s="65"/>
    </row>
    <row r="1033" spans="1:10" ht="16" x14ac:dyDescent="0.2">
      <c r="A1033" s="65"/>
      <c r="B1033" s="65"/>
      <c r="C1033" s="65"/>
      <c r="D1033" s="65"/>
      <c r="E1033" s="65"/>
      <c r="F1033" s="65"/>
      <c r="G1033" s="65"/>
      <c r="H1033" s="65"/>
      <c r="I1033" s="65"/>
      <c r="J1033" s="65"/>
    </row>
    <row r="1034" spans="1:10" ht="16" x14ac:dyDescent="0.2">
      <c r="A1034" s="65"/>
      <c r="B1034" s="65"/>
      <c r="C1034" s="65"/>
      <c r="D1034" s="65"/>
      <c r="E1034" s="65"/>
      <c r="F1034" s="65"/>
      <c r="G1034" s="65"/>
      <c r="H1034" s="65"/>
      <c r="I1034" s="65"/>
      <c r="J1034" s="65"/>
    </row>
    <row r="1035" spans="1:10" ht="16" x14ac:dyDescent="0.2">
      <c r="A1035" s="65"/>
      <c r="B1035" s="65"/>
      <c r="C1035" s="65"/>
      <c r="D1035" s="65"/>
      <c r="E1035" s="65"/>
      <c r="F1035" s="65"/>
      <c r="G1035" s="65"/>
      <c r="H1035" s="65"/>
      <c r="I1035" s="65"/>
      <c r="J1035" s="65"/>
    </row>
    <row r="1036" spans="1:10" ht="16" x14ac:dyDescent="0.2">
      <c r="A1036" s="65"/>
      <c r="B1036" s="65"/>
      <c r="C1036" s="65"/>
      <c r="D1036" s="65"/>
      <c r="E1036" s="65"/>
      <c r="F1036" s="65"/>
      <c r="G1036" s="65"/>
      <c r="H1036" s="65"/>
      <c r="I1036" s="65"/>
      <c r="J1036" s="65"/>
    </row>
    <row r="1037" spans="1:10" ht="16" x14ac:dyDescent="0.2">
      <c r="A1037" s="65"/>
      <c r="B1037" s="65"/>
      <c r="C1037" s="65"/>
      <c r="D1037" s="65"/>
      <c r="E1037" s="65"/>
      <c r="F1037" s="65"/>
      <c r="G1037" s="65"/>
      <c r="H1037" s="65"/>
      <c r="I1037" s="65"/>
      <c r="J1037" s="65"/>
    </row>
    <row r="1038" spans="1:10" ht="16" x14ac:dyDescent="0.2">
      <c r="A1038" s="65"/>
      <c r="B1038" s="65"/>
      <c r="C1038" s="65"/>
      <c r="D1038" s="65"/>
      <c r="E1038" s="65"/>
      <c r="F1038" s="65"/>
      <c r="G1038" s="65"/>
      <c r="H1038" s="65"/>
      <c r="I1038" s="65"/>
      <c r="J1038" s="65"/>
    </row>
    <row r="1039" spans="1:10" ht="16" x14ac:dyDescent="0.2">
      <c r="A1039" s="65"/>
      <c r="B1039" s="65"/>
      <c r="C1039" s="65"/>
      <c r="D1039" s="65"/>
      <c r="E1039" s="65"/>
      <c r="F1039" s="65"/>
      <c r="G1039" s="65"/>
      <c r="H1039" s="65"/>
      <c r="I1039" s="65"/>
      <c r="J1039" s="65"/>
    </row>
    <row r="1040" spans="1:10" ht="16" x14ac:dyDescent="0.2">
      <c r="A1040" s="65"/>
      <c r="B1040" s="65"/>
      <c r="C1040" s="65"/>
      <c r="D1040" s="65"/>
      <c r="E1040" s="65"/>
      <c r="F1040" s="65"/>
      <c r="G1040" s="65"/>
      <c r="H1040" s="65"/>
      <c r="I1040" s="65"/>
      <c r="J1040" s="65"/>
    </row>
    <row r="1041" spans="1:10" ht="16" x14ac:dyDescent="0.2">
      <c r="A1041" s="65"/>
      <c r="B1041" s="65"/>
      <c r="C1041" s="65"/>
      <c r="D1041" s="65"/>
      <c r="E1041" s="65"/>
      <c r="F1041" s="65"/>
      <c r="G1041" s="65"/>
      <c r="H1041" s="65"/>
      <c r="I1041" s="65"/>
      <c r="J1041" s="65"/>
    </row>
    <row r="1042" spans="1:10" ht="16" x14ac:dyDescent="0.2">
      <c r="A1042" s="65"/>
      <c r="B1042" s="65"/>
      <c r="C1042" s="65"/>
      <c r="D1042" s="65"/>
      <c r="E1042" s="65"/>
      <c r="F1042" s="65"/>
      <c r="G1042" s="65"/>
      <c r="H1042" s="65"/>
      <c r="I1042" s="65"/>
      <c r="J1042" s="65"/>
    </row>
    <row r="1043" spans="1:10" ht="16" x14ac:dyDescent="0.2">
      <c r="A1043" s="65"/>
      <c r="B1043" s="65"/>
      <c r="C1043" s="65"/>
      <c r="D1043" s="65"/>
      <c r="E1043" s="65"/>
      <c r="F1043" s="65"/>
      <c r="G1043" s="65"/>
      <c r="H1043" s="65"/>
      <c r="I1043" s="65"/>
      <c r="J1043" s="65"/>
    </row>
    <row r="1044" spans="1:10" ht="16" x14ac:dyDescent="0.2">
      <c r="A1044" s="65"/>
      <c r="B1044" s="65"/>
      <c r="C1044" s="65"/>
      <c r="D1044" s="65"/>
      <c r="E1044" s="65"/>
      <c r="F1044" s="65"/>
      <c r="G1044" s="65"/>
      <c r="H1044" s="65"/>
      <c r="I1044" s="65"/>
      <c r="J1044" s="65"/>
    </row>
    <row r="1045" spans="1:10" ht="16" x14ac:dyDescent="0.2">
      <c r="A1045" s="65"/>
      <c r="B1045" s="65"/>
      <c r="C1045" s="65"/>
      <c r="D1045" s="65"/>
      <c r="E1045" s="65"/>
      <c r="F1045" s="65"/>
      <c r="G1045" s="65"/>
      <c r="H1045" s="65"/>
      <c r="I1045" s="65"/>
      <c r="J1045" s="65"/>
    </row>
    <row r="1046" spans="1:10" ht="16" x14ac:dyDescent="0.2">
      <c r="A1046" s="65"/>
      <c r="B1046" s="65"/>
      <c r="C1046" s="65"/>
      <c r="D1046" s="65"/>
      <c r="E1046" s="65"/>
      <c r="F1046" s="65"/>
      <c r="G1046" s="65"/>
      <c r="H1046" s="65"/>
      <c r="I1046" s="65"/>
      <c r="J1046" s="65"/>
    </row>
    <row r="1047" spans="1:10" ht="16" x14ac:dyDescent="0.2">
      <c r="A1047" s="65"/>
      <c r="B1047" s="65"/>
      <c r="C1047" s="65"/>
      <c r="D1047" s="65"/>
      <c r="E1047" s="65"/>
      <c r="F1047" s="65"/>
      <c r="G1047" s="65"/>
      <c r="H1047" s="65"/>
      <c r="I1047" s="65"/>
      <c r="J1047" s="65"/>
    </row>
    <row r="1048" spans="1:10" ht="16" x14ac:dyDescent="0.2">
      <c r="A1048" s="65"/>
      <c r="B1048" s="65"/>
      <c r="C1048" s="65"/>
      <c r="D1048" s="65"/>
      <c r="E1048" s="65"/>
      <c r="F1048" s="65"/>
      <c r="G1048" s="65"/>
      <c r="H1048" s="65"/>
      <c r="I1048" s="65"/>
      <c r="J1048" s="65"/>
    </row>
    <row r="1049" spans="1:10" ht="16" x14ac:dyDescent="0.2">
      <c r="A1049" s="65"/>
      <c r="B1049" s="65"/>
      <c r="C1049" s="65"/>
      <c r="D1049" s="65"/>
      <c r="E1049" s="65"/>
      <c r="F1049" s="65"/>
      <c r="G1049" s="65"/>
      <c r="H1049" s="65"/>
      <c r="I1049" s="65"/>
      <c r="J1049" s="65"/>
    </row>
    <row r="1050" spans="1:10" ht="16" x14ac:dyDescent="0.2">
      <c r="A1050" s="65"/>
      <c r="B1050" s="65"/>
      <c r="C1050" s="65"/>
      <c r="D1050" s="65"/>
      <c r="E1050" s="65"/>
      <c r="F1050" s="65"/>
      <c r="G1050" s="65"/>
      <c r="H1050" s="65"/>
      <c r="I1050" s="65"/>
      <c r="J1050" s="65"/>
    </row>
    <row r="1051" spans="1:10" ht="16" x14ac:dyDescent="0.2">
      <c r="A1051" s="65"/>
      <c r="B1051" s="65"/>
      <c r="C1051" s="65"/>
      <c r="D1051" s="65"/>
      <c r="E1051" s="65"/>
      <c r="F1051" s="65"/>
      <c r="G1051" s="65"/>
      <c r="H1051" s="65"/>
      <c r="I1051" s="65"/>
      <c r="J1051" s="65"/>
    </row>
    <row r="1052" spans="1:10" ht="16" x14ac:dyDescent="0.2">
      <c r="A1052" s="65"/>
      <c r="B1052" s="65"/>
      <c r="C1052" s="65"/>
      <c r="D1052" s="65"/>
      <c r="E1052" s="65"/>
      <c r="F1052" s="65"/>
      <c r="G1052" s="65"/>
      <c r="H1052" s="65"/>
      <c r="I1052" s="65"/>
      <c r="J1052" s="65"/>
    </row>
    <row r="1053" spans="1:10" ht="16" x14ac:dyDescent="0.2">
      <c r="A1053" s="65"/>
      <c r="B1053" s="65"/>
      <c r="C1053" s="65"/>
      <c r="D1053" s="65"/>
      <c r="E1053" s="65"/>
      <c r="F1053" s="65"/>
      <c r="G1053" s="65"/>
      <c r="H1053" s="65"/>
      <c r="I1053" s="65"/>
      <c r="J1053" s="65"/>
    </row>
    <row r="1054" spans="1:10" ht="16" x14ac:dyDescent="0.2">
      <c r="A1054" s="65"/>
      <c r="B1054" s="65"/>
      <c r="C1054" s="65"/>
      <c r="D1054" s="65"/>
      <c r="E1054" s="65"/>
      <c r="F1054" s="65"/>
      <c r="G1054" s="65"/>
      <c r="H1054" s="65"/>
      <c r="I1054" s="65"/>
      <c r="J1054" s="65"/>
    </row>
    <row r="1055" spans="1:10" ht="16" x14ac:dyDescent="0.2">
      <c r="A1055" s="65"/>
      <c r="B1055" s="65"/>
      <c r="C1055" s="65"/>
      <c r="D1055" s="65"/>
      <c r="E1055" s="65"/>
      <c r="F1055" s="65"/>
      <c r="G1055" s="65"/>
      <c r="H1055" s="65"/>
      <c r="I1055" s="65"/>
      <c r="J1055" s="65"/>
    </row>
    <row r="1056" spans="1:10" ht="16" x14ac:dyDescent="0.2">
      <c r="A1056" s="65"/>
      <c r="B1056" s="65"/>
      <c r="C1056" s="65"/>
      <c r="D1056" s="65"/>
      <c r="E1056" s="65"/>
      <c r="F1056" s="65"/>
      <c r="G1056" s="65"/>
      <c r="H1056" s="65"/>
      <c r="I1056" s="65"/>
      <c r="J1056" s="65"/>
    </row>
    <row r="1057" spans="1:10" ht="16" x14ac:dyDescent="0.2">
      <c r="A1057" s="65"/>
      <c r="B1057" s="65"/>
      <c r="C1057" s="65"/>
      <c r="D1057" s="65"/>
      <c r="E1057" s="65"/>
      <c r="F1057" s="65"/>
      <c r="G1057" s="65"/>
      <c r="H1057" s="65"/>
      <c r="I1057" s="65"/>
      <c r="J1057" s="65"/>
    </row>
    <row r="1058" spans="1:10" ht="16" x14ac:dyDescent="0.2">
      <c r="A1058" s="65"/>
      <c r="B1058" s="65"/>
      <c r="C1058" s="65"/>
      <c r="D1058" s="65"/>
      <c r="E1058" s="65"/>
      <c r="F1058" s="65"/>
      <c r="G1058" s="65"/>
      <c r="H1058" s="65"/>
      <c r="I1058" s="65"/>
      <c r="J1058" s="65"/>
    </row>
    <row r="1059" spans="1:10" ht="16" x14ac:dyDescent="0.2">
      <c r="A1059" s="65"/>
      <c r="B1059" s="65"/>
      <c r="C1059" s="65"/>
      <c r="D1059" s="65"/>
      <c r="E1059" s="65"/>
      <c r="F1059" s="65"/>
      <c r="G1059" s="65"/>
      <c r="H1059" s="65"/>
      <c r="I1059" s="65"/>
      <c r="J1059" s="65"/>
    </row>
    <row r="1060" spans="1:10" ht="16" x14ac:dyDescent="0.2">
      <c r="A1060" s="65"/>
      <c r="B1060" s="65"/>
      <c r="C1060" s="65"/>
      <c r="D1060" s="65"/>
      <c r="E1060" s="65"/>
      <c r="F1060" s="65"/>
      <c r="G1060" s="65"/>
      <c r="H1060" s="65"/>
      <c r="I1060" s="65"/>
      <c r="J1060" s="65"/>
    </row>
    <row r="1061" spans="1:10" ht="16" x14ac:dyDescent="0.2">
      <c r="A1061" s="65"/>
      <c r="B1061" s="65"/>
      <c r="C1061" s="65"/>
      <c r="D1061" s="65"/>
      <c r="E1061" s="65"/>
      <c r="F1061" s="65"/>
      <c r="G1061" s="65"/>
      <c r="H1061" s="65"/>
      <c r="I1061" s="65"/>
      <c r="J1061" s="65"/>
    </row>
    <row r="1062" spans="1:10" ht="16" x14ac:dyDescent="0.2">
      <c r="A1062" s="65"/>
      <c r="B1062" s="65"/>
      <c r="C1062" s="65"/>
      <c r="D1062" s="65"/>
      <c r="E1062" s="65"/>
      <c r="F1062" s="65"/>
      <c r="G1062" s="65"/>
      <c r="H1062" s="65"/>
      <c r="I1062" s="65"/>
      <c r="J1062" s="65"/>
    </row>
    <row r="1063" spans="1:10" ht="16" x14ac:dyDescent="0.2">
      <c r="A1063" s="65"/>
      <c r="B1063" s="65"/>
      <c r="C1063" s="65"/>
      <c r="D1063" s="65"/>
      <c r="E1063" s="65"/>
      <c r="F1063" s="65"/>
      <c r="G1063" s="65"/>
      <c r="H1063" s="65"/>
      <c r="I1063" s="65"/>
      <c r="J1063" s="65"/>
    </row>
    <row r="1064" spans="1:10" ht="16" x14ac:dyDescent="0.2">
      <c r="A1064" s="65"/>
      <c r="B1064" s="65"/>
      <c r="C1064" s="65"/>
      <c r="D1064" s="65"/>
      <c r="E1064" s="65"/>
      <c r="F1064" s="65"/>
      <c r="G1064" s="65"/>
      <c r="H1064" s="65"/>
      <c r="I1064" s="65"/>
      <c r="J1064" s="65"/>
    </row>
    <row r="1065" spans="1:10" ht="16" x14ac:dyDescent="0.2">
      <c r="A1065" s="65"/>
      <c r="B1065" s="65"/>
      <c r="C1065" s="65"/>
      <c r="D1065" s="65"/>
      <c r="E1065" s="65"/>
      <c r="F1065" s="65"/>
      <c r="G1065" s="65"/>
      <c r="H1065" s="65"/>
      <c r="I1065" s="65"/>
      <c r="J1065" s="65"/>
    </row>
    <row r="1066" spans="1:10" ht="16" x14ac:dyDescent="0.2">
      <c r="A1066" s="65"/>
      <c r="B1066" s="65"/>
      <c r="C1066" s="65"/>
      <c r="D1066" s="65"/>
      <c r="E1066" s="65"/>
      <c r="F1066" s="65"/>
      <c r="G1066" s="65"/>
      <c r="H1066" s="65"/>
      <c r="I1066" s="65"/>
      <c r="J1066" s="65"/>
    </row>
    <row r="1067" spans="1:10" ht="16" x14ac:dyDescent="0.2">
      <c r="A1067" s="65"/>
      <c r="B1067" s="65"/>
      <c r="C1067" s="65"/>
      <c r="D1067" s="65"/>
      <c r="E1067" s="65"/>
      <c r="F1067" s="65"/>
      <c r="G1067" s="65"/>
      <c r="H1067" s="65"/>
      <c r="I1067" s="65"/>
      <c r="J1067" s="65"/>
    </row>
    <row r="1068" spans="1:10" ht="16" x14ac:dyDescent="0.2">
      <c r="A1068" s="65"/>
      <c r="B1068" s="65"/>
      <c r="C1068" s="65"/>
      <c r="D1068" s="65"/>
      <c r="E1068" s="65"/>
      <c r="F1068" s="65"/>
      <c r="G1068" s="65"/>
      <c r="H1068" s="65"/>
      <c r="I1068" s="65"/>
      <c r="J1068" s="65"/>
    </row>
    <row r="1069" spans="1:10" ht="16" x14ac:dyDescent="0.2">
      <c r="A1069" s="65"/>
      <c r="B1069" s="65"/>
      <c r="C1069" s="65"/>
      <c r="D1069" s="65"/>
      <c r="E1069" s="65"/>
      <c r="F1069" s="65"/>
      <c r="G1069" s="65"/>
      <c r="H1069" s="65"/>
      <c r="I1069" s="65"/>
      <c r="J1069" s="65"/>
    </row>
    <row r="1070" spans="1:10" ht="16" x14ac:dyDescent="0.2">
      <c r="A1070" s="65"/>
      <c r="B1070" s="65"/>
      <c r="C1070" s="65"/>
      <c r="D1070" s="65"/>
      <c r="E1070" s="65"/>
      <c r="F1070" s="65"/>
      <c r="G1070" s="65"/>
      <c r="H1070" s="65"/>
      <c r="I1070" s="65"/>
      <c r="J1070" s="65"/>
    </row>
    <row r="1071" spans="1:10" ht="16" x14ac:dyDescent="0.2">
      <c r="A1071" s="65"/>
      <c r="B1071" s="65"/>
      <c r="C1071" s="65"/>
      <c r="D1071" s="65"/>
      <c r="E1071" s="65"/>
      <c r="F1071" s="65"/>
      <c r="G1071" s="65"/>
      <c r="H1071" s="65"/>
      <c r="I1071" s="65"/>
      <c r="J1071" s="65"/>
    </row>
    <row r="1072" spans="1:10" ht="16" x14ac:dyDescent="0.2">
      <c r="A1072" s="65"/>
      <c r="B1072" s="65"/>
      <c r="C1072" s="65"/>
      <c r="D1072" s="65"/>
      <c r="E1072" s="65"/>
      <c r="F1072" s="65"/>
      <c r="G1072" s="65"/>
      <c r="H1072" s="65"/>
      <c r="I1072" s="65"/>
      <c r="J1072" s="65"/>
    </row>
    <row r="1073" spans="1:10" ht="16" x14ac:dyDescent="0.2">
      <c r="A1073" s="65"/>
      <c r="B1073" s="65"/>
      <c r="C1073" s="65"/>
      <c r="D1073" s="65"/>
      <c r="E1073" s="65"/>
      <c r="F1073" s="65"/>
      <c r="G1073" s="65"/>
      <c r="H1073" s="65"/>
      <c r="I1073" s="65"/>
      <c r="J1073" s="65"/>
    </row>
    <row r="1074" spans="1:10" ht="16" x14ac:dyDescent="0.2">
      <c r="A1074" s="65"/>
      <c r="B1074" s="65"/>
      <c r="C1074" s="65"/>
      <c r="D1074" s="65"/>
      <c r="E1074" s="65"/>
      <c r="F1074" s="65"/>
      <c r="G1074" s="65"/>
      <c r="H1074" s="65"/>
      <c r="I1074" s="65"/>
      <c r="J1074" s="65"/>
    </row>
    <row r="1075" spans="1:10" ht="16" x14ac:dyDescent="0.2">
      <c r="A1075" s="65"/>
      <c r="B1075" s="65"/>
      <c r="C1075" s="65"/>
      <c r="D1075" s="65"/>
      <c r="E1075" s="65"/>
      <c r="F1075" s="65"/>
      <c r="G1075" s="65"/>
      <c r="H1075" s="65"/>
      <c r="I1075" s="65"/>
      <c r="J1075" s="65"/>
    </row>
    <row r="1076" spans="1:10" ht="16" x14ac:dyDescent="0.2">
      <c r="A1076" s="65"/>
      <c r="B1076" s="65"/>
      <c r="C1076" s="65"/>
      <c r="D1076" s="65"/>
      <c r="E1076" s="65"/>
      <c r="F1076" s="65"/>
      <c r="G1076" s="65"/>
      <c r="H1076" s="65"/>
      <c r="I1076" s="65"/>
      <c r="J1076" s="65"/>
    </row>
    <row r="1077" spans="1:10" ht="16" x14ac:dyDescent="0.2">
      <c r="A1077" s="65"/>
      <c r="B1077" s="65"/>
      <c r="C1077" s="65"/>
      <c r="D1077" s="65"/>
      <c r="E1077" s="65"/>
      <c r="F1077" s="65"/>
      <c r="G1077" s="65"/>
      <c r="H1077" s="65"/>
      <c r="I1077" s="65"/>
      <c r="J1077" s="65"/>
    </row>
    <row r="1078" spans="1:10" ht="16" x14ac:dyDescent="0.2">
      <c r="A1078" s="65"/>
      <c r="B1078" s="65"/>
      <c r="C1078" s="65"/>
      <c r="D1078" s="65"/>
      <c r="E1078" s="65"/>
      <c r="F1078" s="65"/>
      <c r="G1078" s="65"/>
      <c r="H1078" s="65"/>
      <c r="I1078" s="65"/>
      <c r="J1078" s="65"/>
    </row>
    <row r="1079" spans="1:10" ht="16" x14ac:dyDescent="0.2">
      <c r="A1079" s="65"/>
      <c r="B1079" s="65"/>
      <c r="C1079" s="65"/>
      <c r="D1079" s="65"/>
      <c r="E1079" s="65"/>
      <c r="F1079" s="65"/>
      <c r="G1079" s="65"/>
      <c r="H1079" s="65"/>
      <c r="I1079" s="65"/>
      <c r="J1079" s="65"/>
    </row>
    <row r="1080" spans="1:10" ht="16" x14ac:dyDescent="0.2">
      <c r="A1080" s="65"/>
      <c r="B1080" s="65"/>
      <c r="C1080" s="65"/>
      <c r="D1080" s="65"/>
      <c r="E1080" s="65"/>
      <c r="F1080" s="65"/>
      <c r="G1080" s="65"/>
      <c r="H1080" s="65"/>
      <c r="I1080" s="65"/>
      <c r="J1080" s="65"/>
    </row>
    <row r="1081" spans="1:10" ht="16" x14ac:dyDescent="0.2">
      <c r="A1081" s="65"/>
      <c r="B1081" s="65"/>
      <c r="C1081" s="65"/>
      <c r="D1081" s="65"/>
      <c r="E1081" s="65"/>
      <c r="F1081" s="65"/>
      <c r="G1081" s="65"/>
      <c r="H1081" s="65"/>
      <c r="I1081" s="65"/>
      <c r="J1081" s="65"/>
    </row>
    <row r="1082" spans="1:10" ht="16" x14ac:dyDescent="0.2">
      <c r="A1082" s="65"/>
      <c r="B1082" s="65"/>
      <c r="C1082" s="65"/>
      <c r="D1082" s="65"/>
      <c r="E1082" s="65"/>
      <c r="F1082" s="65"/>
      <c r="G1082" s="65"/>
      <c r="H1082" s="65"/>
      <c r="I1082" s="65"/>
      <c r="J1082" s="65"/>
    </row>
    <row r="1083" spans="1:10" ht="16" x14ac:dyDescent="0.2">
      <c r="A1083" s="65"/>
      <c r="B1083" s="65"/>
      <c r="C1083" s="65"/>
      <c r="D1083" s="65"/>
      <c r="E1083" s="65"/>
      <c r="F1083" s="65"/>
      <c r="G1083" s="65"/>
      <c r="H1083" s="65"/>
      <c r="I1083" s="65"/>
      <c r="J1083" s="65"/>
    </row>
    <row r="1084" spans="1:10" ht="16" x14ac:dyDescent="0.2">
      <c r="A1084" s="65"/>
      <c r="B1084" s="65"/>
      <c r="C1084" s="65"/>
      <c r="D1084" s="65"/>
      <c r="E1084" s="65"/>
      <c r="F1084" s="65"/>
      <c r="G1084" s="65"/>
      <c r="H1084" s="65"/>
      <c r="I1084" s="65"/>
      <c r="J1084" s="65"/>
    </row>
    <row r="1085" spans="1:10" ht="16" x14ac:dyDescent="0.2">
      <c r="A1085" s="65"/>
      <c r="B1085" s="65"/>
      <c r="C1085" s="65"/>
      <c r="D1085" s="65"/>
      <c r="E1085" s="65"/>
      <c r="F1085" s="65"/>
      <c r="G1085" s="65"/>
      <c r="H1085" s="65"/>
      <c r="I1085" s="65"/>
      <c r="J1085" s="65"/>
    </row>
    <row r="1086" spans="1:10" ht="16" x14ac:dyDescent="0.2">
      <c r="A1086" s="65"/>
      <c r="B1086" s="65"/>
      <c r="C1086" s="65"/>
      <c r="D1086" s="65"/>
      <c r="E1086" s="65"/>
      <c r="F1086" s="65"/>
      <c r="G1086" s="65"/>
      <c r="H1086" s="65"/>
      <c r="I1086" s="65"/>
      <c r="J1086" s="65"/>
    </row>
    <row r="1087" spans="1:10" ht="16" x14ac:dyDescent="0.2">
      <c r="A1087" s="65"/>
      <c r="B1087" s="65"/>
      <c r="C1087" s="65"/>
      <c r="D1087" s="65"/>
      <c r="E1087" s="65"/>
      <c r="F1087" s="65"/>
      <c r="G1087" s="65"/>
      <c r="H1087" s="65"/>
      <c r="I1087" s="65"/>
      <c r="J1087" s="65"/>
    </row>
    <row r="1088" spans="1:10" ht="16" x14ac:dyDescent="0.2">
      <c r="A1088" s="65"/>
      <c r="B1088" s="65"/>
      <c r="C1088" s="65"/>
      <c r="D1088" s="65"/>
      <c r="E1088" s="65"/>
      <c r="F1088" s="65"/>
      <c r="G1088" s="65"/>
      <c r="H1088" s="65"/>
      <c r="I1088" s="65"/>
      <c r="J1088" s="65"/>
    </row>
    <row r="1089" spans="1:10" ht="16" x14ac:dyDescent="0.2">
      <c r="A1089" s="65"/>
      <c r="B1089" s="65"/>
      <c r="C1089" s="65"/>
      <c r="D1089" s="65"/>
      <c r="E1089" s="65"/>
      <c r="F1089" s="65"/>
      <c r="G1089" s="65"/>
      <c r="H1089" s="65"/>
      <c r="I1089" s="65"/>
      <c r="J1089" s="65"/>
    </row>
    <row r="1090" spans="1:10" ht="16" x14ac:dyDescent="0.2">
      <c r="A1090" s="65"/>
      <c r="B1090" s="65"/>
      <c r="C1090" s="65"/>
      <c r="D1090" s="65"/>
      <c r="E1090" s="65"/>
      <c r="F1090" s="65"/>
      <c r="G1090" s="65"/>
      <c r="H1090" s="65"/>
      <c r="I1090" s="65"/>
      <c r="J1090" s="65"/>
    </row>
    <row r="1091" spans="1:10" ht="16" x14ac:dyDescent="0.2">
      <c r="A1091" s="65"/>
      <c r="B1091" s="65"/>
      <c r="C1091" s="65"/>
      <c r="D1091" s="65"/>
      <c r="E1091" s="65"/>
      <c r="F1091" s="65"/>
      <c r="G1091" s="65"/>
      <c r="H1091" s="65"/>
      <c r="I1091" s="65"/>
      <c r="J1091" s="65"/>
    </row>
    <row r="1092" spans="1:10" ht="16" x14ac:dyDescent="0.2">
      <c r="A1092" s="65"/>
      <c r="B1092" s="65"/>
      <c r="C1092" s="65"/>
      <c r="D1092" s="65"/>
      <c r="E1092" s="65"/>
      <c r="F1092" s="65"/>
      <c r="G1092" s="65"/>
      <c r="H1092" s="65"/>
      <c r="I1092" s="65"/>
      <c r="J1092" s="65"/>
    </row>
    <row r="1093" spans="1:10" ht="16" x14ac:dyDescent="0.2">
      <c r="A1093" s="65"/>
      <c r="B1093" s="65"/>
      <c r="C1093" s="65"/>
      <c r="D1093" s="65"/>
      <c r="E1093" s="65"/>
      <c r="F1093" s="65"/>
      <c r="G1093" s="65"/>
      <c r="H1093" s="65"/>
      <c r="I1093" s="65"/>
      <c r="J1093" s="65"/>
    </row>
    <row r="1094" spans="1:10" ht="16" x14ac:dyDescent="0.2">
      <c r="A1094" s="65"/>
      <c r="B1094" s="65"/>
      <c r="C1094" s="65"/>
      <c r="D1094" s="65"/>
      <c r="E1094" s="65"/>
      <c r="F1094" s="65"/>
      <c r="G1094" s="65"/>
      <c r="H1094" s="65"/>
      <c r="I1094" s="65"/>
      <c r="J1094" s="65"/>
    </row>
    <row r="1095" spans="1:10" ht="16" x14ac:dyDescent="0.2">
      <c r="A1095" s="65"/>
      <c r="B1095" s="65"/>
      <c r="C1095" s="65"/>
      <c r="D1095" s="65"/>
      <c r="E1095" s="65"/>
      <c r="F1095" s="65"/>
      <c r="G1095" s="65"/>
      <c r="H1095" s="65"/>
      <c r="I1095" s="65"/>
      <c r="J1095" s="65"/>
    </row>
    <row r="1096" spans="1:10" ht="16" x14ac:dyDescent="0.2">
      <c r="A1096" s="65"/>
      <c r="B1096" s="65"/>
      <c r="C1096" s="65"/>
      <c r="D1096" s="65"/>
      <c r="E1096" s="65"/>
      <c r="F1096" s="65"/>
      <c r="G1096" s="65"/>
      <c r="H1096" s="65"/>
      <c r="I1096" s="65"/>
      <c r="J1096" s="65"/>
    </row>
    <row r="1097" spans="1:10" ht="16" x14ac:dyDescent="0.2">
      <c r="A1097" s="65"/>
      <c r="B1097" s="65"/>
      <c r="C1097" s="65"/>
      <c r="D1097" s="65"/>
      <c r="E1097" s="65"/>
      <c r="F1097" s="65"/>
      <c r="G1097" s="65"/>
      <c r="H1097" s="65"/>
      <c r="I1097" s="65"/>
      <c r="J1097" s="65"/>
    </row>
    <row r="1098" spans="1:10" ht="16" x14ac:dyDescent="0.2">
      <c r="A1098" s="65"/>
      <c r="B1098" s="65"/>
      <c r="C1098" s="65"/>
      <c r="D1098" s="65"/>
      <c r="E1098" s="65"/>
      <c r="F1098" s="65"/>
      <c r="G1098" s="65"/>
      <c r="H1098" s="65"/>
      <c r="I1098" s="65"/>
      <c r="J1098" s="65"/>
    </row>
    <row r="1099" spans="1:10" ht="16" x14ac:dyDescent="0.2">
      <c r="A1099" s="65"/>
      <c r="B1099" s="65"/>
      <c r="C1099" s="65"/>
      <c r="D1099" s="65"/>
      <c r="E1099" s="65"/>
      <c r="F1099" s="65"/>
      <c r="G1099" s="65"/>
      <c r="H1099" s="65"/>
      <c r="I1099" s="65"/>
      <c r="J1099" s="65"/>
    </row>
    <row r="1100" spans="1:10" ht="16" x14ac:dyDescent="0.2">
      <c r="A1100" s="65"/>
      <c r="B1100" s="65"/>
      <c r="C1100" s="65"/>
      <c r="D1100" s="65"/>
      <c r="E1100" s="65"/>
      <c r="F1100" s="65"/>
      <c r="G1100" s="65"/>
      <c r="H1100" s="65"/>
      <c r="I1100" s="65"/>
      <c r="J1100" s="65"/>
    </row>
    <row r="1101" spans="1:10" ht="16" x14ac:dyDescent="0.2">
      <c r="A1101" s="65"/>
      <c r="B1101" s="65"/>
      <c r="C1101" s="65"/>
      <c r="D1101" s="65"/>
      <c r="E1101" s="65"/>
      <c r="F1101" s="65"/>
      <c r="G1101" s="65"/>
      <c r="H1101" s="65"/>
      <c r="I1101" s="65"/>
      <c r="J1101" s="65"/>
    </row>
    <row r="1102" spans="1:10" ht="16" x14ac:dyDescent="0.2">
      <c r="A1102" s="65"/>
      <c r="B1102" s="65"/>
      <c r="C1102" s="65"/>
      <c r="D1102" s="65"/>
      <c r="E1102" s="65"/>
      <c r="F1102" s="65"/>
      <c r="G1102" s="65"/>
      <c r="H1102" s="65"/>
      <c r="I1102" s="65"/>
      <c r="J1102" s="65"/>
    </row>
    <row r="1103" spans="1:10" ht="16" x14ac:dyDescent="0.2">
      <c r="A1103" s="65"/>
      <c r="B1103" s="65"/>
      <c r="C1103" s="65"/>
      <c r="D1103" s="65"/>
      <c r="E1103" s="65"/>
      <c r="F1103" s="65"/>
      <c r="G1103" s="65"/>
      <c r="H1103" s="65"/>
      <c r="I1103" s="65"/>
      <c r="J1103" s="65"/>
    </row>
    <row r="1104" spans="1:10" ht="16" x14ac:dyDescent="0.2">
      <c r="A1104" s="65"/>
      <c r="B1104" s="65"/>
      <c r="C1104" s="65"/>
      <c r="D1104" s="65"/>
      <c r="E1104" s="65"/>
      <c r="F1104" s="65"/>
      <c r="G1104" s="65"/>
      <c r="H1104" s="65"/>
      <c r="I1104" s="65"/>
      <c r="J1104" s="65"/>
    </row>
    <row r="1105" spans="1:10" ht="16" x14ac:dyDescent="0.2">
      <c r="A1105" s="65"/>
      <c r="B1105" s="65"/>
      <c r="C1105" s="65"/>
      <c r="D1105" s="65"/>
      <c r="E1105" s="65"/>
      <c r="F1105" s="65"/>
      <c r="G1105" s="65"/>
      <c r="H1105" s="65"/>
      <c r="I1105" s="65"/>
      <c r="J1105" s="65"/>
    </row>
    <row r="1106" spans="1:10" ht="16" x14ac:dyDescent="0.2">
      <c r="A1106" s="65"/>
      <c r="B1106" s="65"/>
      <c r="C1106" s="65"/>
      <c r="D1106" s="65"/>
      <c r="E1106" s="65"/>
      <c r="F1106" s="65"/>
      <c r="G1106" s="65"/>
      <c r="H1106" s="65"/>
      <c r="I1106" s="65"/>
      <c r="J1106" s="65"/>
    </row>
    <row r="1107" spans="1:10" ht="16" x14ac:dyDescent="0.2">
      <c r="A1107" s="65"/>
      <c r="B1107" s="65"/>
      <c r="C1107" s="65"/>
      <c r="D1107" s="65"/>
      <c r="E1107" s="65"/>
      <c r="F1107" s="65"/>
      <c r="G1107" s="65"/>
      <c r="H1107" s="65"/>
      <c r="I1107" s="65"/>
      <c r="J1107" s="65"/>
    </row>
    <row r="1108" spans="1:10" ht="16" x14ac:dyDescent="0.2">
      <c r="A1108" s="65"/>
      <c r="B1108" s="65"/>
      <c r="C1108" s="65"/>
      <c r="D1108" s="65"/>
      <c r="E1108" s="65"/>
      <c r="F1108" s="65"/>
      <c r="G1108" s="65"/>
      <c r="H1108" s="65"/>
      <c r="I1108" s="65"/>
      <c r="J1108" s="65"/>
    </row>
    <row r="1109" spans="1:10" ht="16" x14ac:dyDescent="0.2">
      <c r="A1109" s="65"/>
      <c r="B1109" s="65"/>
      <c r="C1109" s="65"/>
      <c r="D1109" s="65"/>
      <c r="E1109" s="65"/>
      <c r="F1109" s="65"/>
      <c r="G1109" s="65"/>
      <c r="H1109" s="65"/>
      <c r="I1109" s="65"/>
      <c r="J1109" s="65"/>
    </row>
    <row r="1110" spans="1:10" ht="16" x14ac:dyDescent="0.2">
      <c r="A1110" s="65"/>
      <c r="B1110" s="65"/>
      <c r="C1110" s="65"/>
      <c r="D1110" s="65"/>
      <c r="E1110" s="65"/>
      <c r="F1110" s="65"/>
      <c r="G1110" s="65"/>
      <c r="H1110" s="65"/>
      <c r="I1110" s="65"/>
      <c r="J1110" s="65"/>
    </row>
    <row r="1111" spans="1:10" ht="16" x14ac:dyDescent="0.2">
      <c r="A1111" s="65"/>
      <c r="B1111" s="65"/>
      <c r="C1111" s="65"/>
      <c r="D1111" s="65"/>
      <c r="E1111" s="65"/>
      <c r="F1111" s="65"/>
      <c r="G1111" s="65"/>
      <c r="H1111" s="65"/>
      <c r="I1111" s="65"/>
      <c r="J1111" s="65"/>
    </row>
    <row r="1112" spans="1:10" ht="16" x14ac:dyDescent="0.2">
      <c r="A1112" s="65"/>
      <c r="B1112" s="65"/>
      <c r="C1112" s="65"/>
      <c r="D1112" s="65"/>
      <c r="E1112" s="65"/>
      <c r="F1112" s="65"/>
      <c r="G1112" s="65"/>
      <c r="H1112" s="65"/>
      <c r="I1112" s="65"/>
      <c r="J1112" s="65"/>
    </row>
    <row r="1113" spans="1:10" ht="16" x14ac:dyDescent="0.2">
      <c r="A1113" s="65"/>
      <c r="B1113" s="65"/>
      <c r="C1113" s="65"/>
      <c r="D1113" s="65"/>
      <c r="E1113" s="65"/>
      <c r="F1113" s="65"/>
      <c r="G1113" s="65"/>
      <c r="H1113" s="65"/>
      <c r="I1113" s="65"/>
      <c r="J1113" s="65"/>
    </row>
    <row r="1114" spans="1:10" ht="16" x14ac:dyDescent="0.2">
      <c r="A1114" s="65"/>
      <c r="B1114" s="65"/>
      <c r="C1114" s="65"/>
      <c r="D1114" s="65"/>
      <c r="E1114" s="65"/>
      <c r="F1114" s="65"/>
      <c r="G1114" s="65"/>
      <c r="H1114" s="65"/>
      <c r="I1114" s="65"/>
      <c r="J1114" s="65"/>
    </row>
    <row r="1115" spans="1:10" ht="16" x14ac:dyDescent="0.2">
      <c r="A1115" s="65"/>
      <c r="B1115" s="65"/>
      <c r="C1115" s="65"/>
      <c r="D1115" s="65"/>
      <c r="E1115" s="65"/>
      <c r="F1115" s="65"/>
      <c r="G1115" s="65"/>
      <c r="H1115" s="65"/>
      <c r="I1115" s="65"/>
      <c r="J1115" s="65"/>
    </row>
    <row r="1116" spans="1:10" ht="16" x14ac:dyDescent="0.2">
      <c r="A1116" s="65"/>
      <c r="B1116" s="65"/>
      <c r="C1116" s="65"/>
      <c r="D1116" s="65"/>
      <c r="E1116" s="65"/>
      <c r="F1116" s="65"/>
      <c r="G1116" s="65"/>
      <c r="H1116" s="65"/>
      <c r="I1116" s="65"/>
      <c r="J1116" s="65"/>
    </row>
    <row r="1117" spans="1:10" ht="16" x14ac:dyDescent="0.2">
      <c r="A1117" s="65"/>
      <c r="B1117" s="65"/>
      <c r="C1117" s="65"/>
      <c r="D1117" s="65"/>
      <c r="E1117" s="65"/>
      <c r="F1117" s="65"/>
      <c r="G1117" s="65"/>
      <c r="H1117" s="65"/>
      <c r="I1117" s="65"/>
      <c r="J1117" s="65"/>
    </row>
    <row r="1118" spans="1:10" ht="16" x14ac:dyDescent="0.2">
      <c r="A1118" s="65"/>
      <c r="B1118" s="65"/>
      <c r="C1118" s="65"/>
      <c r="D1118" s="65"/>
      <c r="E1118" s="65"/>
      <c r="F1118" s="65"/>
      <c r="G1118" s="65"/>
      <c r="H1118" s="65"/>
      <c r="I1118" s="65"/>
      <c r="J1118" s="65"/>
    </row>
    <row r="1119" spans="1:10" ht="16" x14ac:dyDescent="0.2">
      <c r="A1119" s="65"/>
      <c r="B1119" s="65"/>
      <c r="C1119" s="65"/>
      <c r="D1119" s="65"/>
      <c r="E1119" s="65"/>
      <c r="F1119" s="65"/>
      <c r="G1119" s="65"/>
      <c r="H1119" s="65"/>
      <c r="I1119" s="65"/>
      <c r="J1119" s="65"/>
    </row>
    <row r="1120" spans="1:10" ht="16" x14ac:dyDescent="0.2">
      <c r="A1120" s="65"/>
      <c r="B1120" s="65"/>
      <c r="C1120" s="65"/>
      <c r="D1120" s="65"/>
      <c r="E1120" s="65"/>
      <c r="F1120" s="65"/>
      <c r="G1120" s="65"/>
      <c r="H1120" s="65"/>
      <c r="I1120" s="65"/>
      <c r="J1120" s="65"/>
    </row>
    <row r="1121" spans="1:10" ht="16" x14ac:dyDescent="0.2">
      <c r="A1121" s="65"/>
      <c r="B1121" s="65"/>
      <c r="C1121" s="65"/>
      <c r="D1121" s="65"/>
      <c r="E1121" s="65"/>
      <c r="F1121" s="65"/>
      <c r="G1121" s="65"/>
      <c r="H1121" s="65"/>
      <c r="I1121" s="65"/>
      <c r="J1121" s="65"/>
    </row>
    <row r="1122" spans="1:10" ht="16" x14ac:dyDescent="0.2">
      <c r="A1122" s="65"/>
      <c r="B1122" s="65"/>
      <c r="C1122" s="65"/>
      <c r="D1122" s="65"/>
      <c r="E1122" s="65"/>
      <c r="F1122" s="65"/>
      <c r="G1122" s="65"/>
      <c r="H1122" s="65"/>
      <c r="I1122" s="65"/>
      <c r="J1122" s="65"/>
    </row>
    <row r="1123" spans="1:10" ht="16" x14ac:dyDescent="0.2">
      <c r="A1123" s="65"/>
      <c r="B1123" s="65"/>
      <c r="C1123" s="65"/>
      <c r="D1123" s="65"/>
      <c r="E1123" s="65"/>
      <c r="F1123" s="65"/>
      <c r="G1123" s="65"/>
      <c r="H1123" s="65"/>
      <c r="I1123" s="65"/>
      <c r="J1123" s="65"/>
    </row>
    <row r="1124" spans="1:10" ht="16" x14ac:dyDescent="0.2">
      <c r="A1124" s="65"/>
      <c r="B1124" s="65"/>
      <c r="C1124" s="65"/>
      <c r="D1124" s="65"/>
      <c r="E1124" s="65"/>
      <c r="F1124" s="65"/>
      <c r="G1124" s="65"/>
      <c r="H1124" s="65"/>
      <c r="I1124" s="65"/>
      <c r="J1124" s="65"/>
    </row>
    <row r="1125" spans="1:10" ht="16" x14ac:dyDescent="0.2">
      <c r="A1125" s="65"/>
      <c r="B1125" s="65"/>
      <c r="C1125" s="65"/>
      <c r="D1125" s="65"/>
      <c r="E1125" s="65"/>
      <c r="F1125" s="65"/>
      <c r="G1125" s="65"/>
      <c r="H1125" s="65"/>
      <c r="I1125" s="65"/>
      <c r="J1125" s="65"/>
    </row>
    <row r="1126" spans="1:10" ht="16" x14ac:dyDescent="0.2">
      <c r="A1126" s="65"/>
      <c r="B1126" s="65"/>
      <c r="C1126" s="65"/>
      <c r="D1126" s="65"/>
      <c r="E1126" s="65"/>
      <c r="F1126" s="65"/>
      <c r="G1126" s="65"/>
      <c r="H1126" s="65"/>
      <c r="I1126" s="65"/>
      <c r="J1126" s="65"/>
    </row>
    <row r="1127" spans="1:10" ht="16" x14ac:dyDescent="0.2">
      <c r="A1127" s="65"/>
      <c r="B1127" s="65"/>
      <c r="C1127" s="65"/>
      <c r="D1127" s="65"/>
      <c r="E1127" s="65"/>
      <c r="F1127" s="65"/>
      <c r="G1127" s="65"/>
      <c r="H1127" s="65"/>
      <c r="I1127" s="65"/>
      <c r="J1127" s="65"/>
    </row>
    <row r="1128" spans="1:10" ht="16" x14ac:dyDescent="0.2">
      <c r="A1128" s="65"/>
      <c r="B1128" s="65"/>
      <c r="C1128" s="65"/>
      <c r="D1128" s="65"/>
      <c r="E1128" s="65"/>
      <c r="F1128" s="65"/>
      <c r="G1128" s="65"/>
      <c r="H1128" s="65"/>
      <c r="I1128" s="65"/>
      <c r="J1128" s="65"/>
    </row>
    <row r="1129" spans="1:10" ht="16" x14ac:dyDescent="0.2">
      <c r="A1129" s="65"/>
      <c r="B1129" s="65"/>
      <c r="C1129" s="65"/>
      <c r="D1129" s="65"/>
      <c r="E1129" s="65"/>
      <c r="F1129" s="65"/>
      <c r="G1129" s="65"/>
      <c r="H1129" s="65"/>
      <c r="I1129" s="65"/>
      <c r="J1129" s="65"/>
    </row>
    <row r="1130" spans="1:10" ht="16" x14ac:dyDescent="0.2">
      <c r="A1130" s="65"/>
      <c r="B1130" s="65"/>
      <c r="C1130" s="65"/>
      <c r="D1130" s="65"/>
      <c r="E1130" s="65"/>
      <c r="F1130" s="65"/>
      <c r="G1130" s="65"/>
      <c r="H1130" s="65"/>
      <c r="I1130" s="65"/>
      <c r="J1130" s="65"/>
    </row>
    <row r="1131" spans="1:10" ht="16" x14ac:dyDescent="0.2">
      <c r="A1131" s="65"/>
      <c r="B1131" s="65"/>
      <c r="C1131" s="65"/>
      <c r="D1131" s="65"/>
      <c r="E1131" s="65"/>
      <c r="F1131" s="65"/>
      <c r="G1131" s="65"/>
      <c r="H1131" s="65"/>
      <c r="I1131" s="65"/>
      <c r="J1131" s="65"/>
    </row>
    <row r="1132" spans="1:10" ht="16" x14ac:dyDescent="0.2">
      <c r="A1132" s="65"/>
      <c r="B1132" s="65"/>
      <c r="C1132" s="65"/>
      <c r="D1132" s="65"/>
      <c r="E1132" s="65"/>
      <c r="F1132" s="65"/>
      <c r="G1132" s="65"/>
      <c r="H1132" s="65"/>
      <c r="I1132" s="65"/>
      <c r="J1132" s="65"/>
    </row>
    <row r="1133" spans="1:10" ht="16" x14ac:dyDescent="0.2">
      <c r="A1133" s="65"/>
      <c r="B1133" s="65"/>
      <c r="C1133" s="65"/>
      <c r="D1133" s="65"/>
      <c r="E1133" s="65"/>
      <c r="F1133" s="65"/>
      <c r="G1133" s="65"/>
      <c r="H1133" s="65"/>
      <c r="I1133" s="65"/>
      <c r="J1133" s="65"/>
    </row>
    <row r="1134" spans="1:10" ht="16" x14ac:dyDescent="0.2">
      <c r="A1134" s="65"/>
      <c r="B1134" s="65"/>
      <c r="C1134" s="65"/>
      <c r="D1134" s="65"/>
      <c r="E1134" s="65"/>
      <c r="F1134" s="65"/>
      <c r="G1134" s="65"/>
      <c r="H1134" s="65"/>
      <c r="I1134" s="65"/>
      <c r="J1134" s="65"/>
    </row>
    <row r="1135" spans="1:10" ht="16" x14ac:dyDescent="0.2">
      <c r="A1135" s="65"/>
      <c r="B1135" s="65"/>
      <c r="C1135" s="65"/>
      <c r="D1135" s="65"/>
      <c r="E1135" s="65"/>
      <c r="F1135" s="65"/>
      <c r="G1135" s="65"/>
      <c r="H1135" s="65"/>
      <c r="I1135" s="65"/>
      <c r="J1135" s="65"/>
    </row>
    <row r="1136" spans="1:10" ht="16" x14ac:dyDescent="0.2">
      <c r="A1136" s="65"/>
      <c r="B1136" s="65"/>
      <c r="C1136" s="65"/>
      <c r="D1136" s="65"/>
      <c r="E1136" s="65"/>
      <c r="F1136" s="65"/>
      <c r="G1136" s="65"/>
      <c r="H1136" s="65"/>
      <c r="I1136" s="65"/>
      <c r="J1136" s="65"/>
    </row>
    <row r="1137" spans="1:10" ht="16" x14ac:dyDescent="0.2">
      <c r="A1137" s="65"/>
      <c r="B1137" s="65"/>
      <c r="C1137" s="65"/>
      <c r="D1137" s="65"/>
      <c r="E1137" s="65"/>
      <c r="F1137" s="65"/>
      <c r="G1137" s="65"/>
      <c r="H1137" s="65"/>
      <c r="I1137" s="65"/>
      <c r="J1137" s="65"/>
    </row>
    <row r="1138" spans="1:10" ht="16" x14ac:dyDescent="0.2">
      <c r="A1138" s="65"/>
      <c r="B1138" s="65"/>
      <c r="C1138" s="65"/>
      <c r="D1138" s="65"/>
      <c r="E1138" s="65"/>
      <c r="F1138" s="65"/>
      <c r="G1138" s="65"/>
      <c r="H1138" s="65"/>
      <c r="I1138" s="65"/>
      <c r="J1138" s="65"/>
    </row>
    <row r="1139" spans="1:10" ht="16" x14ac:dyDescent="0.2">
      <c r="A1139" s="65"/>
      <c r="B1139" s="65"/>
      <c r="C1139" s="65"/>
      <c r="D1139" s="65"/>
      <c r="E1139" s="65"/>
      <c r="F1139" s="65"/>
      <c r="G1139" s="65"/>
      <c r="H1139" s="65"/>
      <c r="I1139" s="65"/>
      <c r="J1139" s="65"/>
    </row>
    <row r="1140" spans="1:10" ht="16" x14ac:dyDescent="0.2">
      <c r="A1140" s="65"/>
      <c r="B1140" s="65"/>
      <c r="C1140" s="65"/>
      <c r="D1140" s="65"/>
      <c r="E1140" s="65"/>
      <c r="F1140" s="65"/>
      <c r="G1140" s="65"/>
      <c r="H1140" s="65"/>
      <c r="I1140" s="65"/>
      <c r="J1140" s="65"/>
    </row>
    <row r="1141" spans="1:10" ht="16" x14ac:dyDescent="0.2">
      <c r="A1141" s="65"/>
      <c r="B1141" s="65"/>
      <c r="C1141" s="65"/>
      <c r="D1141" s="65"/>
      <c r="E1141" s="65"/>
      <c r="F1141" s="65"/>
      <c r="G1141" s="65"/>
      <c r="H1141" s="65"/>
      <c r="I1141" s="65"/>
      <c r="J1141" s="65"/>
    </row>
    <row r="1142" spans="1:10" ht="16" x14ac:dyDescent="0.2">
      <c r="A1142" s="65"/>
      <c r="B1142" s="65"/>
      <c r="C1142" s="65"/>
      <c r="D1142" s="65"/>
      <c r="E1142" s="65"/>
      <c r="F1142" s="65"/>
      <c r="G1142" s="65"/>
      <c r="H1142" s="65"/>
      <c r="I1142" s="65"/>
      <c r="J1142" s="65"/>
    </row>
    <row r="1143" spans="1:10" ht="16" x14ac:dyDescent="0.2">
      <c r="A1143" s="65"/>
      <c r="B1143" s="65"/>
      <c r="C1143" s="65"/>
      <c r="D1143" s="65"/>
      <c r="E1143" s="65"/>
      <c r="F1143" s="65"/>
      <c r="G1143" s="65"/>
      <c r="H1143" s="65"/>
      <c r="I1143" s="65"/>
      <c r="J1143" s="65"/>
    </row>
    <row r="1144" spans="1:10" ht="16" x14ac:dyDescent="0.2">
      <c r="A1144" s="65"/>
      <c r="B1144" s="65"/>
      <c r="C1144" s="65"/>
      <c r="D1144" s="65"/>
      <c r="E1144" s="65"/>
      <c r="F1144" s="65"/>
      <c r="G1144" s="65"/>
      <c r="H1144" s="65"/>
      <c r="I1144" s="65"/>
      <c r="J1144" s="65"/>
    </row>
    <row r="1145" spans="1:10" ht="16" x14ac:dyDescent="0.2">
      <c r="A1145" s="65"/>
      <c r="B1145" s="65"/>
      <c r="C1145" s="65"/>
      <c r="D1145" s="65"/>
      <c r="E1145" s="65"/>
      <c r="F1145" s="65"/>
      <c r="G1145" s="65"/>
      <c r="H1145" s="65"/>
      <c r="I1145" s="65"/>
      <c r="J1145" s="65"/>
    </row>
    <row r="1146" spans="1:10" ht="16" x14ac:dyDescent="0.2">
      <c r="A1146" s="65"/>
      <c r="B1146" s="65"/>
      <c r="C1146" s="65"/>
      <c r="D1146" s="65"/>
      <c r="E1146" s="65"/>
      <c r="F1146" s="65"/>
      <c r="G1146" s="65"/>
      <c r="H1146" s="65"/>
      <c r="I1146" s="65"/>
      <c r="J1146" s="65"/>
    </row>
    <row r="1147" spans="1:10" ht="16" x14ac:dyDescent="0.2">
      <c r="A1147" s="65"/>
      <c r="B1147" s="65"/>
      <c r="C1147" s="65"/>
      <c r="D1147" s="65"/>
      <c r="E1147" s="65"/>
      <c r="F1147" s="65"/>
      <c r="G1147" s="65"/>
      <c r="H1147" s="65"/>
      <c r="I1147" s="65"/>
      <c r="J1147" s="65"/>
    </row>
    <row r="1148" spans="1:10" ht="16" x14ac:dyDescent="0.2">
      <c r="A1148" s="65"/>
      <c r="B1148" s="65"/>
      <c r="C1148" s="65"/>
      <c r="D1148" s="65"/>
      <c r="E1148" s="65"/>
      <c r="F1148" s="65"/>
      <c r="G1148" s="65"/>
      <c r="H1148" s="65"/>
      <c r="I1148" s="65"/>
      <c r="J1148" s="65"/>
    </row>
    <row r="1149" spans="1:10" ht="16" x14ac:dyDescent="0.2">
      <c r="A1149" s="65"/>
      <c r="B1149" s="65"/>
      <c r="C1149" s="65"/>
      <c r="D1149" s="65"/>
      <c r="E1149" s="65"/>
      <c r="F1149" s="65"/>
      <c r="G1149" s="65"/>
      <c r="H1149" s="65"/>
      <c r="I1149" s="65"/>
      <c r="J1149" s="65"/>
    </row>
    <row r="1150" spans="1:10" ht="16" x14ac:dyDescent="0.2">
      <c r="A1150" s="65"/>
      <c r="B1150" s="65"/>
      <c r="C1150" s="65"/>
      <c r="D1150" s="65"/>
      <c r="E1150" s="65"/>
      <c r="F1150" s="65"/>
      <c r="G1150" s="65"/>
      <c r="H1150" s="65"/>
      <c r="I1150" s="65"/>
      <c r="J1150" s="65"/>
    </row>
    <row r="1151" spans="1:10" ht="16" x14ac:dyDescent="0.2">
      <c r="A1151" s="65"/>
      <c r="B1151" s="65"/>
      <c r="C1151" s="65"/>
      <c r="D1151" s="65"/>
      <c r="E1151" s="65"/>
      <c r="F1151" s="65"/>
      <c r="G1151" s="65"/>
      <c r="H1151" s="65"/>
      <c r="I1151" s="65"/>
      <c r="J1151" s="65"/>
    </row>
    <row r="1152" spans="1:10" ht="16" x14ac:dyDescent="0.2">
      <c r="A1152" s="65"/>
      <c r="B1152" s="65"/>
      <c r="C1152" s="65"/>
      <c r="D1152" s="65"/>
      <c r="E1152" s="65"/>
      <c r="F1152" s="65"/>
      <c r="G1152" s="65"/>
      <c r="H1152" s="65"/>
      <c r="I1152" s="65"/>
      <c r="J1152" s="65"/>
    </row>
    <row r="1153" spans="1:10" ht="16" x14ac:dyDescent="0.2">
      <c r="A1153" s="65"/>
      <c r="B1153" s="65"/>
      <c r="C1153" s="65"/>
      <c r="D1153" s="65"/>
      <c r="E1153" s="65"/>
      <c r="F1153" s="65"/>
      <c r="G1153" s="65"/>
      <c r="H1153" s="65"/>
      <c r="I1153" s="65"/>
      <c r="J1153" s="65"/>
    </row>
    <row r="1154" spans="1:10" ht="16" x14ac:dyDescent="0.2">
      <c r="A1154" s="65"/>
      <c r="B1154" s="65"/>
      <c r="C1154" s="65"/>
      <c r="D1154" s="65"/>
      <c r="E1154" s="65"/>
      <c r="F1154" s="65"/>
      <c r="G1154" s="65"/>
      <c r="H1154" s="65"/>
      <c r="I1154" s="65"/>
      <c r="J1154" s="65"/>
    </row>
    <row r="1155" spans="1:10" ht="16" x14ac:dyDescent="0.2">
      <c r="A1155" s="65"/>
      <c r="B1155" s="65"/>
      <c r="C1155" s="65"/>
      <c r="D1155" s="65"/>
      <c r="E1155" s="65"/>
      <c r="F1155" s="65"/>
      <c r="G1155" s="65"/>
      <c r="H1155" s="65"/>
      <c r="I1155" s="65"/>
      <c r="J1155" s="65"/>
    </row>
    <row r="1156" spans="1:10" ht="16" x14ac:dyDescent="0.2">
      <c r="A1156" s="65"/>
      <c r="B1156" s="65"/>
      <c r="C1156" s="65"/>
      <c r="D1156" s="65"/>
      <c r="E1156" s="65"/>
      <c r="F1156" s="65"/>
      <c r="G1156" s="65"/>
      <c r="H1156" s="65"/>
      <c r="I1156" s="65"/>
      <c r="J1156" s="65"/>
    </row>
    <row r="1157" spans="1:10" ht="16" x14ac:dyDescent="0.2">
      <c r="A1157" s="65"/>
      <c r="B1157" s="65"/>
      <c r="C1157" s="65"/>
      <c r="D1157" s="65"/>
      <c r="E1157" s="65"/>
      <c r="F1157" s="65"/>
      <c r="G1157" s="65"/>
      <c r="H1157" s="65"/>
      <c r="I1157" s="65"/>
      <c r="J1157" s="65"/>
    </row>
    <row r="1158" spans="1:10" ht="16" x14ac:dyDescent="0.2">
      <c r="A1158" s="65"/>
      <c r="B1158" s="65"/>
      <c r="C1158" s="65"/>
      <c r="D1158" s="65"/>
      <c r="E1158" s="65"/>
      <c r="F1158" s="65"/>
      <c r="G1158" s="65"/>
      <c r="H1158" s="65"/>
      <c r="I1158" s="65"/>
      <c r="J1158" s="65"/>
    </row>
    <row r="1159" spans="1:10" ht="16" x14ac:dyDescent="0.2">
      <c r="A1159" s="65"/>
      <c r="B1159" s="65"/>
      <c r="C1159" s="65"/>
      <c r="D1159" s="65"/>
      <c r="E1159" s="65"/>
      <c r="F1159" s="65"/>
      <c r="G1159" s="65"/>
      <c r="H1159" s="65"/>
      <c r="I1159" s="65"/>
      <c r="J1159" s="65"/>
    </row>
    <row r="1160" spans="1:10" ht="16" x14ac:dyDescent="0.2">
      <c r="A1160" s="65"/>
      <c r="B1160" s="65"/>
      <c r="C1160" s="65"/>
      <c r="D1160" s="65"/>
      <c r="E1160" s="65"/>
      <c r="F1160" s="65"/>
      <c r="G1160" s="65"/>
      <c r="H1160" s="65"/>
      <c r="I1160" s="65"/>
      <c r="J1160" s="65"/>
    </row>
    <row r="1161" spans="1:10" ht="16" x14ac:dyDescent="0.2">
      <c r="A1161" s="65"/>
      <c r="B1161" s="65"/>
      <c r="C1161" s="65"/>
      <c r="D1161" s="65"/>
      <c r="E1161" s="65"/>
      <c r="F1161" s="65"/>
      <c r="G1161" s="65"/>
      <c r="H1161" s="65"/>
      <c r="I1161" s="65"/>
      <c r="J1161" s="65"/>
    </row>
    <row r="1162" spans="1:10" ht="16" x14ac:dyDescent="0.2">
      <c r="A1162" s="65"/>
      <c r="B1162" s="65"/>
      <c r="C1162" s="65"/>
      <c r="D1162" s="65"/>
      <c r="E1162" s="65"/>
      <c r="F1162" s="65"/>
      <c r="G1162" s="65"/>
      <c r="H1162" s="65"/>
      <c r="I1162" s="65"/>
      <c r="J1162" s="65"/>
    </row>
    <row r="1163" spans="1:10" ht="16" x14ac:dyDescent="0.2">
      <c r="A1163" s="65"/>
      <c r="B1163" s="65"/>
      <c r="C1163" s="65"/>
      <c r="D1163" s="65"/>
      <c r="E1163" s="65"/>
      <c r="F1163" s="65"/>
      <c r="G1163" s="65"/>
      <c r="H1163" s="65"/>
      <c r="I1163" s="65"/>
      <c r="J1163" s="65"/>
    </row>
    <row r="1164" spans="1:10" ht="16" x14ac:dyDescent="0.2">
      <c r="A1164" s="65"/>
      <c r="B1164" s="65"/>
      <c r="C1164" s="65"/>
      <c r="D1164" s="65"/>
      <c r="E1164" s="65"/>
      <c r="F1164" s="65"/>
      <c r="G1164" s="65"/>
      <c r="H1164" s="65"/>
      <c r="I1164" s="65"/>
      <c r="J1164" s="65"/>
    </row>
    <row r="1165" spans="1:10" ht="16" x14ac:dyDescent="0.2">
      <c r="A1165" s="65"/>
      <c r="B1165" s="65"/>
      <c r="C1165" s="65"/>
      <c r="D1165" s="65"/>
      <c r="E1165" s="65"/>
      <c r="F1165" s="65"/>
      <c r="G1165" s="65"/>
      <c r="H1165" s="65"/>
      <c r="I1165" s="65"/>
      <c r="J1165" s="65"/>
    </row>
    <row r="1166" spans="1:10" ht="16" x14ac:dyDescent="0.2">
      <c r="A1166" s="65"/>
      <c r="B1166" s="65"/>
      <c r="C1166" s="65"/>
      <c r="D1166" s="65"/>
      <c r="E1166" s="65"/>
      <c r="F1166" s="65"/>
      <c r="G1166" s="65"/>
      <c r="H1166" s="65"/>
      <c r="I1166" s="65"/>
      <c r="J1166" s="65"/>
    </row>
    <row r="1167" spans="1:10" ht="16" x14ac:dyDescent="0.2">
      <c r="A1167" s="65"/>
      <c r="B1167" s="65"/>
      <c r="C1167" s="65"/>
      <c r="D1167" s="65"/>
      <c r="E1167" s="65"/>
      <c r="F1167" s="65"/>
      <c r="G1167" s="65"/>
      <c r="H1167" s="65"/>
      <c r="I1167" s="65"/>
      <c r="J1167" s="65"/>
    </row>
    <row r="1168" spans="1:10" ht="16" x14ac:dyDescent="0.2">
      <c r="A1168" s="65"/>
      <c r="B1168" s="65"/>
      <c r="C1168" s="65"/>
      <c r="D1168" s="65"/>
      <c r="E1168" s="65"/>
      <c r="F1168" s="65"/>
      <c r="G1168" s="65"/>
      <c r="H1168" s="65"/>
      <c r="I1168" s="65"/>
      <c r="J1168" s="65"/>
    </row>
    <row r="1169" spans="1:10" ht="16" x14ac:dyDescent="0.2">
      <c r="A1169" s="65"/>
      <c r="B1169" s="65"/>
      <c r="C1169" s="65"/>
      <c r="D1169" s="65"/>
      <c r="E1169" s="65"/>
      <c r="F1169" s="65"/>
      <c r="G1169" s="65"/>
      <c r="H1169" s="65"/>
      <c r="I1169" s="65"/>
      <c r="J1169" s="65"/>
    </row>
    <row r="1170" spans="1:10" ht="16" x14ac:dyDescent="0.2">
      <c r="A1170" s="65"/>
      <c r="B1170" s="65"/>
      <c r="C1170" s="65"/>
      <c r="D1170" s="65"/>
      <c r="E1170" s="65"/>
      <c r="F1170" s="65"/>
      <c r="G1170" s="65"/>
      <c r="H1170" s="65"/>
      <c r="I1170" s="65"/>
      <c r="J1170" s="65"/>
    </row>
    <row r="1171" spans="1:10" ht="16" x14ac:dyDescent="0.2">
      <c r="A1171" s="65"/>
      <c r="B1171" s="65"/>
      <c r="C1171" s="65"/>
      <c r="D1171" s="65"/>
      <c r="E1171" s="65"/>
      <c r="F1171" s="65"/>
      <c r="G1171" s="65"/>
      <c r="H1171" s="65"/>
      <c r="I1171" s="65"/>
      <c r="J1171" s="65"/>
    </row>
    <row r="1172" spans="1:10" ht="16" x14ac:dyDescent="0.2">
      <c r="A1172" s="65"/>
      <c r="B1172" s="65"/>
      <c r="C1172" s="65"/>
      <c r="D1172" s="65"/>
      <c r="E1172" s="65"/>
      <c r="F1172" s="65"/>
      <c r="G1172" s="65"/>
      <c r="H1172" s="65"/>
      <c r="I1172" s="65"/>
      <c r="J1172" s="65"/>
    </row>
    <row r="1173" spans="1:10" ht="16" x14ac:dyDescent="0.2">
      <c r="A1173" s="65"/>
      <c r="B1173" s="65"/>
      <c r="C1173" s="65"/>
      <c r="D1173" s="65"/>
      <c r="E1173" s="65"/>
      <c r="F1173" s="65"/>
      <c r="G1173" s="65"/>
      <c r="H1173" s="65"/>
      <c r="I1173" s="65"/>
      <c r="J1173" s="65"/>
    </row>
    <row r="1174" spans="1:10" ht="16" x14ac:dyDescent="0.2">
      <c r="A1174" s="65"/>
      <c r="B1174" s="65"/>
      <c r="C1174" s="65"/>
      <c r="D1174" s="65"/>
      <c r="E1174" s="65"/>
      <c r="F1174" s="65"/>
      <c r="G1174" s="65"/>
      <c r="H1174" s="65"/>
      <c r="I1174" s="65"/>
      <c r="J1174" s="65"/>
    </row>
    <row r="1175" spans="1:10" ht="16" x14ac:dyDescent="0.2">
      <c r="A1175" s="65"/>
      <c r="B1175" s="65"/>
      <c r="C1175" s="65"/>
      <c r="D1175" s="65"/>
      <c r="E1175" s="65"/>
      <c r="F1175" s="65"/>
      <c r="G1175" s="65"/>
      <c r="H1175" s="65"/>
      <c r="I1175" s="65"/>
      <c r="J1175" s="65"/>
    </row>
    <row r="1176" spans="1:10" ht="16" x14ac:dyDescent="0.2">
      <c r="A1176" s="65"/>
      <c r="B1176" s="65"/>
      <c r="C1176" s="65"/>
      <c r="D1176" s="65"/>
      <c r="E1176" s="65"/>
      <c r="F1176" s="65"/>
      <c r="G1176" s="65"/>
      <c r="H1176" s="65"/>
      <c r="I1176" s="65"/>
      <c r="J1176" s="65"/>
    </row>
    <row r="1177" spans="1:10" ht="16" x14ac:dyDescent="0.2">
      <c r="A1177" s="65"/>
      <c r="B1177" s="65"/>
      <c r="C1177" s="65"/>
      <c r="D1177" s="65"/>
      <c r="E1177" s="65"/>
      <c r="F1177" s="65"/>
      <c r="G1177" s="65"/>
      <c r="H1177" s="65"/>
      <c r="I1177" s="65"/>
      <c r="J1177" s="65"/>
    </row>
    <row r="1178" spans="1:10" ht="16" x14ac:dyDescent="0.2">
      <c r="A1178" s="65"/>
      <c r="B1178" s="65"/>
      <c r="C1178" s="65"/>
      <c r="D1178" s="65"/>
      <c r="E1178" s="65"/>
      <c r="F1178" s="65"/>
      <c r="G1178" s="65"/>
      <c r="H1178" s="65"/>
      <c r="I1178" s="65"/>
      <c r="J1178" s="65"/>
    </row>
    <row r="1179" spans="1:10" ht="16" x14ac:dyDescent="0.2">
      <c r="A1179" s="65"/>
      <c r="B1179" s="65"/>
      <c r="C1179" s="65"/>
      <c r="D1179" s="65"/>
      <c r="E1179" s="65"/>
      <c r="F1179" s="65"/>
      <c r="G1179" s="65"/>
      <c r="H1179" s="65"/>
      <c r="I1179" s="65"/>
      <c r="J1179" s="65"/>
    </row>
    <row r="1180" spans="1:10" ht="16" x14ac:dyDescent="0.2">
      <c r="A1180" s="65"/>
      <c r="B1180" s="65"/>
      <c r="C1180" s="65"/>
      <c r="D1180" s="65"/>
      <c r="E1180" s="65"/>
      <c r="F1180" s="65"/>
      <c r="G1180" s="65"/>
      <c r="H1180" s="65"/>
      <c r="I1180" s="65"/>
      <c r="J1180" s="65"/>
    </row>
    <row r="1181" spans="1:10" ht="16" x14ac:dyDescent="0.2">
      <c r="A1181" s="65"/>
      <c r="B1181" s="65"/>
      <c r="C1181" s="65"/>
      <c r="D1181" s="65"/>
      <c r="E1181" s="65"/>
      <c r="F1181" s="65"/>
      <c r="G1181" s="65"/>
      <c r="H1181" s="65"/>
      <c r="I1181" s="65"/>
      <c r="J1181" s="65"/>
    </row>
    <row r="1182" spans="1:10" ht="16" x14ac:dyDescent="0.2">
      <c r="A1182" s="65"/>
      <c r="B1182" s="65"/>
      <c r="C1182" s="65"/>
      <c r="D1182" s="65"/>
      <c r="E1182" s="65"/>
      <c r="F1182" s="65"/>
      <c r="G1182" s="65"/>
      <c r="H1182" s="65"/>
      <c r="I1182" s="65"/>
      <c r="J1182" s="65"/>
    </row>
    <row r="1183" spans="1:10" ht="16" x14ac:dyDescent="0.2">
      <c r="A1183" s="65"/>
      <c r="B1183" s="65"/>
      <c r="C1183" s="65"/>
      <c r="D1183" s="65"/>
      <c r="E1183" s="65"/>
      <c r="F1183" s="65"/>
      <c r="G1183" s="65"/>
      <c r="H1183" s="65"/>
      <c r="I1183" s="65"/>
      <c r="J1183" s="65"/>
    </row>
    <row r="1184" spans="1:10" ht="16" x14ac:dyDescent="0.2">
      <c r="A1184" s="65"/>
      <c r="B1184" s="65"/>
      <c r="C1184" s="65"/>
      <c r="D1184" s="65"/>
      <c r="E1184" s="65"/>
      <c r="F1184" s="65"/>
      <c r="G1184" s="65"/>
      <c r="H1184" s="65"/>
      <c r="I1184" s="65"/>
      <c r="J1184" s="65"/>
    </row>
    <row r="1185" spans="1:10" ht="16" x14ac:dyDescent="0.2">
      <c r="A1185" s="65"/>
      <c r="B1185" s="65"/>
      <c r="C1185" s="65"/>
      <c r="D1185" s="65"/>
      <c r="E1185" s="65"/>
      <c r="F1185" s="65"/>
      <c r="G1185" s="65"/>
      <c r="H1185" s="65"/>
      <c r="I1185" s="65"/>
      <c r="J1185" s="65"/>
    </row>
    <row r="1186" spans="1:10" ht="16" x14ac:dyDescent="0.2">
      <c r="A1186" s="65"/>
      <c r="B1186" s="65"/>
      <c r="C1186" s="65"/>
      <c r="D1186" s="65"/>
      <c r="E1186" s="65"/>
      <c r="F1186" s="65"/>
      <c r="G1186" s="65"/>
      <c r="H1186" s="65"/>
      <c r="I1186" s="65"/>
      <c r="J1186" s="65"/>
    </row>
    <row r="1187" spans="1:10" ht="16" x14ac:dyDescent="0.2">
      <c r="A1187" s="65"/>
      <c r="B1187" s="65"/>
      <c r="C1187" s="65"/>
      <c r="D1187" s="65"/>
      <c r="E1187" s="65"/>
      <c r="F1187" s="65"/>
      <c r="G1187" s="65"/>
      <c r="H1187" s="65"/>
      <c r="I1187" s="65"/>
      <c r="J1187" s="65"/>
    </row>
    <row r="1188" spans="1:10" ht="16" x14ac:dyDescent="0.2">
      <c r="A1188" s="65"/>
      <c r="B1188" s="65"/>
      <c r="C1188" s="65"/>
      <c r="D1188" s="65"/>
      <c r="E1188" s="65"/>
      <c r="F1188" s="65"/>
      <c r="G1188" s="65"/>
      <c r="H1188" s="65"/>
      <c r="I1188" s="65"/>
      <c r="J1188" s="65"/>
    </row>
    <row r="1189" spans="1:10" ht="16" x14ac:dyDescent="0.2">
      <c r="A1189" s="65"/>
      <c r="B1189" s="65"/>
      <c r="C1189" s="65"/>
      <c r="D1189" s="65"/>
      <c r="E1189" s="65"/>
      <c r="F1189" s="65"/>
      <c r="G1189" s="65"/>
      <c r="H1189" s="65"/>
      <c r="I1189" s="65"/>
      <c r="J1189" s="65"/>
    </row>
    <row r="1190" spans="1:10" ht="16" x14ac:dyDescent="0.2">
      <c r="A1190" s="65"/>
      <c r="B1190" s="65"/>
      <c r="C1190" s="65"/>
      <c r="D1190" s="65"/>
      <c r="E1190" s="65"/>
      <c r="F1190" s="65"/>
      <c r="G1190" s="65"/>
      <c r="H1190" s="65"/>
      <c r="I1190" s="65"/>
      <c r="J1190" s="65"/>
    </row>
    <row r="1191" spans="1:10" ht="16" x14ac:dyDescent="0.2">
      <c r="A1191" s="65"/>
      <c r="B1191" s="65"/>
      <c r="C1191" s="65"/>
      <c r="D1191" s="65"/>
      <c r="E1191" s="65"/>
      <c r="F1191" s="65"/>
      <c r="G1191" s="65"/>
      <c r="H1191" s="65"/>
      <c r="I1191" s="65"/>
      <c r="J1191" s="65"/>
    </row>
    <row r="1192" spans="1:10" ht="16" x14ac:dyDescent="0.2">
      <c r="A1192" s="65"/>
      <c r="B1192" s="65"/>
      <c r="C1192" s="65"/>
      <c r="D1192" s="65"/>
      <c r="E1192" s="65"/>
      <c r="F1192" s="65"/>
      <c r="G1192" s="65"/>
      <c r="H1192" s="65"/>
      <c r="I1192" s="65"/>
      <c r="J1192" s="65"/>
    </row>
    <row r="1193" spans="1:10" ht="16" x14ac:dyDescent="0.2">
      <c r="A1193" s="65"/>
      <c r="B1193" s="65"/>
      <c r="C1193" s="65"/>
      <c r="D1193" s="65"/>
      <c r="E1193" s="65"/>
      <c r="F1193" s="65"/>
      <c r="G1193" s="65"/>
      <c r="H1193" s="65"/>
      <c r="I1193" s="65"/>
      <c r="J1193" s="65"/>
    </row>
    <row r="1194" spans="1:10" ht="16" x14ac:dyDescent="0.2">
      <c r="A1194" s="65"/>
      <c r="B1194" s="65"/>
      <c r="C1194" s="65"/>
      <c r="D1194" s="65"/>
      <c r="E1194" s="65"/>
      <c r="F1194" s="65"/>
      <c r="G1194" s="65"/>
      <c r="H1194" s="65"/>
      <c r="I1194" s="65"/>
      <c r="J1194" s="65"/>
    </row>
    <row r="1195" spans="1:10" ht="16" x14ac:dyDescent="0.2">
      <c r="A1195" s="65"/>
      <c r="B1195" s="65"/>
      <c r="C1195" s="65"/>
      <c r="D1195" s="65"/>
      <c r="E1195" s="65"/>
      <c r="F1195" s="65"/>
      <c r="G1195" s="65"/>
      <c r="H1195" s="65"/>
      <c r="I1195" s="65"/>
      <c r="J1195" s="65"/>
    </row>
    <row r="1196" spans="1:10" ht="16" x14ac:dyDescent="0.2">
      <c r="A1196" s="65"/>
      <c r="B1196" s="65"/>
      <c r="C1196" s="65"/>
      <c r="D1196" s="65"/>
      <c r="E1196" s="65"/>
      <c r="F1196" s="65"/>
      <c r="G1196" s="65"/>
      <c r="H1196" s="65"/>
      <c r="I1196" s="65"/>
      <c r="J1196" s="65"/>
    </row>
    <row r="1197" spans="1:10" ht="16" x14ac:dyDescent="0.2">
      <c r="A1197" s="65"/>
      <c r="B1197" s="65"/>
      <c r="C1197" s="65"/>
      <c r="D1197" s="65"/>
      <c r="E1197" s="65"/>
      <c r="F1197" s="65"/>
      <c r="G1197" s="65"/>
      <c r="H1197" s="65"/>
      <c r="I1197" s="65"/>
      <c r="J1197" s="65"/>
    </row>
    <row r="1198" spans="1:10" ht="16" x14ac:dyDescent="0.2">
      <c r="A1198" s="65"/>
      <c r="B1198" s="65"/>
      <c r="C1198" s="65"/>
      <c r="D1198" s="65"/>
      <c r="E1198" s="65"/>
      <c r="F1198" s="65"/>
      <c r="G1198" s="65"/>
      <c r="H1198" s="65"/>
      <c r="I1198" s="65"/>
      <c r="J1198" s="65"/>
    </row>
    <row r="1199" spans="1:10" ht="16" x14ac:dyDescent="0.2">
      <c r="A1199" s="65"/>
      <c r="B1199" s="65"/>
      <c r="C1199" s="65"/>
      <c r="D1199" s="65"/>
      <c r="E1199" s="65"/>
      <c r="F1199" s="65"/>
      <c r="G1199" s="65"/>
      <c r="H1199" s="65"/>
      <c r="I1199" s="65"/>
      <c r="J1199" s="65"/>
    </row>
    <row r="1200" spans="1:10" ht="16" x14ac:dyDescent="0.2">
      <c r="A1200" s="65"/>
      <c r="B1200" s="65"/>
      <c r="C1200" s="65"/>
      <c r="D1200" s="65"/>
      <c r="E1200" s="65"/>
      <c r="F1200" s="65"/>
      <c r="G1200" s="65"/>
      <c r="H1200" s="65"/>
      <c r="I1200" s="65"/>
      <c r="J1200" s="65"/>
    </row>
    <row r="1201" spans="1:10" ht="16" x14ac:dyDescent="0.2">
      <c r="A1201" s="65"/>
      <c r="B1201" s="65"/>
      <c r="C1201" s="65"/>
      <c r="D1201" s="65"/>
      <c r="E1201" s="65"/>
      <c r="F1201" s="65"/>
      <c r="G1201" s="65"/>
      <c r="H1201" s="65"/>
      <c r="I1201" s="65"/>
      <c r="J1201" s="65"/>
    </row>
    <row r="1202" spans="1:10" ht="16" x14ac:dyDescent="0.2">
      <c r="A1202" s="65"/>
      <c r="B1202" s="65"/>
      <c r="C1202" s="65"/>
      <c r="D1202" s="65"/>
      <c r="E1202" s="65"/>
      <c r="F1202" s="65"/>
      <c r="G1202" s="65"/>
      <c r="H1202" s="65"/>
      <c r="I1202" s="65"/>
      <c r="J1202" s="65"/>
    </row>
    <row r="1203" spans="1:10" ht="16" x14ac:dyDescent="0.2">
      <c r="A1203" s="65"/>
      <c r="B1203" s="65"/>
      <c r="C1203" s="65"/>
      <c r="D1203" s="65"/>
      <c r="E1203" s="65"/>
      <c r="F1203" s="65"/>
      <c r="G1203" s="65"/>
      <c r="H1203" s="65"/>
      <c r="I1203" s="65"/>
      <c r="J1203" s="65"/>
    </row>
    <row r="1204" spans="1:10" ht="16" x14ac:dyDescent="0.2">
      <c r="A1204" s="65"/>
      <c r="B1204" s="65"/>
      <c r="C1204" s="65"/>
      <c r="D1204" s="65"/>
      <c r="E1204" s="65"/>
      <c r="F1204" s="65"/>
      <c r="G1204" s="65"/>
      <c r="H1204" s="65"/>
      <c r="I1204" s="65"/>
      <c r="J1204" s="65"/>
    </row>
    <row r="1205" spans="1:10" ht="16" x14ac:dyDescent="0.2">
      <c r="A1205" s="65"/>
      <c r="B1205" s="65"/>
      <c r="C1205" s="65"/>
      <c r="D1205" s="65"/>
      <c r="E1205" s="65"/>
      <c r="F1205" s="65"/>
      <c r="G1205" s="65"/>
      <c r="H1205" s="65"/>
      <c r="I1205" s="65"/>
      <c r="J1205" s="65"/>
    </row>
    <row r="1206" spans="1:10" ht="16" x14ac:dyDescent="0.2">
      <c r="A1206" s="65"/>
      <c r="B1206" s="65"/>
      <c r="C1206" s="65"/>
      <c r="D1206" s="65"/>
      <c r="E1206" s="65"/>
      <c r="F1206" s="65"/>
      <c r="G1206" s="65"/>
      <c r="H1206" s="65"/>
      <c r="I1206" s="65"/>
      <c r="J1206" s="65"/>
    </row>
    <row r="1207" spans="1:10" ht="16" x14ac:dyDescent="0.2">
      <c r="A1207" s="65"/>
      <c r="B1207" s="65"/>
      <c r="C1207" s="65"/>
      <c r="D1207" s="65"/>
      <c r="E1207" s="65"/>
      <c r="F1207" s="65"/>
      <c r="G1207" s="65"/>
      <c r="H1207" s="65"/>
      <c r="I1207" s="65"/>
      <c r="J1207" s="65"/>
    </row>
    <row r="1208" spans="1:10" ht="16" x14ac:dyDescent="0.2">
      <c r="A1208" s="65"/>
      <c r="B1208" s="65"/>
      <c r="C1208" s="65"/>
      <c r="D1208" s="65"/>
      <c r="E1208" s="65"/>
      <c r="F1208" s="65"/>
      <c r="G1208" s="65"/>
      <c r="H1208" s="65"/>
      <c r="I1208" s="65"/>
      <c r="J1208" s="65"/>
    </row>
    <row r="1209" spans="1:10" ht="16" x14ac:dyDescent="0.2">
      <c r="A1209" s="65"/>
      <c r="B1209" s="65"/>
      <c r="C1209" s="65"/>
      <c r="D1209" s="65"/>
      <c r="E1209" s="65"/>
      <c r="F1209" s="65"/>
      <c r="G1209" s="65"/>
      <c r="H1209" s="65"/>
      <c r="I1209" s="65"/>
      <c r="J1209" s="65"/>
    </row>
    <row r="1210" spans="1:10" ht="16" x14ac:dyDescent="0.2">
      <c r="A1210" s="65"/>
      <c r="B1210" s="65"/>
      <c r="C1210" s="65"/>
      <c r="D1210" s="65"/>
      <c r="E1210" s="65"/>
      <c r="F1210" s="65"/>
      <c r="G1210" s="65"/>
      <c r="H1210" s="65"/>
      <c r="I1210" s="65"/>
      <c r="J1210" s="65"/>
    </row>
    <row r="1211" spans="1:10" ht="16" x14ac:dyDescent="0.2">
      <c r="A1211" s="65"/>
      <c r="B1211" s="65"/>
      <c r="C1211" s="65"/>
      <c r="D1211" s="65"/>
      <c r="E1211" s="65"/>
      <c r="F1211" s="65"/>
      <c r="G1211" s="65"/>
      <c r="H1211" s="65"/>
      <c r="I1211" s="65"/>
      <c r="J1211" s="65"/>
    </row>
    <row r="1212" spans="1:10" ht="16" x14ac:dyDescent="0.2">
      <c r="A1212" s="65"/>
      <c r="B1212" s="65"/>
      <c r="C1212" s="65"/>
      <c r="D1212" s="65"/>
      <c r="E1212" s="65"/>
      <c r="F1212" s="65"/>
      <c r="G1212" s="65"/>
      <c r="H1212" s="65"/>
      <c r="I1212" s="65"/>
      <c r="J1212" s="65"/>
    </row>
    <row r="1213" spans="1:10" ht="16" x14ac:dyDescent="0.2">
      <c r="A1213" s="65"/>
      <c r="B1213" s="65"/>
      <c r="C1213" s="65"/>
      <c r="D1213" s="65"/>
      <c r="E1213" s="65"/>
      <c r="F1213" s="65"/>
      <c r="G1213" s="65"/>
      <c r="H1213" s="65"/>
      <c r="I1213" s="65"/>
      <c r="J1213" s="65"/>
    </row>
    <row r="1214" spans="1:10" ht="16" x14ac:dyDescent="0.2">
      <c r="A1214" s="65"/>
      <c r="B1214" s="65"/>
      <c r="C1214" s="65"/>
      <c r="D1214" s="65"/>
      <c r="E1214" s="65"/>
      <c r="F1214" s="65"/>
      <c r="G1214" s="65"/>
      <c r="H1214" s="65"/>
      <c r="I1214" s="65"/>
      <c r="J1214" s="65"/>
    </row>
    <row r="1215" spans="1:10" ht="16" x14ac:dyDescent="0.2">
      <c r="A1215" s="65"/>
      <c r="B1215" s="65"/>
      <c r="C1215" s="65"/>
      <c r="D1215" s="65"/>
      <c r="E1215" s="65"/>
      <c r="F1215" s="65"/>
      <c r="G1215" s="65"/>
      <c r="H1215" s="65"/>
      <c r="I1215" s="65"/>
      <c r="J1215" s="65"/>
    </row>
    <row r="1216" spans="1:10" ht="16" x14ac:dyDescent="0.2">
      <c r="A1216" s="65"/>
      <c r="B1216" s="65"/>
      <c r="C1216" s="65"/>
      <c r="D1216" s="65"/>
      <c r="E1216" s="65"/>
      <c r="F1216" s="65"/>
      <c r="G1216" s="65"/>
      <c r="H1216" s="65"/>
      <c r="I1216" s="65"/>
      <c r="J1216" s="65"/>
    </row>
    <row r="1217" spans="1:10" ht="16" x14ac:dyDescent="0.2">
      <c r="A1217" s="65"/>
      <c r="B1217" s="65"/>
      <c r="C1217" s="65"/>
      <c r="D1217" s="65"/>
      <c r="E1217" s="65"/>
      <c r="F1217" s="65"/>
      <c r="G1217" s="65"/>
      <c r="H1217" s="65"/>
      <c r="I1217" s="65"/>
      <c r="J1217" s="65"/>
    </row>
    <row r="1218" spans="1:10" ht="16" x14ac:dyDescent="0.2">
      <c r="A1218" s="65"/>
      <c r="B1218" s="65"/>
      <c r="C1218" s="65"/>
      <c r="D1218" s="65"/>
      <c r="E1218" s="65"/>
      <c r="F1218" s="65"/>
      <c r="G1218" s="65"/>
      <c r="H1218" s="65"/>
      <c r="I1218" s="65"/>
      <c r="J1218" s="65"/>
    </row>
    <row r="1219" spans="1:10" ht="16" x14ac:dyDescent="0.2">
      <c r="A1219" s="65"/>
      <c r="B1219" s="65"/>
      <c r="C1219" s="65"/>
      <c r="D1219" s="65"/>
      <c r="E1219" s="65"/>
      <c r="F1219" s="65"/>
      <c r="G1219" s="65"/>
      <c r="H1219" s="65"/>
      <c r="I1219" s="65"/>
      <c r="J1219" s="65"/>
    </row>
    <row r="1220" spans="1:10" ht="16" x14ac:dyDescent="0.2">
      <c r="A1220" s="65"/>
      <c r="B1220" s="65"/>
      <c r="C1220" s="65"/>
      <c r="D1220" s="65"/>
      <c r="E1220" s="65"/>
      <c r="F1220" s="65"/>
      <c r="G1220" s="65"/>
      <c r="H1220" s="65"/>
      <c r="I1220" s="65"/>
      <c r="J1220" s="65"/>
    </row>
    <row r="1221" spans="1:10" ht="16" x14ac:dyDescent="0.2">
      <c r="A1221" s="65"/>
      <c r="B1221" s="65"/>
      <c r="C1221" s="65"/>
      <c r="D1221" s="65"/>
      <c r="E1221" s="65"/>
      <c r="F1221" s="65"/>
      <c r="G1221" s="65"/>
      <c r="H1221" s="65"/>
      <c r="I1221" s="65"/>
      <c r="J1221" s="65"/>
    </row>
    <row r="1222" spans="1:10" ht="16" x14ac:dyDescent="0.2">
      <c r="A1222" s="65"/>
      <c r="B1222" s="65"/>
      <c r="C1222" s="65"/>
      <c r="D1222" s="65"/>
      <c r="E1222" s="65"/>
      <c r="F1222" s="65"/>
      <c r="G1222" s="65"/>
      <c r="H1222" s="65"/>
      <c r="I1222" s="65"/>
      <c r="J1222" s="65"/>
    </row>
    <row r="1223" spans="1:10" ht="16" x14ac:dyDescent="0.2">
      <c r="A1223" s="65"/>
      <c r="B1223" s="65"/>
      <c r="C1223" s="65"/>
      <c r="D1223" s="65"/>
      <c r="E1223" s="65"/>
      <c r="F1223" s="65"/>
      <c r="G1223" s="65"/>
      <c r="H1223" s="65"/>
      <c r="I1223" s="65"/>
      <c r="J1223" s="65"/>
    </row>
    <row r="1224" spans="1:10" ht="16" x14ac:dyDescent="0.2">
      <c r="A1224" s="65"/>
      <c r="B1224" s="65"/>
      <c r="C1224" s="65"/>
      <c r="D1224" s="65"/>
      <c r="E1224" s="65"/>
      <c r="F1224" s="65"/>
      <c r="G1224" s="65"/>
      <c r="H1224" s="65"/>
      <c r="I1224" s="65"/>
      <c r="J1224" s="65"/>
    </row>
    <row r="1225" spans="1:10" ht="16" x14ac:dyDescent="0.2">
      <c r="A1225" s="65"/>
      <c r="B1225" s="65"/>
      <c r="C1225" s="65"/>
      <c r="D1225" s="65"/>
      <c r="E1225" s="65"/>
      <c r="F1225" s="65"/>
      <c r="G1225" s="65"/>
      <c r="H1225" s="65"/>
      <c r="I1225" s="65"/>
      <c r="J1225" s="65"/>
    </row>
    <row r="1226" spans="1:10" ht="16" x14ac:dyDescent="0.2">
      <c r="A1226" s="65"/>
      <c r="B1226" s="65"/>
      <c r="C1226" s="65"/>
      <c r="D1226" s="65"/>
      <c r="E1226" s="65"/>
      <c r="F1226" s="65"/>
      <c r="G1226" s="65"/>
      <c r="H1226" s="65"/>
      <c r="I1226" s="65"/>
      <c r="J1226" s="65"/>
    </row>
    <row r="1227" spans="1:10" ht="16" x14ac:dyDescent="0.2">
      <c r="A1227" s="65"/>
      <c r="B1227" s="65"/>
      <c r="C1227" s="65"/>
      <c r="D1227" s="65"/>
      <c r="E1227" s="65"/>
      <c r="F1227" s="65"/>
      <c r="G1227" s="65"/>
      <c r="H1227" s="65"/>
      <c r="I1227" s="65"/>
      <c r="J1227" s="65"/>
    </row>
    <row r="1228" spans="1:10" ht="16" x14ac:dyDescent="0.2">
      <c r="A1228" s="65"/>
      <c r="B1228" s="65"/>
      <c r="C1228" s="65"/>
      <c r="D1228" s="65"/>
      <c r="E1228" s="65"/>
      <c r="F1228" s="65"/>
      <c r="G1228" s="65"/>
      <c r="H1228" s="65"/>
      <c r="I1228" s="65"/>
      <c r="J1228" s="65"/>
    </row>
    <row r="1229" spans="1:10" ht="16" x14ac:dyDescent="0.2">
      <c r="A1229" s="65"/>
      <c r="B1229" s="65"/>
      <c r="C1229" s="65"/>
      <c r="D1229" s="65"/>
      <c r="E1229" s="65"/>
      <c r="F1229" s="65"/>
      <c r="G1229" s="65"/>
      <c r="H1229" s="65"/>
      <c r="I1229" s="65"/>
      <c r="J1229" s="65"/>
    </row>
    <row r="1230" spans="1:10" ht="16" x14ac:dyDescent="0.2">
      <c r="A1230" s="65"/>
      <c r="B1230" s="65"/>
      <c r="C1230" s="65"/>
      <c r="D1230" s="65"/>
      <c r="E1230" s="65"/>
      <c r="F1230" s="65"/>
      <c r="G1230" s="65"/>
      <c r="H1230" s="65"/>
      <c r="I1230" s="65"/>
      <c r="J1230" s="65"/>
    </row>
    <row r="1231" spans="1:10" ht="16" x14ac:dyDescent="0.2">
      <c r="A1231" s="65"/>
      <c r="B1231" s="65"/>
      <c r="C1231" s="65"/>
      <c r="D1231" s="65"/>
      <c r="E1231" s="65"/>
      <c r="F1231" s="65"/>
      <c r="G1231" s="65"/>
      <c r="H1231" s="65"/>
      <c r="I1231" s="65"/>
      <c r="J1231" s="65"/>
    </row>
    <row r="1232" spans="1:10" ht="16" x14ac:dyDescent="0.2">
      <c r="A1232" s="65"/>
      <c r="B1232" s="65"/>
      <c r="C1232" s="65"/>
      <c r="D1232" s="65"/>
      <c r="E1232" s="65"/>
      <c r="F1232" s="65"/>
      <c r="G1232" s="65"/>
      <c r="H1232" s="65"/>
      <c r="I1232" s="65"/>
      <c r="J1232" s="65"/>
    </row>
    <row r="1233" spans="1:10" ht="16" x14ac:dyDescent="0.2">
      <c r="A1233" s="65"/>
      <c r="B1233" s="65"/>
      <c r="C1233" s="65"/>
      <c r="D1233" s="65"/>
      <c r="E1233" s="65"/>
      <c r="F1233" s="65"/>
      <c r="G1233" s="65"/>
      <c r="H1233" s="65"/>
      <c r="I1233" s="65"/>
      <c r="J1233" s="65"/>
    </row>
    <row r="1234" spans="1:10" ht="16" x14ac:dyDescent="0.2">
      <c r="A1234" s="65"/>
      <c r="B1234" s="65"/>
      <c r="C1234" s="65"/>
      <c r="D1234" s="65"/>
      <c r="E1234" s="65"/>
      <c r="F1234" s="65"/>
      <c r="G1234" s="65"/>
      <c r="H1234" s="65"/>
      <c r="I1234" s="65"/>
      <c r="J1234" s="65"/>
    </row>
    <row r="1235" spans="1:10" ht="16" x14ac:dyDescent="0.2">
      <c r="A1235" s="65"/>
      <c r="B1235" s="65"/>
      <c r="C1235" s="65"/>
      <c r="D1235" s="65"/>
      <c r="E1235" s="65"/>
      <c r="F1235" s="65"/>
      <c r="G1235" s="65"/>
      <c r="H1235" s="65"/>
      <c r="I1235" s="65"/>
      <c r="J1235" s="65"/>
    </row>
    <row r="1236" spans="1:10" ht="16" x14ac:dyDescent="0.2">
      <c r="A1236" s="65"/>
      <c r="B1236" s="65"/>
      <c r="C1236" s="65"/>
      <c r="D1236" s="65"/>
      <c r="E1236" s="65"/>
      <c r="F1236" s="65"/>
      <c r="G1236" s="65"/>
      <c r="H1236" s="65"/>
      <c r="I1236" s="65"/>
      <c r="J1236" s="65"/>
    </row>
    <row r="1237" spans="1:10" ht="16" x14ac:dyDescent="0.2">
      <c r="A1237" s="65"/>
      <c r="B1237" s="65"/>
      <c r="C1237" s="65"/>
      <c r="D1237" s="65"/>
      <c r="E1237" s="65"/>
      <c r="F1237" s="65"/>
      <c r="G1237" s="65"/>
      <c r="H1237" s="65"/>
      <c r="I1237" s="65"/>
      <c r="J1237" s="65"/>
    </row>
    <row r="1238" spans="1:10" ht="16" x14ac:dyDescent="0.2">
      <c r="A1238" s="65"/>
      <c r="B1238" s="65"/>
      <c r="C1238" s="65"/>
      <c r="D1238" s="65"/>
      <c r="E1238" s="65"/>
      <c r="F1238" s="65"/>
      <c r="G1238" s="65"/>
      <c r="H1238" s="65"/>
      <c r="I1238" s="65"/>
      <c r="J1238" s="65"/>
    </row>
    <row r="1239" spans="1:10" ht="16" x14ac:dyDescent="0.2">
      <c r="A1239" s="65"/>
      <c r="B1239" s="65"/>
      <c r="C1239" s="65"/>
      <c r="D1239" s="65"/>
      <c r="E1239" s="65"/>
      <c r="F1239" s="65"/>
      <c r="G1239" s="65"/>
      <c r="H1239" s="65"/>
      <c r="I1239" s="65"/>
      <c r="J1239" s="65"/>
    </row>
    <row r="1240" spans="1:10" ht="16" x14ac:dyDescent="0.2">
      <c r="A1240" s="65"/>
      <c r="B1240" s="65"/>
      <c r="C1240" s="65"/>
      <c r="D1240" s="65"/>
      <c r="E1240" s="65"/>
      <c r="F1240" s="65"/>
      <c r="G1240" s="65"/>
      <c r="H1240" s="65"/>
      <c r="I1240" s="65"/>
      <c r="J1240" s="65"/>
    </row>
    <row r="1241" spans="1:10" ht="16" x14ac:dyDescent="0.2">
      <c r="A1241" s="65"/>
      <c r="B1241" s="65"/>
      <c r="C1241" s="65"/>
      <c r="D1241" s="65"/>
      <c r="E1241" s="65"/>
      <c r="F1241" s="65"/>
      <c r="G1241" s="65"/>
      <c r="H1241" s="65"/>
      <c r="I1241" s="65"/>
      <c r="J1241" s="65"/>
    </row>
    <row r="1242" spans="1:10" ht="16" x14ac:dyDescent="0.2">
      <c r="A1242" s="65"/>
      <c r="B1242" s="65"/>
      <c r="C1242" s="65"/>
      <c r="D1242" s="65"/>
      <c r="E1242" s="65"/>
      <c r="F1242" s="65"/>
      <c r="G1242" s="65"/>
      <c r="H1242" s="65"/>
      <c r="I1242" s="65"/>
      <c r="J1242" s="65"/>
    </row>
    <row r="1243" spans="1:10" ht="16" x14ac:dyDescent="0.2">
      <c r="A1243" s="65"/>
      <c r="B1243" s="65"/>
      <c r="C1243" s="65"/>
      <c r="D1243" s="65"/>
      <c r="E1243" s="65"/>
      <c r="F1243" s="65"/>
      <c r="G1243" s="65"/>
      <c r="H1243" s="65"/>
      <c r="I1243" s="65"/>
      <c r="J1243" s="65"/>
    </row>
    <row r="1244" spans="1:10" ht="16" x14ac:dyDescent="0.2">
      <c r="A1244" s="65"/>
      <c r="B1244" s="65"/>
      <c r="C1244" s="65"/>
      <c r="D1244" s="65"/>
      <c r="E1244" s="65"/>
      <c r="F1244" s="65"/>
      <c r="G1244" s="65"/>
      <c r="H1244" s="65"/>
      <c r="I1244" s="65"/>
      <c r="J1244" s="65"/>
    </row>
    <row r="1245" spans="1:10" ht="16" x14ac:dyDescent="0.2">
      <c r="A1245" s="65"/>
      <c r="B1245" s="65"/>
      <c r="C1245" s="65"/>
      <c r="D1245" s="65"/>
      <c r="E1245" s="65"/>
      <c r="F1245" s="65"/>
      <c r="G1245" s="65"/>
      <c r="H1245" s="65"/>
      <c r="I1245" s="65"/>
      <c r="J1245" s="65"/>
    </row>
    <row r="1246" spans="1:10" ht="16" x14ac:dyDescent="0.2">
      <c r="A1246" s="65"/>
      <c r="B1246" s="65"/>
      <c r="C1246" s="65"/>
      <c r="D1246" s="65"/>
      <c r="E1246" s="65"/>
      <c r="F1246" s="65"/>
      <c r="G1246" s="65"/>
      <c r="H1246" s="65"/>
      <c r="I1246" s="65"/>
      <c r="J1246" s="65"/>
    </row>
    <row r="1247" spans="1:10" ht="16" x14ac:dyDescent="0.2">
      <c r="A1247" s="65"/>
      <c r="B1247" s="65"/>
      <c r="C1247" s="65"/>
      <c r="D1247" s="65"/>
      <c r="E1247" s="65"/>
      <c r="F1247" s="65"/>
      <c r="G1247" s="65"/>
      <c r="H1247" s="65"/>
      <c r="I1247" s="65"/>
      <c r="J1247" s="65"/>
    </row>
    <row r="1248" spans="1:10" ht="16" x14ac:dyDescent="0.2">
      <c r="A1248" s="65"/>
      <c r="B1248" s="65"/>
      <c r="C1248" s="65"/>
      <c r="D1248" s="65"/>
      <c r="E1248" s="65"/>
      <c r="F1248" s="65"/>
      <c r="G1248" s="65"/>
      <c r="H1248" s="65"/>
      <c r="I1248" s="65"/>
      <c r="J1248" s="65"/>
    </row>
    <row r="1249" spans="1:10" ht="16" x14ac:dyDescent="0.2">
      <c r="A1249" s="65"/>
      <c r="B1249" s="65"/>
      <c r="C1249" s="65"/>
      <c r="D1249" s="65"/>
      <c r="E1249" s="65"/>
      <c r="F1249" s="65"/>
      <c r="G1249" s="65"/>
      <c r="H1249" s="65"/>
      <c r="I1249" s="65"/>
      <c r="J1249" s="65"/>
    </row>
    <row r="1250" spans="1:10" ht="16" x14ac:dyDescent="0.2">
      <c r="A1250" s="65"/>
      <c r="B1250" s="65"/>
      <c r="C1250" s="65"/>
      <c r="D1250" s="65"/>
      <c r="E1250" s="65"/>
      <c r="F1250" s="65"/>
      <c r="G1250" s="65"/>
      <c r="H1250" s="65"/>
      <c r="I1250" s="65"/>
      <c r="J1250" s="65"/>
    </row>
    <row r="1251" spans="1:10" ht="16" x14ac:dyDescent="0.2">
      <c r="A1251" s="65"/>
      <c r="B1251" s="65"/>
      <c r="C1251" s="65"/>
      <c r="D1251" s="65"/>
      <c r="E1251" s="65"/>
      <c r="F1251" s="65"/>
      <c r="G1251" s="65"/>
      <c r="H1251" s="65"/>
      <c r="I1251" s="65"/>
      <c r="J1251" s="65"/>
    </row>
    <row r="1252" spans="1:10" ht="16" x14ac:dyDescent="0.2">
      <c r="A1252" s="65"/>
      <c r="B1252" s="65"/>
      <c r="C1252" s="65"/>
      <c r="D1252" s="65"/>
      <c r="E1252" s="65"/>
      <c r="F1252" s="65"/>
      <c r="G1252" s="65"/>
      <c r="H1252" s="65"/>
      <c r="I1252" s="65"/>
      <c r="J1252" s="65"/>
    </row>
    <row r="1253" spans="1:10" ht="16" x14ac:dyDescent="0.2">
      <c r="A1253" s="65"/>
      <c r="B1253" s="65"/>
      <c r="C1253" s="65"/>
      <c r="D1253" s="65"/>
      <c r="E1253" s="65"/>
      <c r="F1253" s="65"/>
      <c r="G1253" s="65"/>
      <c r="H1253" s="65"/>
      <c r="I1253" s="65"/>
      <c r="J1253" s="65"/>
    </row>
    <row r="1254" spans="1:10" ht="16" x14ac:dyDescent="0.2">
      <c r="A1254" s="65"/>
      <c r="B1254" s="65"/>
      <c r="C1254" s="65"/>
      <c r="D1254" s="65"/>
      <c r="E1254" s="65"/>
      <c r="F1254" s="65"/>
      <c r="G1254" s="65"/>
      <c r="H1254" s="65"/>
      <c r="I1254" s="65"/>
      <c r="J1254" s="65"/>
    </row>
    <row r="1255" spans="1:10" ht="16" x14ac:dyDescent="0.2">
      <c r="A1255" s="65"/>
      <c r="B1255" s="65"/>
      <c r="C1255" s="65"/>
      <c r="D1255" s="65"/>
      <c r="E1255" s="65"/>
      <c r="F1255" s="65"/>
      <c r="G1255" s="65"/>
      <c r="H1255" s="65"/>
      <c r="I1255" s="65"/>
      <c r="J1255" s="65"/>
    </row>
    <row r="1256" spans="1:10" ht="16" x14ac:dyDescent="0.2">
      <c r="A1256" s="65"/>
      <c r="B1256" s="65"/>
      <c r="C1256" s="65"/>
      <c r="D1256" s="65"/>
      <c r="E1256" s="65"/>
      <c r="F1256" s="65"/>
      <c r="G1256" s="65"/>
      <c r="H1256" s="65"/>
      <c r="I1256" s="65"/>
      <c r="J1256" s="65"/>
    </row>
    <row r="1257" spans="1:10" ht="16" x14ac:dyDescent="0.2">
      <c r="A1257" s="65"/>
      <c r="B1257" s="65"/>
      <c r="C1257" s="65"/>
      <c r="D1257" s="65"/>
      <c r="E1257" s="65"/>
      <c r="F1257" s="65"/>
      <c r="G1257" s="65"/>
      <c r="H1257" s="65"/>
      <c r="I1257" s="65"/>
      <c r="J1257" s="65"/>
    </row>
    <row r="1258" spans="1:10" ht="16" x14ac:dyDescent="0.2">
      <c r="A1258" s="65"/>
      <c r="B1258" s="65"/>
      <c r="C1258" s="65"/>
      <c r="D1258" s="65"/>
      <c r="E1258" s="65"/>
      <c r="F1258" s="65"/>
      <c r="G1258" s="65"/>
      <c r="H1258" s="65"/>
      <c r="I1258" s="65"/>
      <c r="J1258" s="65"/>
    </row>
    <row r="1259" spans="1:10" ht="16" x14ac:dyDescent="0.2">
      <c r="A1259" s="65"/>
      <c r="B1259" s="65"/>
      <c r="C1259" s="65"/>
      <c r="D1259" s="65"/>
      <c r="E1259" s="65"/>
      <c r="F1259" s="65"/>
      <c r="G1259" s="65"/>
      <c r="H1259" s="65"/>
      <c r="I1259" s="65"/>
      <c r="J1259" s="65"/>
    </row>
    <row r="1260" spans="1:10" ht="16" x14ac:dyDescent="0.2">
      <c r="A1260" s="65"/>
      <c r="B1260" s="65"/>
      <c r="C1260" s="65"/>
      <c r="D1260" s="65"/>
      <c r="E1260" s="65"/>
      <c r="F1260" s="65"/>
      <c r="G1260" s="65"/>
      <c r="H1260" s="65"/>
      <c r="I1260" s="65"/>
      <c r="J1260" s="65"/>
    </row>
    <row r="1261" spans="1:10" ht="16" x14ac:dyDescent="0.2">
      <c r="A1261" s="65"/>
      <c r="B1261" s="65"/>
      <c r="C1261" s="65"/>
      <c r="D1261" s="65"/>
      <c r="E1261" s="65"/>
      <c r="F1261" s="65"/>
      <c r="G1261" s="65"/>
      <c r="H1261" s="65"/>
      <c r="I1261" s="65"/>
      <c r="J1261" s="65"/>
    </row>
    <row r="1262" spans="1:10" ht="16" x14ac:dyDescent="0.2">
      <c r="A1262" s="65"/>
      <c r="B1262" s="65"/>
      <c r="C1262" s="65"/>
      <c r="D1262" s="65"/>
      <c r="E1262" s="65"/>
      <c r="F1262" s="65"/>
      <c r="G1262" s="65"/>
      <c r="H1262" s="65"/>
      <c r="I1262" s="65"/>
      <c r="J1262" s="65"/>
    </row>
    <row r="1263" spans="1:10" ht="16" x14ac:dyDescent="0.2">
      <c r="A1263" s="65"/>
      <c r="B1263" s="65"/>
      <c r="C1263" s="65"/>
      <c r="D1263" s="65"/>
      <c r="E1263" s="65"/>
      <c r="F1263" s="65"/>
      <c r="G1263" s="65"/>
      <c r="H1263" s="65"/>
      <c r="I1263" s="65"/>
      <c r="J1263" s="65"/>
    </row>
    <row r="1264" spans="1:10" ht="16" x14ac:dyDescent="0.2">
      <c r="A1264" s="65"/>
      <c r="B1264" s="65"/>
      <c r="C1264" s="65"/>
      <c r="D1264" s="65"/>
      <c r="E1264" s="65"/>
      <c r="F1264" s="65"/>
      <c r="G1264" s="65"/>
      <c r="H1264" s="65"/>
      <c r="I1264" s="65"/>
      <c r="J1264" s="65"/>
    </row>
    <row r="1265" spans="1:10" ht="16" x14ac:dyDescent="0.2">
      <c r="A1265" s="65"/>
      <c r="B1265" s="65"/>
      <c r="C1265" s="65"/>
      <c r="D1265" s="65"/>
      <c r="E1265" s="65"/>
      <c r="F1265" s="65"/>
      <c r="G1265" s="65"/>
      <c r="H1265" s="65"/>
      <c r="I1265" s="65"/>
      <c r="J1265" s="65"/>
    </row>
    <row r="1266" spans="1:10" ht="16" x14ac:dyDescent="0.2">
      <c r="A1266" s="65"/>
      <c r="B1266" s="65"/>
      <c r="C1266" s="65"/>
      <c r="D1266" s="65"/>
      <c r="E1266" s="65"/>
      <c r="F1266" s="65"/>
      <c r="G1266" s="65"/>
      <c r="H1266" s="65"/>
      <c r="I1266" s="65"/>
      <c r="J1266" s="65"/>
    </row>
    <row r="1267" spans="1:10" ht="16" x14ac:dyDescent="0.2">
      <c r="A1267" s="65"/>
      <c r="B1267" s="65"/>
      <c r="C1267" s="65"/>
      <c r="D1267" s="65"/>
      <c r="E1267" s="65"/>
      <c r="F1267" s="65"/>
      <c r="G1267" s="65"/>
      <c r="H1267" s="65"/>
      <c r="I1267" s="65"/>
      <c r="J1267" s="65"/>
    </row>
    <row r="1268" spans="1:10" ht="16" x14ac:dyDescent="0.2">
      <c r="A1268" s="65"/>
      <c r="B1268" s="65"/>
      <c r="C1268" s="65"/>
      <c r="D1268" s="65"/>
      <c r="E1268" s="65"/>
      <c r="F1268" s="65"/>
      <c r="G1268" s="65"/>
      <c r="H1268" s="65"/>
      <c r="I1268" s="65"/>
      <c r="J1268" s="65"/>
    </row>
    <row r="1269" spans="1:10" ht="16" x14ac:dyDescent="0.2">
      <c r="A1269" s="65"/>
      <c r="B1269" s="65"/>
      <c r="C1269" s="65"/>
      <c r="D1269" s="65"/>
      <c r="E1269" s="65"/>
      <c r="F1269" s="65"/>
      <c r="G1269" s="65"/>
      <c r="H1269" s="65"/>
      <c r="I1269" s="65"/>
      <c r="J1269" s="65"/>
    </row>
    <row r="1270" spans="1:10" ht="16" x14ac:dyDescent="0.2">
      <c r="A1270" s="65"/>
      <c r="B1270" s="65"/>
      <c r="C1270" s="65"/>
      <c r="D1270" s="65"/>
      <c r="E1270" s="65"/>
      <c r="F1270" s="65"/>
      <c r="G1270" s="65"/>
      <c r="H1270" s="65"/>
      <c r="I1270" s="65"/>
      <c r="J1270" s="65"/>
    </row>
    <row r="1271" spans="1:10" ht="16" x14ac:dyDescent="0.2">
      <c r="A1271" s="65"/>
      <c r="B1271" s="65"/>
      <c r="C1271" s="65"/>
      <c r="D1271" s="65"/>
      <c r="E1271" s="65"/>
      <c r="F1271" s="65"/>
      <c r="G1271" s="65"/>
      <c r="H1271" s="65"/>
      <c r="I1271" s="65"/>
      <c r="J1271" s="65"/>
    </row>
    <row r="1272" spans="1:10" ht="16" x14ac:dyDescent="0.2">
      <c r="A1272" s="65"/>
      <c r="B1272" s="65"/>
      <c r="C1272" s="65"/>
      <c r="D1272" s="65"/>
      <c r="E1272" s="65"/>
      <c r="F1272" s="65"/>
      <c r="G1272" s="65"/>
      <c r="H1272" s="65"/>
      <c r="I1272" s="65"/>
      <c r="J1272" s="65"/>
    </row>
    <row r="1273" spans="1:10" ht="16" x14ac:dyDescent="0.2">
      <c r="A1273" s="65"/>
      <c r="B1273" s="65"/>
      <c r="C1273" s="65"/>
      <c r="D1273" s="65"/>
      <c r="E1273" s="65"/>
      <c r="F1273" s="65"/>
      <c r="G1273" s="65"/>
      <c r="H1273" s="65"/>
      <c r="I1273" s="65"/>
      <c r="J1273" s="65"/>
    </row>
    <row r="1274" spans="1:10" ht="16" x14ac:dyDescent="0.2">
      <c r="A1274" s="65"/>
      <c r="B1274" s="65"/>
      <c r="C1274" s="65"/>
      <c r="D1274" s="65"/>
      <c r="E1274" s="65"/>
      <c r="F1274" s="65"/>
      <c r="G1274" s="65"/>
      <c r="H1274" s="65"/>
      <c r="I1274" s="65"/>
      <c r="J1274" s="65"/>
    </row>
    <row r="1275" spans="1:10" ht="16" x14ac:dyDescent="0.2">
      <c r="A1275" s="65"/>
      <c r="B1275" s="65"/>
      <c r="C1275" s="65"/>
      <c r="D1275" s="65"/>
      <c r="E1275" s="65"/>
      <c r="F1275" s="65"/>
      <c r="G1275" s="65"/>
      <c r="H1275" s="65"/>
      <c r="I1275" s="65"/>
      <c r="J1275" s="65"/>
    </row>
    <row r="1276" spans="1:10" ht="16" x14ac:dyDescent="0.2">
      <c r="A1276" s="65"/>
      <c r="B1276" s="65"/>
      <c r="C1276" s="65"/>
      <c r="D1276" s="65"/>
      <c r="E1276" s="65"/>
      <c r="F1276" s="65"/>
      <c r="G1276" s="65"/>
      <c r="H1276" s="65"/>
      <c r="I1276" s="65"/>
      <c r="J1276" s="65"/>
    </row>
    <row r="1277" spans="1:10" ht="16" x14ac:dyDescent="0.2">
      <c r="A1277" s="65"/>
      <c r="B1277" s="65"/>
      <c r="C1277" s="65"/>
      <c r="D1277" s="65"/>
      <c r="E1277" s="65"/>
      <c r="F1277" s="65"/>
      <c r="G1277" s="65"/>
      <c r="H1277" s="65"/>
      <c r="I1277" s="65"/>
      <c r="J1277" s="65"/>
    </row>
    <row r="1278" spans="1:10" ht="16" x14ac:dyDescent="0.2">
      <c r="A1278" s="65"/>
      <c r="B1278" s="65"/>
      <c r="C1278" s="65"/>
      <c r="D1278" s="65"/>
      <c r="E1278" s="65"/>
      <c r="F1278" s="65"/>
      <c r="G1278" s="65"/>
      <c r="H1278" s="65"/>
      <c r="I1278" s="65"/>
      <c r="J1278" s="65"/>
    </row>
    <row r="1279" spans="1:10" ht="16" x14ac:dyDescent="0.2">
      <c r="A1279" s="65"/>
      <c r="B1279" s="65"/>
      <c r="C1279" s="65"/>
      <c r="D1279" s="65"/>
      <c r="E1279" s="65"/>
      <c r="F1279" s="65"/>
      <c r="G1279" s="65"/>
      <c r="H1279" s="65"/>
      <c r="I1279" s="65"/>
      <c r="J1279" s="65"/>
    </row>
    <row r="1280" spans="1:10" ht="16" x14ac:dyDescent="0.2">
      <c r="A1280" s="65"/>
      <c r="B1280" s="65"/>
      <c r="C1280" s="65"/>
      <c r="D1280" s="65"/>
      <c r="E1280" s="65"/>
      <c r="F1280" s="65"/>
      <c r="G1280" s="65"/>
      <c r="H1280" s="65"/>
      <c r="I1280" s="65"/>
      <c r="J1280" s="65"/>
    </row>
    <row r="1281" spans="1:10" ht="16" x14ac:dyDescent="0.2">
      <c r="A1281" s="65"/>
      <c r="B1281" s="65"/>
      <c r="C1281" s="65"/>
      <c r="D1281" s="65"/>
      <c r="E1281" s="65"/>
      <c r="F1281" s="65"/>
      <c r="G1281" s="65"/>
      <c r="H1281" s="65"/>
      <c r="I1281" s="65"/>
      <c r="J1281" s="65"/>
    </row>
    <row r="1282" spans="1:10" ht="16" x14ac:dyDescent="0.2">
      <c r="A1282" s="65"/>
      <c r="B1282" s="65"/>
      <c r="C1282" s="65"/>
      <c r="D1282" s="65"/>
      <c r="E1282" s="65"/>
      <c r="F1282" s="65"/>
      <c r="G1282" s="65"/>
      <c r="H1282" s="65"/>
      <c r="I1282" s="65"/>
      <c r="J1282" s="65"/>
    </row>
    <row r="1283" spans="1:10" ht="16" x14ac:dyDescent="0.2">
      <c r="A1283" s="65"/>
      <c r="B1283" s="65"/>
      <c r="C1283" s="65"/>
      <c r="D1283" s="65"/>
      <c r="E1283" s="65"/>
      <c r="F1283" s="65"/>
      <c r="G1283" s="65"/>
      <c r="H1283" s="65"/>
      <c r="I1283" s="65"/>
      <c r="J1283" s="65"/>
    </row>
    <row r="1284" spans="1:10" ht="16" x14ac:dyDescent="0.2">
      <c r="A1284" s="65"/>
      <c r="B1284" s="65"/>
      <c r="C1284" s="65"/>
      <c r="D1284" s="65"/>
      <c r="E1284" s="65"/>
      <c r="F1284" s="65"/>
      <c r="G1284" s="65"/>
      <c r="H1284" s="65"/>
      <c r="I1284" s="65"/>
      <c r="J1284" s="65"/>
    </row>
    <row r="1285" spans="1:10" ht="16" x14ac:dyDescent="0.2">
      <c r="A1285" s="65"/>
      <c r="B1285" s="65"/>
      <c r="C1285" s="65"/>
      <c r="D1285" s="65"/>
      <c r="E1285" s="65"/>
      <c r="F1285" s="65"/>
      <c r="G1285" s="65"/>
      <c r="H1285" s="65"/>
      <c r="I1285" s="65"/>
      <c r="J1285" s="65"/>
    </row>
    <row r="1286" spans="1:10" ht="16" x14ac:dyDescent="0.2">
      <c r="A1286" s="65"/>
      <c r="B1286" s="65"/>
      <c r="C1286" s="65"/>
      <c r="D1286" s="65"/>
      <c r="E1286" s="65"/>
      <c r="F1286" s="65"/>
      <c r="G1286" s="65"/>
      <c r="H1286" s="65"/>
      <c r="I1286" s="65"/>
      <c r="J1286" s="65"/>
    </row>
    <row r="1287" spans="1:10" ht="16" x14ac:dyDescent="0.2">
      <c r="A1287" s="65"/>
      <c r="B1287" s="65"/>
      <c r="C1287" s="65"/>
      <c r="D1287" s="65"/>
      <c r="E1287" s="65"/>
      <c r="F1287" s="65"/>
      <c r="G1287" s="65"/>
      <c r="H1287" s="65"/>
      <c r="I1287" s="65"/>
      <c r="J1287" s="65"/>
    </row>
    <row r="1288" spans="1:10" ht="16" x14ac:dyDescent="0.2">
      <c r="A1288" s="65"/>
      <c r="B1288" s="65"/>
      <c r="C1288" s="65"/>
      <c r="D1288" s="65"/>
      <c r="E1288" s="65"/>
      <c r="F1288" s="65"/>
      <c r="G1288" s="65"/>
      <c r="H1288" s="65"/>
      <c r="I1288" s="65"/>
      <c r="J1288" s="65"/>
    </row>
    <row r="1289" spans="1:10" ht="16" x14ac:dyDescent="0.2">
      <c r="A1289" s="65"/>
      <c r="B1289" s="65"/>
      <c r="C1289" s="65"/>
      <c r="D1289" s="65"/>
      <c r="E1289" s="65"/>
      <c r="F1289" s="65"/>
      <c r="G1289" s="65"/>
      <c r="H1289" s="65"/>
      <c r="I1289" s="65"/>
      <c r="J1289" s="65"/>
    </row>
    <row r="1290" spans="1:10" ht="16" x14ac:dyDescent="0.2">
      <c r="A1290" s="65"/>
      <c r="B1290" s="65"/>
      <c r="C1290" s="65"/>
      <c r="D1290" s="65"/>
      <c r="E1290" s="65"/>
      <c r="F1290" s="65"/>
      <c r="G1290" s="65"/>
      <c r="H1290" s="65"/>
      <c r="I1290" s="65"/>
      <c r="J1290" s="65"/>
    </row>
    <row r="1291" spans="1:10" ht="16" x14ac:dyDescent="0.2">
      <c r="A1291" s="65"/>
      <c r="B1291" s="65"/>
      <c r="C1291" s="65"/>
      <c r="D1291" s="65"/>
      <c r="E1291" s="65"/>
      <c r="F1291" s="65"/>
      <c r="G1291" s="65"/>
      <c r="H1291" s="65"/>
      <c r="I1291" s="65"/>
      <c r="J1291" s="65"/>
    </row>
    <row r="1292" spans="1:10" ht="16" x14ac:dyDescent="0.2">
      <c r="A1292" s="65"/>
      <c r="B1292" s="65"/>
      <c r="C1292" s="65"/>
      <c r="D1292" s="65"/>
      <c r="E1292" s="65"/>
      <c r="F1292" s="65"/>
      <c r="G1292" s="65"/>
      <c r="H1292" s="65"/>
      <c r="I1292" s="65"/>
      <c r="J1292" s="65"/>
    </row>
    <row r="1293" spans="1:10" ht="16" x14ac:dyDescent="0.2">
      <c r="A1293" s="65"/>
      <c r="B1293" s="65"/>
      <c r="C1293" s="65"/>
      <c r="D1293" s="65"/>
      <c r="E1293" s="65"/>
      <c r="F1293" s="65"/>
      <c r="G1293" s="65"/>
      <c r="H1293" s="65"/>
      <c r="I1293" s="65"/>
      <c r="J1293" s="65"/>
    </row>
    <row r="1294" spans="1:10" ht="16" x14ac:dyDescent="0.2">
      <c r="A1294" s="65"/>
      <c r="B1294" s="65"/>
      <c r="C1294" s="65"/>
      <c r="D1294" s="65"/>
      <c r="E1294" s="65"/>
      <c r="F1294" s="65"/>
      <c r="G1294" s="65"/>
      <c r="H1294" s="65"/>
      <c r="I1294" s="65"/>
      <c r="J1294" s="65"/>
    </row>
    <row r="1295" spans="1:10" ht="16" x14ac:dyDescent="0.2">
      <c r="A1295" s="65"/>
      <c r="B1295" s="65"/>
      <c r="C1295" s="65"/>
      <c r="D1295" s="65"/>
      <c r="E1295" s="65"/>
      <c r="F1295" s="65"/>
      <c r="G1295" s="65"/>
      <c r="H1295" s="65"/>
      <c r="I1295" s="65"/>
      <c r="J1295" s="65"/>
    </row>
    <row r="1296" spans="1:10" ht="16" x14ac:dyDescent="0.2">
      <c r="A1296" s="65"/>
      <c r="B1296" s="65"/>
      <c r="C1296" s="65"/>
      <c r="D1296" s="65"/>
      <c r="E1296" s="65"/>
      <c r="F1296" s="65"/>
      <c r="G1296" s="65"/>
      <c r="H1296" s="65"/>
      <c r="I1296" s="65"/>
      <c r="J1296" s="65"/>
    </row>
    <row r="1297" spans="1:10" ht="16" x14ac:dyDescent="0.2">
      <c r="A1297" s="65"/>
      <c r="B1297" s="65"/>
      <c r="C1297" s="65"/>
      <c r="D1297" s="65"/>
      <c r="E1297" s="65"/>
      <c r="F1297" s="65"/>
      <c r="G1297" s="65"/>
      <c r="H1297" s="65"/>
      <c r="I1297" s="65"/>
      <c r="J1297" s="65"/>
    </row>
    <row r="1298" spans="1:10" ht="16" x14ac:dyDescent="0.2">
      <c r="A1298" s="65"/>
      <c r="B1298" s="65"/>
      <c r="C1298" s="65"/>
      <c r="D1298" s="65"/>
      <c r="E1298" s="65"/>
      <c r="F1298" s="65"/>
      <c r="G1298" s="65"/>
      <c r="H1298" s="65"/>
      <c r="I1298" s="65"/>
      <c r="J1298" s="65"/>
    </row>
    <row r="1299" spans="1:10" ht="16" x14ac:dyDescent="0.2">
      <c r="A1299" s="65"/>
      <c r="B1299" s="65"/>
      <c r="C1299" s="65"/>
      <c r="D1299" s="65"/>
      <c r="E1299" s="65"/>
      <c r="F1299" s="65"/>
      <c r="G1299" s="65"/>
      <c r="H1299" s="65"/>
      <c r="I1299" s="65"/>
      <c r="J1299" s="65"/>
    </row>
    <row r="1300" spans="1:10" ht="16" x14ac:dyDescent="0.2">
      <c r="A1300" s="65"/>
      <c r="B1300" s="65"/>
      <c r="C1300" s="65"/>
      <c r="D1300" s="65"/>
      <c r="E1300" s="65"/>
      <c r="F1300" s="65"/>
      <c r="G1300" s="65"/>
      <c r="H1300" s="65"/>
      <c r="I1300" s="65"/>
      <c r="J1300" s="65"/>
    </row>
    <row r="1301" spans="1:10" ht="16" x14ac:dyDescent="0.2">
      <c r="A1301" s="65"/>
      <c r="B1301" s="65"/>
      <c r="C1301" s="65"/>
      <c r="D1301" s="65"/>
      <c r="E1301" s="65"/>
      <c r="F1301" s="65"/>
      <c r="G1301" s="65"/>
      <c r="H1301" s="65"/>
      <c r="I1301" s="65"/>
      <c r="J1301" s="65"/>
    </row>
    <row r="1302" spans="1:10" ht="16" x14ac:dyDescent="0.2">
      <c r="A1302" s="65"/>
      <c r="B1302" s="65"/>
      <c r="C1302" s="65"/>
      <c r="D1302" s="65"/>
      <c r="E1302" s="65"/>
      <c r="F1302" s="65"/>
      <c r="G1302" s="65"/>
      <c r="H1302" s="65"/>
      <c r="I1302" s="65"/>
      <c r="J1302" s="65"/>
    </row>
    <row r="1303" spans="1:10" ht="16" x14ac:dyDescent="0.2">
      <c r="A1303" s="65"/>
      <c r="B1303" s="65"/>
      <c r="C1303" s="65"/>
      <c r="D1303" s="65"/>
      <c r="E1303" s="65"/>
      <c r="F1303" s="65"/>
      <c r="G1303" s="65"/>
      <c r="H1303" s="65"/>
      <c r="I1303" s="65"/>
      <c r="J1303" s="65"/>
    </row>
    <row r="1304" spans="1:10" ht="16" x14ac:dyDescent="0.2">
      <c r="A1304" s="65"/>
      <c r="B1304" s="65"/>
      <c r="C1304" s="65"/>
      <c r="D1304" s="65"/>
      <c r="E1304" s="65"/>
      <c r="F1304" s="65"/>
      <c r="G1304" s="65"/>
      <c r="H1304" s="65"/>
      <c r="I1304" s="65"/>
      <c r="J1304" s="65"/>
    </row>
    <row r="1305" spans="1:10" ht="16" x14ac:dyDescent="0.2">
      <c r="A1305" s="65"/>
      <c r="B1305" s="65"/>
      <c r="C1305" s="65"/>
      <c r="D1305" s="65"/>
      <c r="E1305" s="65"/>
      <c r="F1305" s="65"/>
      <c r="G1305" s="65"/>
      <c r="H1305" s="65"/>
      <c r="I1305" s="65"/>
      <c r="J1305" s="65"/>
    </row>
    <row r="1306" spans="1:10" ht="16" x14ac:dyDescent="0.2">
      <c r="A1306" s="65"/>
      <c r="B1306" s="65"/>
      <c r="C1306" s="65"/>
      <c r="D1306" s="65"/>
      <c r="E1306" s="65"/>
      <c r="F1306" s="65"/>
      <c r="G1306" s="65"/>
      <c r="H1306" s="65"/>
      <c r="I1306" s="65"/>
      <c r="J1306" s="65"/>
    </row>
    <row r="1307" spans="1:10" ht="16" x14ac:dyDescent="0.2">
      <c r="A1307" s="65"/>
      <c r="B1307" s="65"/>
      <c r="C1307" s="65"/>
      <c r="D1307" s="65"/>
      <c r="E1307" s="65"/>
      <c r="F1307" s="65"/>
      <c r="G1307" s="65"/>
      <c r="H1307" s="65"/>
      <c r="I1307" s="65"/>
      <c r="J1307" s="65"/>
    </row>
    <row r="1308" spans="1:10" ht="16" x14ac:dyDescent="0.2">
      <c r="A1308" s="65"/>
      <c r="B1308" s="65"/>
      <c r="C1308" s="65"/>
      <c r="D1308" s="65"/>
      <c r="E1308" s="65"/>
      <c r="F1308" s="65"/>
      <c r="G1308" s="65"/>
      <c r="H1308" s="65"/>
      <c r="I1308" s="65"/>
      <c r="J1308" s="65"/>
    </row>
    <row r="1309" spans="1:10" ht="16" x14ac:dyDescent="0.2">
      <c r="A1309" s="65"/>
      <c r="B1309" s="65"/>
      <c r="C1309" s="65"/>
      <c r="D1309" s="65"/>
      <c r="E1309" s="65"/>
      <c r="F1309" s="65"/>
      <c r="G1309" s="65"/>
      <c r="H1309" s="65"/>
      <c r="I1309" s="65"/>
      <c r="J1309" s="65"/>
    </row>
    <row r="1310" spans="1:10" ht="16" x14ac:dyDescent="0.2">
      <c r="A1310" s="65"/>
      <c r="B1310" s="65"/>
      <c r="C1310" s="65"/>
      <c r="D1310" s="65"/>
      <c r="E1310" s="65"/>
      <c r="F1310" s="65"/>
      <c r="G1310" s="65"/>
      <c r="H1310" s="65"/>
      <c r="I1310" s="65"/>
      <c r="J1310" s="65"/>
    </row>
    <row r="1311" spans="1:10" ht="16" x14ac:dyDescent="0.2">
      <c r="A1311" s="65"/>
      <c r="B1311" s="65"/>
      <c r="C1311" s="65"/>
      <c r="D1311" s="65"/>
      <c r="E1311" s="65"/>
      <c r="F1311" s="65"/>
      <c r="G1311" s="65"/>
      <c r="H1311" s="65"/>
      <c r="I1311" s="65"/>
      <c r="J1311" s="65"/>
    </row>
    <row r="1312" spans="1:10" ht="16" x14ac:dyDescent="0.2">
      <c r="A1312" s="65"/>
      <c r="B1312" s="65"/>
      <c r="C1312" s="65"/>
      <c r="D1312" s="65"/>
      <c r="E1312" s="65"/>
      <c r="F1312" s="65"/>
      <c r="G1312" s="65"/>
      <c r="H1312" s="65"/>
      <c r="I1312" s="65"/>
      <c r="J1312" s="65"/>
    </row>
    <row r="1313" spans="1:10" ht="16" x14ac:dyDescent="0.2">
      <c r="A1313" s="65"/>
      <c r="B1313" s="65"/>
      <c r="C1313" s="65"/>
      <c r="D1313" s="65"/>
      <c r="E1313" s="65"/>
      <c r="F1313" s="65"/>
      <c r="G1313" s="65"/>
      <c r="H1313" s="65"/>
      <c r="I1313" s="65"/>
      <c r="J1313" s="65"/>
    </row>
    <row r="1314" spans="1:10" ht="16" x14ac:dyDescent="0.2">
      <c r="A1314" s="65"/>
      <c r="B1314" s="65"/>
      <c r="C1314" s="65"/>
      <c r="D1314" s="65"/>
      <c r="E1314" s="65"/>
      <c r="F1314" s="65"/>
      <c r="G1314" s="65"/>
      <c r="H1314" s="65"/>
      <c r="I1314" s="65"/>
      <c r="J1314" s="65"/>
    </row>
    <row r="1315" spans="1:10" ht="16" x14ac:dyDescent="0.2">
      <c r="A1315" s="65"/>
      <c r="B1315" s="65"/>
      <c r="C1315" s="65"/>
      <c r="D1315" s="65"/>
      <c r="E1315" s="65"/>
      <c r="F1315" s="65"/>
      <c r="G1315" s="65"/>
      <c r="H1315" s="65"/>
      <c r="I1315" s="65"/>
      <c r="J1315" s="65"/>
    </row>
    <row r="1316" spans="1:10" ht="16" x14ac:dyDescent="0.2">
      <c r="A1316" s="65"/>
      <c r="B1316" s="65"/>
      <c r="C1316" s="65"/>
      <c r="D1316" s="65"/>
      <c r="E1316" s="65"/>
      <c r="F1316" s="65"/>
      <c r="G1316" s="65"/>
      <c r="H1316" s="65"/>
      <c r="I1316" s="65"/>
      <c r="J1316" s="65"/>
    </row>
    <row r="1317" spans="1:10" ht="16" x14ac:dyDescent="0.2">
      <c r="A1317" s="65"/>
      <c r="B1317" s="65"/>
      <c r="C1317" s="65"/>
      <c r="D1317" s="65"/>
      <c r="E1317" s="65"/>
      <c r="F1317" s="65"/>
      <c r="G1317" s="65"/>
      <c r="H1317" s="65"/>
      <c r="I1317" s="65"/>
      <c r="J1317" s="65"/>
    </row>
    <row r="1318" spans="1:10" ht="16" x14ac:dyDescent="0.2">
      <c r="A1318" s="65"/>
      <c r="B1318" s="65"/>
      <c r="C1318" s="65"/>
      <c r="D1318" s="65"/>
      <c r="E1318" s="65"/>
      <c r="F1318" s="65"/>
      <c r="G1318" s="65"/>
      <c r="H1318" s="65"/>
      <c r="I1318" s="65"/>
      <c r="J1318" s="65"/>
    </row>
    <row r="1319" spans="1:10" ht="16" x14ac:dyDescent="0.2">
      <c r="A1319" s="65"/>
      <c r="B1319" s="65"/>
      <c r="C1319" s="65"/>
      <c r="D1319" s="65"/>
      <c r="E1319" s="65"/>
      <c r="F1319" s="65"/>
      <c r="G1319" s="65"/>
      <c r="H1319" s="65"/>
      <c r="I1319" s="65"/>
      <c r="J1319" s="65"/>
    </row>
    <row r="1320" spans="1:10" ht="16" x14ac:dyDescent="0.2">
      <c r="A1320" s="65"/>
      <c r="B1320" s="65"/>
      <c r="C1320" s="65"/>
      <c r="D1320" s="65"/>
      <c r="E1320" s="65"/>
      <c r="F1320" s="65"/>
      <c r="G1320" s="65"/>
      <c r="H1320" s="65"/>
      <c r="I1320" s="65"/>
      <c r="J1320" s="65"/>
    </row>
    <row r="1321" spans="1:10" ht="16" x14ac:dyDescent="0.2">
      <c r="A1321" s="65"/>
      <c r="B1321" s="65"/>
      <c r="C1321" s="65"/>
      <c r="D1321" s="65"/>
      <c r="E1321" s="65"/>
      <c r="F1321" s="65"/>
      <c r="G1321" s="65"/>
      <c r="H1321" s="65"/>
      <c r="I1321" s="65"/>
      <c r="J1321" s="65"/>
    </row>
    <row r="1322" spans="1:10" ht="16" x14ac:dyDescent="0.2">
      <c r="A1322" s="65"/>
      <c r="B1322" s="65"/>
      <c r="C1322" s="65"/>
      <c r="D1322" s="65"/>
      <c r="E1322" s="65"/>
      <c r="F1322" s="65"/>
      <c r="G1322" s="65"/>
      <c r="H1322" s="65"/>
      <c r="I1322" s="65"/>
      <c r="J1322" s="65"/>
    </row>
    <row r="1323" spans="1:10" ht="16" x14ac:dyDescent="0.2">
      <c r="A1323" s="65"/>
      <c r="B1323" s="65"/>
      <c r="C1323" s="65"/>
      <c r="D1323" s="65"/>
      <c r="E1323" s="65"/>
      <c r="F1323" s="65"/>
      <c r="G1323" s="65"/>
      <c r="H1323" s="65"/>
      <c r="I1323" s="65"/>
      <c r="J1323" s="65"/>
    </row>
    <row r="1324" spans="1:10" ht="16" x14ac:dyDescent="0.2">
      <c r="A1324" s="65"/>
      <c r="B1324" s="65"/>
      <c r="C1324" s="65"/>
      <c r="D1324" s="65"/>
      <c r="E1324" s="65"/>
      <c r="F1324" s="65"/>
      <c r="G1324" s="65"/>
      <c r="H1324" s="65"/>
      <c r="I1324" s="65"/>
      <c r="J1324" s="65"/>
    </row>
    <row r="1325" spans="1:10" ht="16" x14ac:dyDescent="0.2">
      <c r="A1325" s="65"/>
      <c r="B1325" s="65"/>
      <c r="C1325" s="65"/>
      <c r="D1325" s="65"/>
      <c r="E1325" s="65"/>
      <c r="F1325" s="65"/>
      <c r="G1325" s="65"/>
      <c r="H1325" s="65"/>
      <c r="I1325" s="65"/>
      <c r="J1325" s="65"/>
    </row>
    <row r="1326" spans="1:10" ht="16" x14ac:dyDescent="0.2">
      <c r="A1326" s="65"/>
      <c r="B1326" s="65"/>
      <c r="C1326" s="65"/>
      <c r="D1326" s="65"/>
      <c r="E1326" s="65"/>
      <c r="F1326" s="65"/>
      <c r="G1326" s="65"/>
      <c r="H1326" s="65"/>
      <c r="I1326" s="65"/>
      <c r="J1326" s="65"/>
    </row>
    <row r="1327" spans="1:10" ht="16" x14ac:dyDescent="0.2">
      <c r="A1327" s="65"/>
      <c r="B1327" s="65"/>
      <c r="C1327" s="65"/>
      <c r="D1327" s="65"/>
      <c r="E1327" s="65"/>
      <c r="F1327" s="65"/>
      <c r="G1327" s="65"/>
      <c r="H1327" s="65"/>
      <c r="I1327" s="65"/>
      <c r="J1327" s="65"/>
    </row>
    <row r="1328" spans="1:10" ht="16" x14ac:dyDescent="0.2">
      <c r="A1328" s="65"/>
      <c r="B1328" s="65"/>
      <c r="C1328" s="65"/>
      <c r="D1328" s="65"/>
      <c r="E1328" s="65"/>
      <c r="F1328" s="65"/>
      <c r="G1328" s="65"/>
      <c r="H1328" s="65"/>
      <c r="I1328" s="65"/>
      <c r="J1328" s="65"/>
    </row>
    <row r="1329" spans="1:10" ht="16" x14ac:dyDescent="0.2">
      <c r="A1329" s="65"/>
      <c r="B1329" s="65"/>
      <c r="C1329" s="65"/>
      <c r="D1329" s="65"/>
      <c r="E1329" s="65"/>
      <c r="F1329" s="65"/>
      <c r="G1329" s="65"/>
      <c r="H1329" s="65"/>
      <c r="I1329" s="65"/>
      <c r="J1329" s="65"/>
    </row>
    <row r="1330" spans="1:10" ht="16" x14ac:dyDescent="0.2">
      <c r="A1330" s="65"/>
      <c r="B1330" s="65"/>
      <c r="C1330" s="65"/>
      <c r="D1330" s="65"/>
      <c r="E1330" s="65"/>
      <c r="F1330" s="65"/>
      <c r="G1330" s="65"/>
      <c r="H1330" s="65"/>
      <c r="I1330" s="65"/>
      <c r="J1330" s="65"/>
    </row>
    <row r="1331" spans="1:10" ht="16" x14ac:dyDescent="0.2">
      <c r="A1331" s="65"/>
      <c r="B1331" s="65"/>
      <c r="C1331" s="65"/>
      <c r="D1331" s="65"/>
      <c r="E1331" s="65"/>
      <c r="F1331" s="65"/>
      <c r="G1331" s="65"/>
      <c r="H1331" s="65"/>
      <c r="I1331" s="65"/>
      <c r="J1331" s="65"/>
    </row>
    <row r="1332" spans="1:10" ht="16" x14ac:dyDescent="0.2">
      <c r="A1332" s="65"/>
      <c r="B1332" s="65"/>
      <c r="C1332" s="65"/>
      <c r="D1332" s="65"/>
      <c r="E1332" s="65"/>
      <c r="F1332" s="65"/>
      <c r="G1332" s="65"/>
      <c r="H1332" s="65"/>
      <c r="I1332" s="65"/>
      <c r="J1332" s="65"/>
    </row>
    <row r="1333" spans="1:10" ht="16" x14ac:dyDescent="0.2">
      <c r="A1333" s="65"/>
      <c r="B1333" s="65"/>
      <c r="C1333" s="65"/>
      <c r="D1333" s="65"/>
      <c r="E1333" s="65"/>
      <c r="F1333" s="65"/>
      <c r="G1333" s="65"/>
      <c r="H1333" s="65"/>
      <c r="I1333" s="65"/>
      <c r="J1333" s="65"/>
    </row>
    <row r="1334" spans="1:10" ht="16" x14ac:dyDescent="0.2">
      <c r="A1334" s="65"/>
      <c r="B1334" s="65"/>
      <c r="C1334" s="65"/>
      <c r="D1334" s="65"/>
      <c r="E1334" s="65"/>
      <c r="F1334" s="65"/>
      <c r="G1334" s="65"/>
      <c r="H1334" s="65"/>
      <c r="I1334" s="65"/>
      <c r="J1334" s="65"/>
    </row>
    <row r="1335" spans="1:10" ht="16" x14ac:dyDescent="0.2">
      <c r="A1335" s="65"/>
      <c r="B1335" s="65"/>
      <c r="C1335" s="65"/>
      <c r="D1335" s="65"/>
      <c r="E1335" s="65"/>
      <c r="F1335" s="65"/>
      <c r="G1335" s="65"/>
      <c r="H1335" s="65"/>
      <c r="I1335" s="65"/>
      <c r="J1335" s="65"/>
    </row>
    <row r="1336" spans="1:10" ht="16" x14ac:dyDescent="0.2">
      <c r="A1336" s="65"/>
      <c r="B1336" s="65"/>
      <c r="C1336" s="65"/>
      <c r="D1336" s="65"/>
      <c r="E1336" s="65"/>
      <c r="F1336" s="65"/>
      <c r="G1336" s="65"/>
      <c r="H1336" s="65"/>
      <c r="I1336" s="65"/>
      <c r="J1336" s="65"/>
    </row>
    <row r="1337" spans="1:10" ht="16" x14ac:dyDescent="0.2">
      <c r="A1337" s="65"/>
      <c r="B1337" s="65"/>
      <c r="C1337" s="65"/>
      <c r="D1337" s="65"/>
      <c r="E1337" s="65"/>
      <c r="F1337" s="65"/>
      <c r="G1337" s="65"/>
      <c r="H1337" s="65"/>
      <c r="I1337" s="65"/>
      <c r="J1337" s="65"/>
    </row>
    <row r="1338" spans="1:10" ht="16" x14ac:dyDescent="0.2">
      <c r="A1338" s="65"/>
      <c r="B1338" s="65"/>
      <c r="C1338" s="65"/>
      <c r="D1338" s="65"/>
      <c r="E1338" s="65"/>
      <c r="F1338" s="65"/>
      <c r="G1338" s="65"/>
      <c r="H1338" s="65"/>
      <c r="I1338" s="65"/>
      <c r="J1338" s="65"/>
    </row>
    <row r="1339" spans="1:10" ht="16" x14ac:dyDescent="0.2">
      <c r="A1339" s="65"/>
      <c r="B1339" s="65"/>
      <c r="C1339" s="65"/>
      <c r="D1339" s="65"/>
      <c r="E1339" s="65"/>
      <c r="F1339" s="65"/>
      <c r="G1339" s="65"/>
      <c r="H1339" s="65"/>
      <c r="I1339" s="65"/>
      <c r="J1339" s="65"/>
    </row>
    <row r="1340" spans="1:10" ht="16" x14ac:dyDescent="0.2">
      <c r="A1340" s="65"/>
      <c r="B1340" s="65"/>
      <c r="C1340" s="65"/>
      <c r="D1340" s="65"/>
      <c r="E1340" s="65"/>
      <c r="F1340" s="65"/>
      <c r="G1340" s="65"/>
      <c r="H1340" s="65"/>
      <c r="I1340" s="65"/>
      <c r="J1340" s="65"/>
    </row>
    <row r="1341" spans="1:10" ht="16" x14ac:dyDescent="0.2">
      <c r="A1341" s="65"/>
      <c r="B1341" s="65"/>
      <c r="C1341" s="65"/>
      <c r="D1341" s="65"/>
      <c r="E1341" s="65"/>
      <c r="F1341" s="65"/>
      <c r="G1341" s="65"/>
      <c r="H1341" s="65"/>
      <c r="I1341" s="65"/>
      <c r="J1341" s="65"/>
    </row>
    <row r="1342" spans="1:10" ht="16" x14ac:dyDescent="0.2">
      <c r="A1342" s="65"/>
      <c r="B1342" s="65"/>
      <c r="C1342" s="65"/>
      <c r="D1342" s="65"/>
      <c r="E1342" s="65"/>
      <c r="F1342" s="65"/>
      <c r="G1342" s="65"/>
      <c r="H1342" s="65"/>
      <c r="I1342" s="65"/>
      <c r="J1342" s="65"/>
    </row>
    <row r="1343" spans="1:10" ht="16" x14ac:dyDescent="0.2">
      <c r="A1343" s="65"/>
      <c r="B1343" s="65"/>
      <c r="C1343" s="65"/>
      <c r="D1343" s="65"/>
      <c r="E1343" s="65"/>
      <c r="F1343" s="65"/>
      <c r="G1343" s="65"/>
      <c r="H1343" s="65"/>
      <c r="I1343" s="65"/>
      <c r="J1343" s="65"/>
    </row>
    <row r="1344" spans="1:10" ht="16" x14ac:dyDescent="0.2">
      <c r="A1344" s="65"/>
      <c r="B1344" s="65"/>
      <c r="C1344" s="65"/>
      <c r="D1344" s="65"/>
      <c r="E1344" s="65"/>
      <c r="F1344" s="65"/>
      <c r="G1344" s="65"/>
      <c r="H1344" s="65"/>
      <c r="I1344" s="65"/>
      <c r="J1344" s="65"/>
    </row>
    <row r="1345" spans="1:10" ht="16" x14ac:dyDescent="0.2">
      <c r="A1345" s="65"/>
      <c r="B1345" s="65"/>
      <c r="C1345" s="65"/>
      <c r="D1345" s="65"/>
      <c r="E1345" s="65"/>
      <c r="F1345" s="65"/>
      <c r="G1345" s="65"/>
      <c r="H1345" s="65"/>
      <c r="I1345" s="65"/>
      <c r="J1345" s="65"/>
    </row>
    <row r="1346" spans="1:10" ht="16" x14ac:dyDescent="0.2">
      <c r="A1346" s="65"/>
      <c r="B1346" s="65"/>
      <c r="C1346" s="65"/>
      <c r="D1346" s="65"/>
      <c r="E1346" s="65"/>
      <c r="F1346" s="65"/>
      <c r="G1346" s="65"/>
      <c r="H1346" s="65"/>
      <c r="I1346" s="65"/>
      <c r="J1346" s="65"/>
    </row>
    <row r="1347" spans="1:10" ht="16" x14ac:dyDescent="0.2">
      <c r="A1347" s="65"/>
      <c r="B1347" s="65"/>
      <c r="C1347" s="65"/>
      <c r="D1347" s="65"/>
      <c r="E1347" s="65"/>
      <c r="F1347" s="65"/>
      <c r="G1347" s="65"/>
      <c r="H1347" s="65"/>
      <c r="I1347" s="65"/>
      <c r="J1347" s="65"/>
    </row>
    <row r="1348" spans="1:10" ht="16" x14ac:dyDescent="0.2">
      <c r="A1348" s="65"/>
      <c r="B1348" s="65"/>
      <c r="C1348" s="65"/>
      <c r="D1348" s="65"/>
      <c r="E1348" s="65"/>
      <c r="F1348" s="65"/>
      <c r="G1348" s="65"/>
      <c r="H1348" s="65"/>
      <c r="I1348" s="65"/>
      <c r="J1348" s="65"/>
    </row>
    <row r="1349" spans="1:10" ht="16" x14ac:dyDescent="0.2">
      <c r="A1349" s="65"/>
      <c r="B1349" s="65"/>
      <c r="C1349" s="65"/>
      <c r="D1349" s="65"/>
      <c r="E1349" s="65"/>
      <c r="F1349" s="65"/>
      <c r="G1349" s="65"/>
      <c r="H1349" s="65"/>
      <c r="I1349" s="65"/>
      <c r="J1349" s="65"/>
    </row>
    <row r="1350" spans="1:10" ht="16" x14ac:dyDescent="0.2">
      <c r="A1350" s="65"/>
      <c r="B1350" s="65"/>
      <c r="C1350" s="65"/>
      <c r="D1350" s="65"/>
      <c r="E1350" s="65"/>
      <c r="F1350" s="65"/>
      <c r="G1350" s="65"/>
      <c r="H1350" s="65"/>
      <c r="I1350" s="65"/>
      <c r="J1350" s="65"/>
    </row>
    <row r="1351" spans="1:10" ht="16" x14ac:dyDescent="0.2">
      <c r="A1351" s="65"/>
      <c r="B1351" s="65"/>
      <c r="C1351" s="65"/>
      <c r="D1351" s="65"/>
      <c r="E1351" s="65"/>
      <c r="F1351" s="65"/>
      <c r="G1351" s="65"/>
      <c r="H1351" s="65"/>
      <c r="I1351" s="65"/>
      <c r="J1351" s="65"/>
    </row>
    <row r="1352" spans="1:10" ht="16" x14ac:dyDescent="0.2">
      <c r="A1352" s="65"/>
      <c r="B1352" s="65"/>
      <c r="C1352" s="65"/>
      <c r="D1352" s="65"/>
      <c r="E1352" s="65"/>
      <c r="F1352" s="65"/>
      <c r="G1352" s="65"/>
      <c r="H1352" s="65"/>
      <c r="I1352" s="65"/>
      <c r="J1352" s="65"/>
    </row>
    <row r="1353" spans="1:10" ht="16" x14ac:dyDescent="0.2">
      <c r="A1353" s="65"/>
      <c r="B1353" s="65"/>
      <c r="C1353" s="65"/>
      <c r="D1353" s="65"/>
      <c r="E1353" s="65"/>
      <c r="F1353" s="65"/>
      <c r="G1353" s="65"/>
      <c r="H1353" s="65"/>
      <c r="I1353" s="65"/>
      <c r="J1353" s="65"/>
    </row>
    <row r="1354" spans="1:10" ht="16" x14ac:dyDescent="0.2">
      <c r="A1354" s="65"/>
      <c r="B1354" s="65"/>
      <c r="C1354" s="65"/>
      <c r="D1354" s="65"/>
      <c r="E1354" s="65"/>
      <c r="F1354" s="65"/>
      <c r="G1354" s="65"/>
      <c r="H1354" s="65"/>
      <c r="I1354" s="65"/>
      <c r="J1354" s="65"/>
    </row>
    <row r="1355" spans="1:10" ht="16" x14ac:dyDescent="0.2">
      <c r="A1355" s="65"/>
      <c r="B1355" s="65"/>
      <c r="C1355" s="65"/>
      <c r="D1355" s="65"/>
      <c r="E1355" s="65"/>
      <c r="F1355" s="65"/>
      <c r="G1355" s="65"/>
      <c r="H1355" s="65"/>
      <c r="I1355" s="65"/>
      <c r="J1355" s="65"/>
    </row>
    <row r="1356" spans="1:10" ht="16" x14ac:dyDescent="0.2">
      <c r="A1356" s="65"/>
      <c r="B1356" s="65"/>
      <c r="C1356" s="65"/>
      <c r="D1356" s="65"/>
      <c r="E1356" s="65"/>
      <c r="F1356" s="65"/>
      <c r="G1356" s="65"/>
      <c r="H1356" s="65"/>
      <c r="I1356" s="65"/>
      <c r="J1356" s="65"/>
    </row>
    <row r="1357" spans="1:10" ht="16" x14ac:dyDescent="0.2">
      <c r="A1357" s="65"/>
      <c r="B1357" s="65"/>
      <c r="C1357" s="65"/>
      <c r="D1357" s="65"/>
      <c r="E1357" s="65"/>
      <c r="F1357" s="65"/>
      <c r="G1357" s="65"/>
      <c r="H1357" s="65"/>
      <c r="I1357" s="65"/>
      <c r="J1357" s="65"/>
    </row>
    <row r="1358" spans="1:10" ht="16" x14ac:dyDescent="0.2">
      <c r="A1358" s="65"/>
      <c r="B1358" s="65"/>
      <c r="C1358" s="65"/>
      <c r="D1358" s="65"/>
      <c r="E1358" s="65"/>
      <c r="F1358" s="65"/>
      <c r="G1358" s="65"/>
      <c r="H1358" s="65"/>
      <c r="I1358" s="65"/>
      <c r="J1358" s="65"/>
    </row>
    <row r="1359" spans="1:10" ht="16" x14ac:dyDescent="0.2">
      <c r="A1359" s="65"/>
      <c r="B1359" s="65"/>
      <c r="C1359" s="65"/>
      <c r="D1359" s="65"/>
      <c r="E1359" s="65"/>
      <c r="F1359" s="65"/>
      <c r="G1359" s="65"/>
      <c r="H1359" s="65"/>
      <c r="I1359" s="65"/>
      <c r="J1359" s="65"/>
    </row>
    <row r="1360" spans="1:10" ht="16" x14ac:dyDescent="0.2">
      <c r="A1360" s="65"/>
      <c r="B1360" s="65"/>
      <c r="C1360" s="65"/>
      <c r="D1360" s="65"/>
      <c r="E1360" s="65"/>
      <c r="F1360" s="65"/>
      <c r="G1360" s="65"/>
      <c r="H1360" s="65"/>
      <c r="I1360" s="65"/>
      <c r="J1360" s="65"/>
    </row>
    <row r="1361" spans="1:10" ht="16" x14ac:dyDescent="0.2">
      <c r="A1361" s="65"/>
      <c r="B1361" s="65"/>
      <c r="C1361" s="65"/>
      <c r="D1361" s="65"/>
      <c r="E1361" s="65"/>
      <c r="F1361" s="65"/>
      <c r="G1361" s="65"/>
      <c r="H1361" s="65"/>
      <c r="I1361" s="65"/>
      <c r="J1361" s="65"/>
    </row>
    <row r="1362" spans="1:10" ht="16" x14ac:dyDescent="0.2">
      <c r="A1362" s="65"/>
      <c r="B1362" s="65"/>
      <c r="C1362" s="65"/>
      <c r="D1362" s="65"/>
      <c r="E1362" s="65"/>
      <c r="F1362" s="65"/>
      <c r="G1362" s="65"/>
      <c r="H1362" s="65"/>
      <c r="I1362" s="65"/>
      <c r="J1362" s="65"/>
    </row>
    <row r="1363" spans="1:10" ht="16" x14ac:dyDescent="0.2">
      <c r="A1363" s="65"/>
      <c r="B1363" s="65"/>
      <c r="C1363" s="65"/>
      <c r="D1363" s="65"/>
      <c r="E1363" s="65"/>
      <c r="F1363" s="65"/>
      <c r="G1363" s="65"/>
      <c r="H1363" s="65"/>
      <c r="I1363" s="65"/>
      <c r="J1363" s="65"/>
    </row>
    <row r="1364" spans="1:10" ht="16" x14ac:dyDescent="0.2">
      <c r="A1364" s="65"/>
      <c r="B1364" s="65"/>
      <c r="C1364" s="65"/>
      <c r="D1364" s="65"/>
      <c r="E1364" s="65"/>
      <c r="F1364" s="65"/>
      <c r="G1364" s="65"/>
      <c r="H1364" s="65"/>
      <c r="I1364" s="65"/>
      <c r="J1364" s="65"/>
    </row>
    <row r="1365" spans="1:10" ht="16" x14ac:dyDescent="0.2">
      <c r="A1365" s="65"/>
      <c r="B1365" s="65"/>
      <c r="C1365" s="65"/>
      <c r="D1365" s="65"/>
      <c r="E1365" s="65"/>
      <c r="F1365" s="65"/>
      <c r="G1365" s="65"/>
      <c r="H1365" s="65"/>
      <c r="I1365" s="65"/>
      <c r="J1365" s="65"/>
    </row>
    <row r="1366" spans="1:10" ht="16" x14ac:dyDescent="0.2">
      <c r="A1366" s="65"/>
      <c r="B1366" s="65"/>
      <c r="C1366" s="65"/>
      <c r="D1366" s="65"/>
      <c r="E1366" s="65"/>
      <c r="F1366" s="65"/>
      <c r="G1366" s="65"/>
      <c r="H1366" s="65"/>
      <c r="I1366" s="65"/>
      <c r="J1366" s="65"/>
    </row>
    <row r="1367" spans="1:10" ht="16" x14ac:dyDescent="0.2">
      <c r="A1367" s="65"/>
      <c r="B1367" s="65"/>
      <c r="C1367" s="65"/>
      <c r="D1367" s="65"/>
      <c r="E1367" s="65"/>
      <c r="F1367" s="65"/>
      <c r="G1367" s="65"/>
      <c r="H1367" s="65"/>
      <c r="I1367" s="65"/>
      <c r="J1367" s="65"/>
    </row>
    <row r="1368" spans="1:10" ht="16" x14ac:dyDescent="0.2">
      <c r="A1368" s="65"/>
      <c r="B1368" s="65"/>
      <c r="C1368" s="65"/>
      <c r="D1368" s="65"/>
      <c r="E1368" s="65"/>
      <c r="F1368" s="65"/>
      <c r="G1368" s="65"/>
      <c r="H1368" s="65"/>
      <c r="I1368" s="65"/>
      <c r="J1368" s="65"/>
    </row>
    <row r="1369" spans="1:10" ht="16" x14ac:dyDescent="0.2">
      <c r="A1369" s="65"/>
      <c r="B1369" s="65"/>
      <c r="C1369" s="65"/>
      <c r="D1369" s="65"/>
      <c r="E1369" s="65"/>
      <c r="F1369" s="65"/>
      <c r="G1369" s="65"/>
      <c r="H1369" s="65"/>
      <c r="I1369" s="65"/>
      <c r="J1369" s="65"/>
    </row>
    <row r="1370" spans="1:10" ht="16" x14ac:dyDescent="0.2">
      <c r="A1370" s="65"/>
      <c r="B1370" s="65"/>
      <c r="C1370" s="65"/>
      <c r="D1370" s="65"/>
      <c r="E1370" s="65"/>
      <c r="F1370" s="65"/>
      <c r="G1370" s="65"/>
      <c r="H1370" s="65"/>
      <c r="I1370" s="65"/>
      <c r="J1370" s="65"/>
    </row>
    <row r="1371" spans="1:10" ht="16" x14ac:dyDescent="0.2">
      <c r="A1371" s="65"/>
      <c r="B1371" s="65"/>
      <c r="C1371" s="65"/>
      <c r="D1371" s="65"/>
      <c r="E1371" s="65"/>
      <c r="F1371" s="65"/>
      <c r="G1371" s="65"/>
      <c r="H1371" s="65"/>
      <c r="I1371" s="65"/>
      <c r="J1371" s="65"/>
    </row>
    <row r="1372" spans="1:10" ht="16" x14ac:dyDescent="0.2">
      <c r="A1372" s="65"/>
      <c r="B1372" s="65"/>
      <c r="C1372" s="65"/>
      <c r="D1372" s="65"/>
      <c r="E1372" s="65"/>
      <c r="F1372" s="65"/>
      <c r="G1372" s="65"/>
      <c r="H1372" s="65"/>
      <c r="I1372" s="65"/>
      <c r="J1372" s="65"/>
    </row>
    <row r="1373" spans="1:10" ht="16" x14ac:dyDescent="0.2">
      <c r="A1373" s="65"/>
      <c r="B1373" s="65"/>
      <c r="C1373" s="65"/>
      <c r="D1373" s="65"/>
      <c r="E1373" s="65"/>
      <c r="F1373" s="65"/>
      <c r="G1373" s="65"/>
      <c r="H1373" s="65"/>
      <c r="I1373" s="65"/>
      <c r="J1373" s="65"/>
    </row>
    <row r="1374" spans="1:10" ht="16" x14ac:dyDescent="0.2">
      <c r="A1374" s="65"/>
      <c r="B1374" s="65"/>
      <c r="C1374" s="65"/>
      <c r="D1374" s="65"/>
      <c r="E1374" s="65"/>
      <c r="F1374" s="65"/>
      <c r="G1374" s="65"/>
      <c r="H1374" s="65"/>
      <c r="I1374" s="65"/>
      <c r="J1374" s="65"/>
    </row>
    <row r="1375" spans="1:10" ht="16" x14ac:dyDescent="0.2">
      <c r="A1375" s="65"/>
      <c r="B1375" s="65"/>
      <c r="C1375" s="65"/>
      <c r="D1375" s="65"/>
      <c r="E1375" s="65"/>
      <c r="F1375" s="65"/>
      <c r="G1375" s="65"/>
      <c r="H1375" s="65"/>
      <c r="I1375" s="65"/>
      <c r="J1375" s="65"/>
    </row>
    <row r="1376" spans="1:10" ht="16" x14ac:dyDescent="0.2">
      <c r="A1376" s="65"/>
      <c r="B1376" s="65"/>
      <c r="C1376" s="65"/>
      <c r="D1376" s="65"/>
      <c r="E1376" s="65"/>
      <c r="F1376" s="65"/>
      <c r="G1376" s="65"/>
      <c r="H1376" s="65"/>
      <c r="I1376" s="65"/>
      <c r="J1376" s="65"/>
    </row>
    <row r="1377" spans="1:10" ht="16" x14ac:dyDescent="0.2">
      <c r="A1377" s="65"/>
      <c r="B1377" s="65"/>
      <c r="C1377" s="65"/>
      <c r="D1377" s="65"/>
      <c r="E1377" s="65"/>
      <c r="F1377" s="65"/>
      <c r="G1377" s="65"/>
      <c r="H1377" s="65"/>
      <c r="I1377" s="65"/>
      <c r="J1377" s="65"/>
    </row>
    <row r="1378" spans="1:10" ht="16" x14ac:dyDescent="0.2">
      <c r="A1378" s="65"/>
      <c r="B1378" s="65"/>
      <c r="C1378" s="65"/>
      <c r="D1378" s="65"/>
      <c r="E1378" s="65"/>
      <c r="F1378" s="65"/>
      <c r="G1378" s="65"/>
      <c r="H1378" s="65"/>
      <c r="I1378" s="65"/>
      <c r="J1378" s="65"/>
    </row>
    <row r="1379" spans="1:10" ht="16" x14ac:dyDescent="0.2">
      <c r="A1379" s="65"/>
      <c r="B1379" s="65"/>
      <c r="C1379" s="65"/>
      <c r="D1379" s="65"/>
      <c r="E1379" s="65"/>
      <c r="F1379" s="65"/>
      <c r="G1379" s="65"/>
      <c r="H1379" s="65"/>
      <c r="I1379" s="65"/>
      <c r="J1379" s="65"/>
    </row>
    <row r="1380" spans="1:10" ht="16" x14ac:dyDescent="0.2">
      <c r="A1380" s="65"/>
      <c r="B1380" s="65"/>
      <c r="C1380" s="65"/>
      <c r="D1380" s="65"/>
      <c r="E1380" s="65"/>
      <c r="F1380" s="65"/>
      <c r="G1380" s="65"/>
      <c r="H1380" s="65"/>
      <c r="I1380" s="65"/>
      <c r="J1380" s="65"/>
    </row>
    <row r="1381" spans="1:10" ht="16" x14ac:dyDescent="0.2">
      <c r="A1381" s="65"/>
      <c r="B1381" s="65"/>
      <c r="C1381" s="65"/>
      <c r="D1381" s="65"/>
      <c r="E1381" s="65"/>
      <c r="F1381" s="65"/>
      <c r="G1381" s="65"/>
      <c r="H1381" s="65"/>
      <c r="I1381" s="65"/>
      <c r="J1381" s="65"/>
    </row>
    <row r="1382" spans="1:10" ht="16" x14ac:dyDescent="0.2">
      <c r="A1382" s="65"/>
      <c r="B1382" s="65"/>
      <c r="C1382" s="65"/>
      <c r="D1382" s="65"/>
      <c r="E1382" s="65"/>
      <c r="F1382" s="65"/>
      <c r="G1382" s="65"/>
      <c r="H1382" s="65"/>
      <c r="I1382" s="65"/>
      <c r="J1382" s="65"/>
    </row>
    <row r="1383" spans="1:10" ht="16" x14ac:dyDescent="0.2">
      <c r="A1383" s="65"/>
      <c r="B1383" s="65"/>
      <c r="C1383" s="65"/>
      <c r="D1383" s="65"/>
      <c r="E1383" s="65"/>
      <c r="F1383" s="65"/>
      <c r="G1383" s="65"/>
      <c r="H1383" s="65"/>
      <c r="I1383" s="65"/>
      <c r="J1383" s="65"/>
    </row>
    <row r="1384" spans="1:10" ht="16" x14ac:dyDescent="0.2">
      <c r="A1384" s="65"/>
      <c r="B1384" s="65"/>
      <c r="C1384" s="65"/>
      <c r="D1384" s="65"/>
      <c r="E1384" s="65"/>
      <c r="F1384" s="65"/>
      <c r="G1384" s="65"/>
      <c r="H1384" s="65"/>
      <c r="I1384" s="65"/>
      <c r="J1384" s="65"/>
    </row>
    <row r="1385" spans="1:10" ht="16" x14ac:dyDescent="0.2">
      <c r="A1385" s="65"/>
      <c r="B1385" s="65"/>
      <c r="C1385" s="65"/>
      <c r="D1385" s="65"/>
      <c r="E1385" s="65"/>
      <c r="F1385" s="65"/>
      <c r="G1385" s="65"/>
      <c r="H1385" s="65"/>
      <c r="I1385" s="65"/>
      <c r="J1385" s="65"/>
    </row>
    <row r="1386" spans="1:10" ht="16" x14ac:dyDescent="0.2">
      <c r="A1386" s="65"/>
      <c r="B1386" s="65"/>
      <c r="C1386" s="65"/>
      <c r="D1386" s="65"/>
      <c r="E1386" s="65"/>
      <c r="F1386" s="65"/>
      <c r="G1386" s="65"/>
      <c r="H1386" s="65"/>
      <c r="I1386" s="65"/>
      <c r="J1386" s="65"/>
    </row>
    <row r="1387" spans="1:10" ht="16" x14ac:dyDescent="0.2">
      <c r="A1387" s="65"/>
      <c r="B1387" s="65"/>
      <c r="C1387" s="65"/>
      <c r="D1387" s="65"/>
      <c r="E1387" s="65"/>
      <c r="F1387" s="65"/>
      <c r="G1387" s="65"/>
      <c r="H1387" s="65"/>
      <c r="I1387" s="65"/>
      <c r="J1387" s="65"/>
    </row>
    <row r="1388" spans="1:10" ht="16" x14ac:dyDescent="0.2">
      <c r="A1388" s="65"/>
      <c r="B1388" s="65"/>
      <c r="C1388" s="65"/>
      <c r="D1388" s="65"/>
      <c r="E1388" s="65"/>
      <c r="F1388" s="65"/>
      <c r="G1388" s="65"/>
      <c r="H1388" s="65"/>
      <c r="I1388" s="65"/>
      <c r="J1388" s="65"/>
    </row>
    <row r="1389" spans="1:10" ht="16" x14ac:dyDescent="0.2">
      <c r="A1389" s="65"/>
      <c r="B1389" s="65"/>
      <c r="C1389" s="65"/>
      <c r="D1389" s="65"/>
      <c r="E1389" s="65"/>
      <c r="F1389" s="65"/>
      <c r="G1389" s="65"/>
      <c r="H1389" s="65"/>
      <c r="I1389" s="65"/>
      <c r="J1389" s="65"/>
    </row>
    <row r="1390" spans="1:10" ht="16" x14ac:dyDescent="0.2">
      <c r="A1390" s="65"/>
      <c r="B1390" s="65"/>
      <c r="C1390" s="65"/>
      <c r="D1390" s="65"/>
      <c r="E1390" s="65"/>
      <c r="F1390" s="65"/>
      <c r="G1390" s="65"/>
      <c r="H1390" s="65"/>
      <c r="I1390" s="65"/>
      <c r="J1390" s="65"/>
    </row>
    <row r="1391" spans="1:10" ht="16" x14ac:dyDescent="0.2">
      <c r="A1391" s="65"/>
      <c r="B1391" s="65"/>
      <c r="C1391" s="65"/>
      <c r="D1391" s="65"/>
      <c r="E1391" s="65"/>
      <c r="F1391" s="65"/>
      <c r="G1391" s="65"/>
      <c r="H1391" s="65"/>
      <c r="I1391" s="65"/>
      <c r="J1391" s="65"/>
    </row>
    <row r="1392" spans="1:10" ht="16" x14ac:dyDescent="0.2">
      <c r="A1392" s="65"/>
      <c r="B1392" s="65"/>
      <c r="C1392" s="65"/>
      <c r="D1392" s="65"/>
      <c r="E1392" s="65"/>
      <c r="F1392" s="65"/>
      <c r="G1392" s="65"/>
      <c r="H1392" s="65"/>
      <c r="I1392" s="65"/>
      <c r="J1392" s="65"/>
    </row>
    <row r="1393" spans="1:10" ht="16" x14ac:dyDescent="0.2">
      <c r="A1393" s="65"/>
      <c r="B1393" s="65"/>
      <c r="C1393" s="65"/>
      <c r="D1393" s="65"/>
      <c r="E1393" s="65"/>
      <c r="F1393" s="65"/>
      <c r="G1393" s="65"/>
      <c r="H1393" s="65"/>
      <c r="I1393" s="65"/>
      <c r="J1393" s="65"/>
    </row>
    <row r="1394" spans="1:10" ht="16" x14ac:dyDescent="0.2">
      <c r="A1394" s="65"/>
      <c r="B1394" s="65"/>
      <c r="C1394" s="65"/>
      <c r="D1394" s="65"/>
      <c r="E1394" s="65"/>
      <c r="F1394" s="65"/>
      <c r="G1394" s="65"/>
      <c r="H1394" s="65"/>
      <c r="I1394" s="65"/>
      <c r="J1394" s="65"/>
    </row>
    <row r="1395" spans="1:10" ht="16" x14ac:dyDescent="0.2">
      <c r="A1395" s="65"/>
      <c r="B1395" s="65"/>
      <c r="C1395" s="65"/>
      <c r="D1395" s="65"/>
      <c r="E1395" s="65"/>
      <c r="F1395" s="65"/>
      <c r="G1395" s="65"/>
      <c r="H1395" s="65"/>
      <c r="I1395" s="65"/>
      <c r="J1395" s="65"/>
    </row>
    <row r="1396" spans="1:10" ht="16" x14ac:dyDescent="0.2">
      <c r="A1396" s="65"/>
      <c r="B1396" s="65"/>
      <c r="C1396" s="65"/>
      <c r="D1396" s="65"/>
      <c r="E1396" s="65"/>
      <c r="F1396" s="65"/>
      <c r="G1396" s="65"/>
      <c r="H1396" s="65"/>
      <c r="I1396" s="65"/>
      <c r="J1396" s="65"/>
    </row>
    <row r="1397" spans="1:10" ht="16" x14ac:dyDescent="0.2">
      <c r="A1397" s="65"/>
      <c r="B1397" s="65"/>
      <c r="C1397" s="65"/>
      <c r="D1397" s="65"/>
      <c r="E1397" s="65"/>
      <c r="F1397" s="65"/>
      <c r="G1397" s="65"/>
      <c r="H1397" s="65"/>
      <c r="I1397" s="65"/>
      <c r="J1397" s="65"/>
    </row>
    <row r="1398" spans="1:10" ht="16" x14ac:dyDescent="0.2">
      <c r="A1398" s="65"/>
      <c r="B1398" s="65"/>
      <c r="C1398" s="65"/>
      <c r="D1398" s="65"/>
      <c r="E1398" s="65"/>
      <c r="F1398" s="65"/>
      <c r="G1398" s="65"/>
      <c r="H1398" s="65"/>
      <c r="I1398" s="65"/>
      <c r="J1398" s="65"/>
    </row>
    <row r="1399" spans="1:10" ht="16" x14ac:dyDescent="0.2">
      <c r="A1399" s="65"/>
      <c r="B1399" s="65"/>
      <c r="C1399" s="65"/>
      <c r="D1399" s="65"/>
      <c r="E1399" s="65"/>
      <c r="F1399" s="65"/>
      <c r="G1399" s="65"/>
      <c r="H1399" s="65"/>
      <c r="I1399" s="65"/>
      <c r="J1399" s="65"/>
    </row>
    <row r="1400" spans="1:10" ht="16" x14ac:dyDescent="0.2">
      <c r="A1400" s="65"/>
      <c r="B1400" s="65"/>
      <c r="C1400" s="65"/>
      <c r="D1400" s="65"/>
      <c r="E1400" s="65"/>
      <c r="F1400" s="65"/>
      <c r="G1400" s="65"/>
      <c r="H1400" s="65"/>
      <c r="I1400" s="65"/>
      <c r="J1400" s="65"/>
    </row>
    <row r="1401" spans="1:10" ht="16" x14ac:dyDescent="0.2">
      <c r="A1401" s="65"/>
      <c r="B1401" s="65"/>
      <c r="C1401" s="65"/>
      <c r="D1401" s="65"/>
      <c r="E1401" s="65"/>
      <c r="F1401" s="65"/>
      <c r="G1401" s="65"/>
      <c r="H1401" s="65"/>
      <c r="I1401" s="65"/>
      <c r="J1401" s="65"/>
    </row>
    <row r="1402" spans="1:10" ht="16" x14ac:dyDescent="0.2">
      <c r="A1402" s="65"/>
      <c r="B1402" s="65"/>
      <c r="C1402" s="65"/>
      <c r="D1402" s="65"/>
      <c r="E1402" s="65"/>
      <c r="F1402" s="65"/>
      <c r="G1402" s="65"/>
      <c r="H1402" s="65"/>
      <c r="I1402" s="65"/>
      <c r="J1402" s="65"/>
    </row>
    <row r="1403" spans="1:10" ht="16" x14ac:dyDescent="0.2">
      <c r="A1403" s="65"/>
      <c r="B1403" s="65"/>
      <c r="C1403" s="65"/>
      <c r="D1403" s="65"/>
      <c r="E1403" s="65"/>
      <c r="F1403" s="65"/>
      <c r="G1403" s="65"/>
      <c r="H1403" s="65"/>
      <c r="I1403" s="65"/>
      <c r="J1403" s="65"/>
    </row>
    <row r="1404" spans="1:10" ht="16" x14ac:dyDescent="0.2">
      <c r="A1404" s="65"/>
      <c r="B1404" s="65"/>
      <c r="C1404" s="65"/>
      <c r="D1404" s="65"/>
      <c r="E1404" s="65"/>
      <c r="F1404" s="65"/>
      <c r="G1404" s="65"/>
      <c r="H1404" s="65"/>
      <c r="I1404" s="65"/>
      <c r="J1404" s="65"/>
    </row>
    <row r="1405" spans="1:10" ht="16" x14ac:dyDescent="0.2">
      <c r="A1405" s="65"/>
      <c r="B1405" s="65"/>
      <c r="C1405" s="65"/>
      <c r="D1405" s="65"/>
      <c r="E1405" s="65"/>
      <c r="F1405" s="65"/>
      <c r="G1405" s="65"/>
      <c r="H1405" s="65"/>
      <c r="I1405" s="65"/>
      <c r="J1405" s="65"/>
    </row>
    <row r="1406" spans="1:10" ht="16" x14ac:dyDescent="0.2">
      <c r="A1406" s="65"/>
      <c r="B1406" s="65"/>
      <c r="C1406" s="65"/>
      <c r="D1406" s="65"/>
      <c r="E1406" s="65"/>
      <c r="F1406" s="65"/>
      <c r="G1406" s="65"/>
      <c r="H1406" s="65"/>
      <c r="I1406" s="65"/>
      <c r="J1406" s="65"/>
    </row>
    <row r="1407" spans="1:10" ht="16" x14ac:dyDescent="0.2">
      <c r="A1407" s="65"/>
      <c r="B1407" s="65"/>
      <c r="C1407" s="65"/>
      <c r="D1407" s="65"/>
      <c r="E1407" s="65"/>
      <c r="F1407" s="65"/>
      <c r="G1407" s="65"/>
      <c r="H1407" s="65"/>
      <c r="I1407" s="65"/>
      <c r="J1407" s="65"/>
    </row>
    <row r="1408" spans="1:10" ht="16" x14ac:dyDescent="0.2">
      <c r="A1408" s="65"/>
      <c r="B1408" s="65"/>
      <c r="C1408" s="65"/>
      <c r="D1408" s="65"/>
      <c r="E1408" s="65"/>
      <c r="F1408" s="65"/>
      <c r="G1408" s="65"/>
      <c r="H1408" s="65"/>
      <c r="I1408" s="65"/>
      <c r="J1408" s="65"/>
    </row>
    <row r="1409" spans="1:10" ht="16" x14ac:dyDescent="0.2">
      <c r="A1409" s="65"/>
      <c r="B1409" s="65"/>
      <c r="C1409" s="65"/>
      <c r="D1409" s="65"/>
      <c r="E1409" s="65"/>
      <c r="F1409" s="65"/>
      <c r="G1409" s="65"/>
      <c r="H1409" s="65"/>
      <c r="I1409" s="65"/>
      <c r="J1409" s="65"/>
    </row>
    <row r="1410" spans="1:10" ht="16" x14ac:dyDescent="0.2">
      <c r="A1410" s="65"/>
      <c r="B1410" s="65"/>
      <c r="C1410" s="65"/>
      <c r="D1410" s="65"/>
      <c r="E1410" s="65"/>
      <c r="F1410" s="65"/>
      <c r="G1410" s="65"/>
      <c r="H1410" s="65"/>
      <c r="I1410" s="65"/>
      <c r="J1410" s="65"/>
    </row>
    <row r="1411" spans="1:10" ht="16" x14ac:dyDescent="0.2">
      <c r="A1411" s="65"/>
      <c r="B1411" s="65"/>
      <c r="C1411" s="65"/>
      <c r="D1411" s="65"/>
      <c r="E1411" s="65"/>
      <c r="F1411" s="65"/>
      <c r="G1411" s="65"/>
      <c r="H1411" s="65"/>
      <c r="I1411" s="65"/>
      <c r="J1411" s="65"/>
    </row>
    <row r="1412" spans="1:10" ht="16" x14ac:dyDescent="0.2">
      <c r="A1412" s="65"/>
      <c r="B1412" s="65"/>
      <c r="C1412" s="65"/>
      <c r="D1412" s="65"/>
      <c r="E1412" s="65"/>
      <c r="F1412" s="65"/>
      <c r="G1412" s="65"/>
      <c r="H1412" s="65"/>
      <c r="I1412" s="65"/>
      <c r="J1412" s="65"/>
    </row>
    <row r="1413" spans="1:10" ht="16" x14ac:dyDescent="0.2">
      <c r="A1413" s="65"/>
      <c r="B1413" s="65"/>
      <c r="C1413" s="65"/>
      <c r="D1413" s="65"/>
      <c r="E1413" s="65"/>
      <c r="F1413" s="65"/>
      <c r="G1413" s="65"/>
      <c r="H1413" s="65"/>
      <c r="I1413" s="65"/>
      <c r="J1413" s="65"/>
    </row>
    <row r="1414" spans="1:10" ht="16" x14ac:dyDescent="0.2">
      <c r="A1414" s="65"/>
      <c r="B1414" s="65"/>
      <c r="C1414" s="65"/>
      <c r="D1414" s="65"/>
      <c r="E1414" s="65"/>
      <c r="F1414" s="65"/>
      <c r="G1414" s="65"/>
      <c r="H1414" s="65"/>
      <c r="I1414" s="65"/>
      <c r="J1414" s="65"/>
    </row>
    <row r="1415" spans="1:10" ht="16" x14ac:dyDescent="0.2">
      <c r="A1415" s="65"/>
      <c r="B1415" s="65"/>
      <c r="C1415" s="65"/>
      <c r="D1415" s="65"/>
      <c r="E1415" s="65"/>
      <c r="F1415" s="65"/>
      <c r="G1415" s="65"/>
      <c r="H1415" s="65"/>
      <c r="I1415" s="65"/>
      <c r="J1415" s="65"/>
    </row>
    <row r="1416" spans="1:10" ht="16" x14ac:dyDescent="0.2">
      <c r="A1416" s="65"/>
      <c r="B1416" s="65"/>
      <c r="C1416" s="65"/>
      <c r="D1416" s="65"/>
      <c r="E1416" s="65"/>
      <c r="F1416" s="65"/>
      <c r="G1416" s="65"/>
      <c r="H1416" s="65"/>
      <c r="I1416" s="65"/>
      <c r="J1416" s="65"/>
    </row>
    <row r="1417" spans="1:10" ht="16" x14ac:dyDescent="0.2">
      <c r="A1417" s="65"/>
      <c r="B1417" s="65"/>
      <c r="C1417" s="65"/>
      <c r="D1417" s="65"/>
      <c r="E1417" s="65"/>
      <c r="F1417" s="65"/>
      <c r="G1417" s="65"/>
      <c r="H1417" s="65"/>
      <c r="I1417" s="65"/>
      <c r="J1417" s="65"/>
    </row>
    <row r="1418" spans="1:10" ht="16" x14ac:dyDescent="0.2">
      <c r="A1418" s="65"/>
      <c r="B1418" s="65"/>
      <c r="C1418" s="65"/>
      <c r="D1418" s="65"/>
      <c r="E1418" s="65"/>
      <c r="F1418" s="65"/>
      <c r="G1418" s="65"/>
      <c r="H1418" s="65"/>
      <c r="I1418" s="65"/>
      <c r="J1418" s="65"/>
    </row>
    <row r="1419" spans="1:10" ht="16" x14ac:dyDescent="0.2">
      <c r="A1419" s="65"/>
      <c r="B1419" s="65"/>
      <c r="C1419" s="65"/>
      <c r="D1419" s="65"/>
      <c r="E1419" s="65"/>
      <c r="F1419" s="65"/>
      <c r="G1419" s="65"/>
      <c r="H1419" s="65"/>
      <c r="I1419" s="65"/>
      <c r="J1419" s="65"/>
    </row>
    <row r="1420" spans="1:10" ht="16" x14ac:dyDescent="0.2">
      <c r="A1420" s="65"/>
      <c r="B1420" s="65"/>
      <c r="C1420" s="65"/>
      <c r="D1420" s="65"/>
      <c r="E1420" s="65"/>
      <c r="F1420" s="65"/>
      <c r="G1420" s="65"/>
      <c r="H1420" s="65"/>
      <c r="I1420" s="65"/>
      <c r="J1420" s="65"/>
    </row>
    <row r="1421" spans="1:10" ht="16" x14ac:dyDescent="0.2">
      <c r="A1421" s="65"/>
      <c r="B1421" s="65"/>
      <c r="C1421" s="65"/>
      <c r="D1421" s="65"/>
      <c r="E1421" s="65"/>
      <c r="F1421" s="65"/>
      <c r="G1421" s="65"/>
      <c r="H1421" s="65"/>
      <c r="I1421" s="65"/>
      <c r="J1421" s="65"/>
    </row>
    <row r="1422" spans="1:10" ht="16" x14ac:dyDescent="0.2">
      <c r="A1422" s="65"/>
      <c r="B1422" s="65"/>
      <c r="C1422" s="65"/>
      <c r="D1422" s="65"/>
      <c r="E1422" s="65"/>
      <c r="F1422" s="65"/>
      <c r="G1422" s="65"/>
      <c r="H1422" s="65"/>
      <c r="I1422" s="65"/>
      <c r="J1422" s="65"/>
    </row>
    <row r="1423" spans="1:10" ht="16" x14ac:dyDescent="0.2">
      <c r="A1423" s="65"/>
      <c r="B1423" s="65"/>
      <c r="C1423" s="65"/>
      <c r="D1423" s="65"/>
      <c r="E1423" s="65"/>
      <c r="F1423" s="65"/>
      <c r="G1423" s="65"/>
      <c r="H1423" s="65"/>
      <c r="I1423" s="65"/>
      <c r="J1423" s="65"/>
    </row>
    <row r="1424" spans="1:10" ht="16" x14ac:dyDescent="0.2">
      <c r="A1424" s="65"/>
      <c r="B1424" s="65"/>
      <c r="C1424" s="65"/>
      <c r="D1424" s="65"/>
      <c r="E1424" s="65"/>
      <c r="F1424" s="65"/>
      <c r="G1424" s="65"/>
      <c r="H1424" s="65"/>
      <c r="I1424" s="65"/>
      <c r="J1424" s="65"/>
    </row>
    <row r="1425" spans="1:10" ht="16" x14ac:dyDescent="0.2">
      <c r="A1425" s="65"/>
      <c r="B1425" s="65"/>
      <c r="C1425" s="65"/>
      <c r="D1425" s="65"/>
      <c r="E1425" s="65"/>
      <c r="F1425" s="65"/>
      <c r="G1425" s="65"/>
      <c r="H1425" s="65"/>
      <c r="I1425" s="65"/>
      <c r="J1425" s="65"/>
    </row>
    <row r="1426" spans="1:10" ht="16" x14ac:dyDescent="0.2">
      <c r="A1426" s="65"/>
      <c r="B1426" s="65"/>
      <c r="C1426" s="65"/>
      <c r="D1426" s="65"/>
      <c r="E1426" s="65"/>
      <c r="F1426" s="65"/>
      <c r="G1426" s="65"/>
      <c r="H1426" s="65"/>
      <c r="I1426" s="65"/>
      <c r="J1426" s="65"/>
    </row>
    <row r="1427" spans="1:10" ht="16" x14ac:dyDescent="0.2">
      <c r="A1427" s="65"/>
      <c r="B1427" s="65"/>
      <c r="C1427" s="65"/>
      <c r="D1427" s="65"/>
      <c r="E1427" s="65"/>
      <c r="F1427" s="65"/>
      <c r="G1427" s="65"/>
      <c r="H1427" s="65"/>
      <c r="I1427" s="65"/>
      <c r="J1427" s="65"/>
    </row>
    <row r="1428" spans="1:10" ht="16" x14ac:dyDescent="0.2">
      <c r="A1428" s="65"/>
      <c r="B1428" s="65"/>
      <c r="C1428" s="65"/>
      <c r="D1428" s="65"/>
      <c r="E1428" s="65"/>
      <c r="F1428" s="65"/>
      <c r="G1428" s="65"/>
      <c r="H1428" s="65"/>
      <c r="I1428" s="65"/>
      <c r="J1428" s="65"/>
    </row>
    <row r="1429" spans="1:10" ht="16" x14ac:dyDescent="0.2">
      <c r="A1429" s="65"/>
      <c r="B1429" s="65"/>
      <c r="C1429" s="65"/>
      <c r="D1429" s="65"/>
      <c r="E1429" s="65"/>
      <c r="F1429" s="65"/>
      <c r="G1429" s="65"/>
      <c r="H1429" s="65"/>
      <c r="I1429" s="65"/>
      <c r="J1429" s="65"/>
    </row>
    <row r="1430" spans="1:10" ht="16" x14ac:dyDescent="0.2">
      <c r="A1430" s="65"/>
      <c r="B1430" s="65"/>
      <c r="C1430" s="65"/>
      <c r="D1430" s="65"/>
      <c r="E1430" s="65"/>
      <c r="F1430" s="65"/>
      <c r="G1430" s="65"/>
      <c r="H1430" s="65"/>
      <c r="I1430" s="65"/>
      <c r="J1430" s="65"/>
    </row>
    <row r="1431" spans="1:10" ht="16" x14ac:dyDescent="0.2">
      <c r="A1431" s="65"/>
      <c r="B1431" s="65"/>
      <c r="C1431" s="65"/>
      <c r="D1431" s="65"/>
      <c r="E1431" s="65"/>
      <c r="F1431" s="65"/>
      <c r="G1431" s="65"/>
      <c r="H1431" s="65"/>
      <c r="I1431" s="65"/>
      <c r="J1431" s="65"/>
    </row>
    <row r="1432" spans="1:10" ht="16" x14ac:dyDescent="0.2">
      <c r="A1432" s="65"/>
      <c r="B1432" s="65"/>
      <c r="C1432" s="65"/>
      <c r="D1432" s="65"/>
      <c r="E1432" s="65"/>
      <c r="F1432" s="65"/>
      <c r="G1432" s="65"/>
      <c r="H1432" s="65"/>
      <c r="I1432" s="65"/>
      <c r="J1432" s="65"/>
    </row>
    <row r="1433" spans="1:10" ht="16" x14ac:dyDescent="0.2">
      <c r="A1433" s="65"/>
      <c r="B1433" s="65"/>
      <c r="C1433" s="65"/>
      <c r="D1433" s="65"/>
      <c r="E1433" s="65"/>
      <c r="F1433" s="65"/>
      <c r="G1433" s="65"/>
      <c r="H1433" s="65"/>
      <c r="I1433" s="65"/>
      <c r="J1433" s="65"/>
    </row>
    <row r="1434" spans="1:10" ht="16" x14ac:dyDescent="0.2">
      <c r="A1434" s="65"/>
      <c r="B1434" s="65"/>
      <c r="C1434" s="65"/>
      <c r="D1434" s="65"/>
      <c r="E1434" s="65"/>
      <c r="F1434" s="65"/>
      <c r="G1434" s="65"/>
      <c r="H1434" s="65"/>
      <c r="I1434" s="65"/>
      <c r="J1434" s="65"/>
    </row>
    <row r="1435" spans="1:10" ht="16" x14ac:dyDescent="0.2">
      <c r="A1435" s="65"/>
      <c r="B1435" s="65"/>
      <c r="C1435" s="65"/>
      <c r="D1435" s="65"/>
      <c r="E1435" s="65"/>
      <c r="F1435" s="65"/>
      <c r="G1435" s="65"/>
      <c r="H1435" s="65"/>
      <c r="I1435" s="65"/>
      <c r="J1435" s="65"/>
    </row>
    <row r="1436" spans="1:10" ht="16" x14ac:dyDescent="0.2">
      <c r="A1436" s="65"/>
      <c r="B1436" s="65"/>
      <c r="C1436" s="65"/>
      <c r="D1436" s="65"/>
      <c r="E1436" s="65"/>
      <c r="F1436" s="65"/>
      <c r="G1436" s="65"/>
      <c r="H1436" s="65"/>
      <c r="I1436" s="65"/>
      <c r="J1436" s="65"/>
    </row>
    <row r="1437" spans="1:10" ht="16" x14ac:dyDescent="0.2">
      <c r="A1437" s="65"/>
      <c r="B1437" s="65"/>
      <c r="C1437" s="65"/>
      <c r="D1437" s="65"/>
      <c r="E1437" s="65"/>
      <c r="F1437" s="65"/>
      <c r="G1437" s="65"/>
      <c r="H1437" s="65"/>
      <c r="I1437" s="65"/>
      <c r="J1437" s="65"/>
    </row>
    <row r="1438" spans="1:10" ht="16" x14ac:dyDescent="0.2">
      <c r="A1438" s="65"/>
      <c r="B1438" s="65"/>
      <c r="C1438" s="65"/>
      <c r="D1438" s="65"/>
      <c r="E1438" s="65"/>
      <c r="F1438" s="65"/>
      <c r="G1438" s="65"/>
      <c r="H1438" s="65"/>
      <c r="I1438" s="65"/>
      <c r="J1438" s="65"/>
    </row>
    <row r="1439" spans="1:10" ht="16" x14ac:dyDescent="0.2">
      <c r="A1439" s="65"/>
      <c r="B1439" s="65"/>
      <c r="C1439" s="65"/>
      <c r="D1439" s="65"/>
      <c r="E1439" s="65"/>
      <c r="F1439" s="65"/>
      <c r="G1439" s="65"/>
      <c r="H1439" s="65"/>
      <c r="I1439" s="65"/>
      <c r="J1439" s="65"/>
    </row>
    <row r="1440" spans="1:10" ht="16" x14ac:dyDescent="0.2">
      <c r="A1440" s="65"/>
      <c r="B1440" s="65"/>
      <c r="C1440" s="65"/>
      <c r="D1440" s="65"/>
      <c r="E1440" s="65"/>
      <c r="F1440" s="65"/>
      <c r="G1440" s="65"/>
      <c r="H1440" s="65"/>
      <c r="I1440" s="65"/>
      <c r="J1440" s="65"/>
    </row>
    <row r="1441" spans="1:10" ht="16" x14ac:dyDescent="0.2">
      <c r="A1441" s="65"/>
      <c r="B1441" s="65"/>
      <c r="C1441" s="65"/>
      <c r="D1441" s="65"/>
      <c r="E1441" s="65"/>
      <c r="F1441" s="65"/>
      <c r="G1441" s="65"/>
      <c r="H1441" s="65"/>
      <c r="I1441" s="65"/>
      <c r="J1441" s="65"/>
    </row>
    <row r="1442" spans="1:10" ht="16" x14ac:dyDescent="0.2">
      <c r="A1442" s="65"/>
      <c r="B1442" s="65"/>
      <c r="C1442" s="65"/>
      <c r="D1442" s="65"/>
      <c r="E1442" s="65"/>
      <c r="F1442" s="65"/>
      <c r="G1442" s="65"/>
      <c r="H1442" s="65"/>
      <c r="I1442" s="65"/>
      <c r="J1442" s="65"/>
    </row>
    <row r="1443" spans="1:10" ht="16" x14ac:dyDescent="0.2">
      <c r="A1443" s="65"/>
      <c r="B1443" s="65"/>
      <c r="C1443" s="65"/>
      <c r="D1443" s="65"/>
      <c r="E1443" s="65"/>
      <c r="F1443" s="65"/>
      <c r="G1443" s="65"/>
      <c r="H1443" s="65"/>
      <c r="I1443" s="65"/>
      <c r="J1443" s="65"/>
    </row>
    <row r="1444" spans="1:10" ht="16" x14ac:dyDescent="0.2">
      <c r="A1444" s="65"/>
      <c r="B1444" s="65"/>
      <c r="C1444" s="65"/>
      <c r="D1444" s="65"/>
      <c r="E1444" s="65"/>
      <c r="F1444" s="65"/>
      <c r="G1444" s="65"/>
      <c r="H1444" s="65"/>
      <c r="I1444" s="65"/>
      <c r="J1444" s="65"/>
    </row>
    <row r="1445" spans="1:10" ht="16" x14ac:dyDescent="0.2">
      <c r="A1445" s="65"/>
      <c r="B1445" s="65"/>
      <c r="C1445" s="65"/>
      <c r="D1445" s="65"/>
      <c r="E1445" s="65"/>
      <c r="F1445" s="65"/>
      <c r="G1445" s="65"/>
      <c r="H1445" s="65"/>
      <c r="I1445" s="65"/>
      <c r="J1445" s="65"/>
    </row>
    <row r="1446" spans="1:10" ht="16" x14ac:dyDescent="0.2">
      <c r="A1446" s="65"/>
      <c r="B1446" s="65"/>
      <c r="C1446" s="65"/>
      <c r="D1446" s="65"/>
      <c r="E1446" s="65"/>
      <c r="F1446" s="65"/>
      <c r="G1446" s="65"/>
      <c r="H1446" s="65"/>
      <c r="I1446" s="65"/>
      <c r="J1446" s="65"/>
    </row>
    <row r="1447" spans="1:10" ht="16" x14ac:dyDescent="0.2">
      <c r="A1447" s="65"/>
      <c r="B1447" s="65"/>
      <c r="C1447" s="65"/>
      <c r="D1447" s="65"/>
      <c r="E1447" s="65"/>
      <c r="F1447" s="65"/>
      <c r="G1447" s="65"/>
      <c r="H1447" s="65"/>
      <c r="I1447" s="65"/>
      <c r="J1447" s="65"/>
    </row>
    <row r="1448" spans="1:10" ht="16" x14ac:dyDescent="0.2">
      <c r="A1448" s="65"/>
      <c r="B1448" s="65"/>
      <c r="C1448" s="65"/>
      <c r="D1448" s="65"/>
      <c r="E1448" s="65"/>
      <c r="F1448" s="65"/>
      <c r="G1448" s="65"/>
      <c r="H1448" s="65"/>
      <c r="I1448" s="65"/>
      <c r="J1448" s="65"/>
    </row>
    <row r="1449" spans="1:10" ht="16" x14ac:dyDescent="0.2">
      <c r="A1449" s="65"/>
      <c r="B1449" s="65"/>
      <c r="C1449" s="65"/>
      <c r="D1449" s="65"/>
      <c r="E1449" s="65"/>
      <c r="F1449" s="65"/>
      <c r="G1449" s="65"/>
      <c r="H1449" s="65"/>
      <c r="I1449" s="65"/>
      <c r="J1449" s="65"/>
    </row>
    <row r="1450" spans="1:10" ht="16" x14ac:dyDescent="0.2">
      <c r="A1450" s="65"/>
      <c r="B1450" s="65"/>
      <c r="C1450" s="65"/>
      <c r="D1450" s="65"/>
      <c r="E1450" s="65"/>
      <c r="F1450" s="65"/>
      <c r="G1450" s="65"/>
      <c r="H1450" s="65"/>
      <c r="I1450" s="65"/>
      <c r="J1450" s="65"/>
    </row>
    <row r="1451" spans="1:10" ht="16" x14ac:dyDescent="0.2">
      <c r="A1451" s="65"/>
      <c r="B1451" s="65"/>
      <c r="C1451" s="65"/>
      <c r="D1451" s="65"/>
      <c r="E1451" s="65"/>
      <c r="F1451" s="65"/>
      <c r="G1451" s="65"/>
      <c r="H1451" s="65"/>
      <c r="I1451" s="65"/>
      <c r="J1451" s="65"/>
    </row>
    <row r="1452" spans="1:10" ht="16" x14ac:dyDescent="0.2">
      <c r="A1452" s="65"/>
      <c r="B1452" s="65"/>
      <c r="C1452" s="65"/>
      <c r="D1452" s="65"/>
      <c r="E1452" s="65"/>
      <c r="F1452" s="65"/>
      <c r="G1452" s="65"/>
      <c r="H1452" s="65"/>
      <c r="I1452" s="65"/>
      <c r="J1452" s="65"/>
    </row>
    <row r="1453" spans="1:10" ht="16" x14ac:dyDescent="0.2">
      <c r="A1453" s="65"/>
      <c r="B1453" s="65"/>
      <c r="C1453" s="65"/>
      <c r="D1453" s="65"/>
      <c r="E1453" s="65"/>
      <c r="F1453" s="65"/>
      <c r="G1453" s="65"/>
      <c r="H1453" s="65"/>
      <c r="I1453" s="65"/>
      <c r="J1453" s="65"/>
    </row>
    <row r="1454" spans="1:10" ht="16" x14ac:dyDescent="0.2">
      <c r="A1454" s="65"/>
      <c r="B1454" s="65"/>
      <c r="C1454" s="65"/>
      <c r="D1454" s="65"/>
      <c r="E1454" s="65"/>
      <c r="F1454" s="65"/>
      <c r="G1454" s="65"/>
      <c r="H1454" s="65"/>
      <c r="I1454" s="65"/>
      <c r="J1454" s="65"/>
    </row>
    <row r="1455" spans="1:10" ht="16" x14ac:dyDescent="0.2">
      <c r="A1455" s="65"/>
      <c r="B1455" s="65"/>
      <c r="C1455" s="65"/>
      <c r="D1455" s="65"/>
      <c r="E1455" s="65"/>
      <c r="F1455" s="65"/>
      <c r="G1455" s="65"/>
      <c r="H1455" s="65"/>
      <c r="I1455" s="65"/>
      <c r="J1455" s="65"/>
    </row>
    <row r="1456" spans="1:10" ht="16" x14ac:dyDescent="0.2">
      <c r="A1456" s="65"/>
      <c r="B1456" s="65"/>
      <c r="C1456" s="65"/>
      <c r="D1456" s="65"/>
      <c r="E1456" s="65"/>
      <c r="F1456" s="65"/>
      <c r="G1456" s="65"/>
      <c r="H1456" s="65"/>
      <c r="I1456" s="65"/>
      <c r="J1456" s="65"/>
    </row>
    <row r="1457" spans="1:10" ht="16" x14ac:dyDescent="0.2">
      <c r="A1457" s="65"/>
      <c r="B1457" s="65"/>
      <c r="C1457" s="65"/>
      <c r="D1457" s="65"/>
      <c r="E1457" s="65"/>
      <c r="F1457" s="65"/>
      <c r="G1457" s="65"/>
      <c r="H1457" s="65"/>
      <c r="I1457" s="65"/>
      <c r="J1457" s="65"/>
    </row>
    <row r="1458" spans="1:10" ht="16" x14ac:dyDescent="0.2">
      <c r="A1458" s="65"/>
      <c r="B1458" s="65"/>
      <c r="C1458" s="65"/>
      <c r="D1458" s="65"/>
      <c r="E1458" s="65"/>
      <c r="F1458" s="65"/>
      <c r="G1458" s="65"/>
      <c r="H1458" s="65"/>
      <c r="I1458" s="65"/>
      <c r="J1458" s="65"/>
    </row>
    <row r="1459" spans="1:10" ht="16" x14ac:dyDescent="0.2">
      <c r="A1459" s="65"/>
      <c r="B1459" s="65"/>
      <c r="C1459" s="65"/>
      <c r="D1459" s="65"/>
      <c r="E1459" s="65"/>
      <c r="F1459" s="65"/>
      <c r="G1459" s="65"/>
      <c r="H1459" s="65"/>
      <c r="I1459" s="65"/>
      <c r="J1459" s="65"/>
    </row>
    <row r="1460" spans="1:10" ht="16" x14ac:dyDescent="0.2">
      <c r="A1460" s="65"/>
      <c r="B1460" s="65"/>
      <c r="C1460" s="65"/>
      <c r="D1460" s="65"/>
      <c r="E1460" s="65"/>
      <c r="F1460" s="65"/>
      <c r="G1460" s="65"/>
      <c r="H1460" s="65"/>
      <c r="I1460" s="65"/>
      <c r="J1460" s="65"/>
    </row>
    <row r="1461" spans="1:10" ht="16" x14ac:dyDescent="0.2">
      <c r="A1461" s="65"/>
      <c r="B1461" s="65"/>
      <c r="C1461" s="65"/>
      <c r="D1461" s="65"/>
      <c r="E1461" s="65"/>
      <c r="F1461" s="65"/>
      <c r="G1461" s="65"/>
      <c r="H1461" s="65"/>
      <c r="I1461" s="65"/>
      <c r="J1461" s="65"/>
    </row>
    <row r="1462" spans="1:10" ht="16" x14ac:dyDescent="0.2">
      <c r="A1462" s="65"/>
      <c r="B1462" s="65"/>
      <c r="C1462" s="65"/>
      <c r="D1462" s="65"/>
      <c r="E1462" s="65"/>
      <c r="F1462" s="65"/>
      <c r="G1462" s="65"/>
      <c r="H1462" s="65"/>
      <c r="I1462" s="65"/>
      <c r="J1462" s="65"/>
    </row>
    <row r="1463" spans="1:10" ht="16" x14ac:dyDescent="0.2">
      <c r="A1463" s="65"/>
      <c r="B1463" s="65"/>
      <c r="C1463" s="65"/>
      <c r="D1463" s="65"/>
      <c r="E1463" s="65"/>
      <c r="F1463" s="65"/>
      <c r="G1463" s="65"/>
      <c r="H1463" s="65"/>
      <c r="I1463" s="65"/>
      <c r="J1463" s="65"/>
    </row>
    <row r="1464" spans="1:10" ht="16" x14ac:dyDescent="0.2">
      <c r="A1464" s="65"/>
      <c r="B1464" s="65"/>
      <c r="C1464" s="65"/>
      <c r="D1464" s="65"/>
      <c r="E1464" s="65"/>
      <c r="F1464" s="65"/>
      <c r="G1464" s="65"/>
      <c r="H1464" s="65"/>
      <c r="I1464" s="65"/>
      <c r="J1464" s="65"/>
    </row>
    <row r="1465" spans="1:10" ht="16" x14ac:dyDescent="0.2">
      <c r="A1465" s="65"/>
      <c r="B1465" s="65"/>
      <c r="C1465" s="65"/>
      <c r="D1465" s="65"/>
      <c r="E1465" s="65"/>
      <c r="F1465" s="65"/>
      <c r="G1465" s="65"/>
      <c r="H1465" s="65"/>
      <c r="I1465" s="65"/>
      <c r="J1465" s="65"/>
    </row>
    <row r="1466" spans="1:10" ht="16" x14ac:dyDescent="0.2">
      <c r="A1466" s="65"/>
      <c r="B1466" s="65"/>
      <c r="C1466" s="65"/>
      <c r="D1466" s="65"/>
      <c r="E1466" s="65"/>
      <c r="F1466" s="65"/>
      <c r="G1466" s="65"/>
      <c r="H1466" s="65"/>
      <c r="I1466" s="65"/>
      <c r="J1466" s="65"/>
    </row>
    <row r="1467" spans="1:10" ht="16" x14ac:dyDescent="0.2">
      <c r="A1467" s="65"/>
      <c r="B1467" s="65"/>
      <c r="C1467" s="65"/>
      <c r="D1467" s="65"/>
      <c r="E1467" s="65"/>
      <c r="F1467" s="65"/>
      <c r="G1467" s="65"/>
      <c r="H1467" s="65"/>
      <c r="I1467" s="65"/>
      <c r="J1467" s="65"/>
    </row>
    <row r="1468" spans="1:10" ht="16" x14ac:dyDescent="0.2">
      <c r="A1468" s="65"/>
      <c r="B1468" s="65"/>
      <c r="C1468" s="65"/>
      <c r="D1468" s="65"/>
      <c r="E1468" s="65"/>
      <c r="F1468" s="65"/>
      <c r="G1468" s="65"/>
      <c r="H1468" s="65"/>
      <c r="I1468" s="65"/>
      <c r="J1468" s="65"/>
    </row>
    <row r="1469" spans="1:10" ht="16" x14ac:dyDescent="0.2">
      <c r="A1469" s="65"/>
      <c r="B1469" s="65"/>
      <c r="C1469" s="65"/>
      <c r="D1469" s="65"/>
      <c r="E1469" s="65"/>
      <c r="F1469" s="65"/>
      <c r="G1469" s="65"/>
      <c r="H1469" s="65"/>
      <c r="I1469" s="65"/>
      <c r="J1469" s="65"/>
    </row>
    <row r="1470" spans="1:10" ht="16" x14ac:dyDescent="0.2">
      <c r="A1470" s="65"/>
      <c r="B1470" s="65"/>
      <c r="C1470" s="65"/>
      <c r="D1470" s="65"/>
      <c r="E1470" s="65"/>
      <c r="F1470" s="65"/>
      <c r="G1470" s="65"/>
      <c r="H1470" s="65"/>
      <c r="I1470" s="65"/>
      <c r="J1470" s="65"/>
    </row>
    <row r="1471" spans="1:10" ht="16" x14ac:dyDescent="0.2">
      <c r="A1471" s="65"/>
      <c r="B1471" s="65"/>
      <c r="C1471" s="65"/>
      <c r="D1471" s="65"/>
      <c r="E1471" s="65"/>
      <c r="F1471" s="65"/>
      <c r="G1471" s="65"/>
      <c r="H1471" s="65"/>
      <c r="I1471" s="65"/>
      <c r="J1471" s="65"/>
    </row>
    <row r="1472" spans="1:10" ht="16" x14ac:dyDescent="0.2">
      <c r="A1472" s="65"/>
      <c r="B1472" s="65"/>
      <c r="C1472" s="65"/>
      <c r="D1472" s="65"/>
      <c r="E1472" s="65"/>
      <c r="F1472" s="65"/>
      <c r="G1472" s="65"/>
      <c r="H1472" s="65"/>
      <c r="I1472" s="65"/>
      <c r="J1472" s="65"/>
    </row>
    <row r="1473" spans="1:10" ht="16" x14ac:dyDescent="0.2">
      <c r="A1473" s="65"/>
      <c r="B1473" s="65"/>
      <c r="C1473" s="65"/>
      <c r="D1473" s="65"/>
      <c r="E1473" s="65"/>
      <c r="F1473" s="65"/>
      <c r="G1473" s="65"/>
      <c r="H1473" s="65"/>
      <c r="I1473" s="65"/>
      <c r="J1473" s="65"/>
    </row>
    <row r="1474" spans="1:10" ht="16" x14ac:dyDescent="0.2">
      <c r="A1474" s="65"/>
      <c r="B1474" s="65"/>
      <c r="C1474" s="65"/>
      <c r="D1474" s="65"/>
      <c r="E1474" s="65"/>
      <c r="F1474" s="65"/>
      <c r="G1474" s="65"/>
      <c r="H1474" s="65"/>
      <c r="I1474" s="65"/>
      <c r="J1474" s="65"/>
    </row>
    <row r="1475" spans="1:10" ht="16" x14ac:dyDescent="0.2">
      <c r="A1475" s="65"/>
      <c r="B1475" s="65"/>
      <c r="C1475" s="65"/>
      <c r="D1475" s="65"/>
      <c r="E1475" s="65"/>
      <c r="F1475" s="65"/>
      <c r="G1475" s="65"/>
      <c r="H1475" s="65"/>
      <c r="I1475" s="65"/>
      <c r="J1475" s="65"/>
    </row>
    <row r="1476" spans="1:10" ht="16" x14ac:dyDescent="0.2">
      <c r="A1476" s="65"/>
      <c r="B1476" s="65"/>
      <c r="C1476" s="65"/>
      <c r="D1476" s="65"/>
      <c r="E1476" s="65"/>
      <c r="F1476" s="65"/>
      <c r="G1476" s="65"/>
      <c r="H1476" s="65"/>
      <c r="I1476" s="65"/>
      <c r="J1476" s="65"/>
    </row>
    <row r="1477" spans="1:10" ht="16" x14ac:dyDescent="0.2">
      <c r="A1477" s="65"/>
      <c r="B1477" s="65"/>
      <c r="C1477" s="65"/>
      <c r="D1477" s="65"/>
      <c r="E1477" s="65"/>
      <c r="F1477" s="65"/>
      <c r="G1477" s="65"/>
      <c r="H1477" s="65"/>
      <c r="I1477" s="65"/>
      <c r="J1477" s="65"/>
    </row>
    <row r="1478" spans="1:10" ht="16" x14ac:dyDescent="0.2">
      <c r="A1478" s="65"/>
      <c r="B1478" s="65"/>
      <c r="C1478" s="65"/>
      <c r="D1478" s="65"/>
      <c r="E1478" s="65"/>
      <c r="F1478" s="65"/>
      <c r="G1478" s="65"/>
      <c r="H1478" s="65"/>
      <c r="I1478" s="65"/>
      <c r="J1478" s="65"/>
    </row>
    <row r="1479" spans="1:10" ht="16" x14ac:dyDescent="0.2">
      <c r="A1479" s="65"/>
      <c r="B1479" s="65"/>
      <c r="C1479" s="65"/>
      <c r="D1479" s="65"/>
      <c r="E1479" s="65"/>
      <c r="F1479" s="65"/>
      <c r="G1479" s="65"/>
      <c r="H1479" s="65"/>
      <c r="I1479" s="65"/>
      <c r="J1479" s="65"/>
    </row>
    <row r="1480" spans="1:10" ht="16" x14ac:dyDescent="0.2">
      <c r="A1480" s="65"/>
      <c r="B1480" s="65"/>
      <c r="C1480" s="65"/>
      <c r="D1480" s="65"/>
      <c r="E1480" s="65"/>
      <c r="F1480" s="65"/>
      <c r="G1480" s="65"/>
      <c r="H1480" s="65"/>
      <c r="I1480" s="65"/>
      <c r="J1480" s="65"/>
    </row>
    <row r="1481" spans="1:10" ht="16" x14ac:dyDescent="0.2">
      <c r="A1481" s="65"/>
      <c r="B1481" s="65"/>
      <c r="C1481" s="65"/>
      <c r="D1481" s="65"/>
      <c r="E1481" s="65"/>
      <c r="F1481" s="65"/>
      <c r="G1481" s="65"/>
      <c r="H1481" s="65"/>
      <c r="I1481" s="65"/>
      <c r="J1481" s="65"/>
    </row>
    <row r="1482" spans="1:10" ht="16" x14ac:dyDescent="0.2">
      <c r="A1482" s="65"/>
      <c r="B1482" s="65"/>
      <c r="C1482" s="65"/>
      <c r="D1482" s="65"/>
      <c r="E1482" s="65"/>
      <c r="F1482" s="65"/>
      <c r="G1482" s="65"/>
      <c r="H1482" s="65"/>
      <c r="I1482" s="65"/>
      <c r="J1482" s="65"/>
    </row>
    <row r="1483" spans="1:10" ht="16" x14ac:dyDescent="0.2">
      <c r="A1483" s="65"/>
      <c r="B1483" s="65"/>
      <c r="C1483" s="65"/>
      <c r="D1483" s="65"/>
      <c r="E1483" s="65"/>
      <c r="F1483" s="65"/>
      <c r="G1483" s="65"/>
      <c r="H1483" s="65"/>
      <c r="I1483" s="65"/>
      <c r="J1483" s="65"/>
    </row>
    <row r="1484" spans="1:10" ht="16" x14ac:dyDescent="0.2">
      <c r="A1484" s="65"/>
      <c r="B1484" s="65"/>
      <c r="C1484" s="65"/>
      <c r="D1484" s="65"/>
      <c r="E1484" s="65"/>
      <c r="F1484" s="65"/>
      <c r="G1484" s="65"/>
      <c r="H1484" s="65"/>
      <c r="I1484" s="65"/>
      <c r="J1484" s="65"/>
    </row>
    <row r="1485" spans="1:10" ht="16" x14ac:dyDescent="0.2">
      <c r="A1485" s="65"/>
      <c r="B1485" s="65"/>
      <c r="C1485" s="65"/>
      <c r="D1485" s="65"/>
      <c r="E1485" s="65"/>
      <c r="F1485" s="65"/>
      <c r="G1485" s="65"/>
      <c r="H1485" s="65"/>
      <c r="I1485" s="65"/>
      <c r="J1485" s="65"/>
    </row>
    <row r="1486" spans="1:10" ht="16" x14ac:dyDescent="0.2">
      <c r="A1486" s="65"/>
      <c r="B1486" s="65"/>
      <c r="C1486" s="65"/>
      <c r="D1486" s="65"/>
      <c r="E1486" s="65"/>
      <c r="F1486" s="65"/>
      <c r="G1486" s="65"/>
      <c r="H1486" s="65"/>
      <c r="I1486" s="65"/>
      <c r="J1486" s="65"/>
    </row>
    <row r="1487" spans="1:10" ht="16" x14ac:dyDescent="0.2">
      <c r="A1487" s="65"/>
      <c r="B1487" s="65"/>
      <c r="C1487" s="65"/>
      <c r="D1487" s="65"/>
      <c r="E1487" s="65"/>
      <c r="F1487" s="65"/>
      <c r="G1487" s="65"/>
      <c r="H1487" s="65"/>
      <c r="I1487" s="65"/>
      <c r="J1487" s="65"/>
    </row>
    <row r="1488" spans="1:10" ht="16" x14ac:dyDescent="0.2">
      <c r="A1488" s="65"/>
      <c r="B1488" s="65"/>
      <c r="C1488" s="65"/>
      <c r="D1488" s="65"/>
      <c r="E1488" s="65"/>
      <c r="F1488" s="65"/>
      <c r="G1488" s="65"/>
      <c r="H1488" s="65"/>
      <c r="I1488" s="65"/>
      <c r="J1488" s="65"/>
    </row>
    <row r="1489" spans="1:10" ht="16" x14ac:dyDescent="0.2">
      <c r="A1489" s="65"/>
      <c r="B1489" s="65"/>
      <c r="C1489" s="65"/>
      <c r="D1489" s="65"/>
      <c r="E1489" s="65"/>
      <c r="F1489" s="65"/>
      <c r="G1489" s="65"/>
      <c r="H1489" s="65"/>
      <c r="I1489" s="65"/>
      <c r="J1489" s="65"/>
    </row>
    <row r="1490" spans="1:10" ht="16" x14ac:dyDescent="0.2">
      <c r="A1490" s="65"/>
      <c r="B1490" s="65"/>
      <c r="C1490" s="65"/>
      <c r="D1490" s="65"/>
      <c r="E1490" s="65"/>
      <c r="F1490" s="65"/>
      <c r="G1490" s="65"/>
      <c r="H1490" s="65"/>
      <c r="I1490" s="65"/>
      <c r="J1490" s="65"/>
    </row>
    <row r="1491" spans="1:10" ht="16" x14ac:dyDescent="0.2">
      <c r="A1491" s="65"/>
      <c r="B1491" s="65"/>
      <c r="C1491" s="65"/>
      <c r="D1491" s="65"/>
      <c r="E1491" s="65"/>
      <c r="F1491" s="65"/>
      <c r="G1491" s="65"/>
      <c r="H1491" s="65"/>
      <c r="I1491" s="65"/>
      <c r="J1491" s="65"/>
    </row>
    <row r="1492" spans="1:10" ht="16" x14ac:dyDescent="0.2">
      <c r="A1492" s="65"/>
      <c r="B1492" s="65"/>
      <c r="C1492" s="65"/>
      <c r="D1492" s="65"/>
      <c r="E1492" s="65"/>
      <c r="F1492" s="65"/>
      <c r="G1492" s="65"/>
      <c r="H1492" s="65"/>
      <c r="I1492" s="65"/>
      <c r="J1492" s="65"/>
    </row>
    <row r="1493" spans="1:10" ht="16" x14ac:dyDescent="0.2">
      <c r="A1493" s="65"/>
      <c r="B1493" s="65"/>
      <c r="C1493" s="65"/>
      <c r="D1493" s="65"/>
      <c r="E1493" s="65"/>
      <c r="F1493" s="65"/>
      <c r="G1493" s="65"/>
      <c r="H1493" s="65"/>
      <c r="I1493" s="65"/>
      <c r="J1493" s="65"/>
    </row>
    <row r="1494" spans="1:10" ht="16" x14ac:dyDescent="0.2">
      <c r="A1494" s="65"/>
      <c r="B1494" s="65"/>
      <c r="C1494" s="65"/>
      <c r="D1494" s="65"/>
      <c r="E1494" s="65"/>
      <c r="F1494" s="65"/>
      <c r="G1494" s="65"/>
      <c r="H1494" s="65"/>
      <c r="I1494" s="65"/>
      <c r="J1494" s="65"/>
    </row>
    <row r="1495" spans="1:10" ht="16" x14ac:dyDescent="0.2">
      <c r="A1495" s="65"/>
      <c r="B1495" s="65"/>
      <c r="C1495" s="65"/>
      <c r="D1495" s="65"/>
      <c r="E1495" s="65"/>
      <c r="F1495" s="65"/>
      <c r="G1495" s="65"/>
      <c r="H1495" s="65"/>
      <c r="I1495" s="65"/>
      <c r="J1495" s="65"/>
    </row>
    <row r="1496" spans="1:10" ht="16" x14ac:dyDescent="0.2">
      <c r="A1496" s="65"/>
      <c r="B1496" s="65"/>
      <c r="C1496" s="65"/>
      <c r="D1496" s="65"/>
      <c r="E1496" s="65"/>
      <c r="F1496" s="65"/>
      <c r="G1496" s="65"/>
      <c r="H1496" s="65"/>
      <c r="I1496" s="65"/>
      <c r="J1496" s="65"/>
    </row>
    <row r="1497" spans="1:10" ht="16" x14ac:dyDescent="0.2">
      <c r="A1497" s="65"/>
      <c r="B1497" s="65"/>
      <c r="C1497" s="65"/>
      <c r="D1497" s="65"/>
      <c r="E1497" s="65"/>
      <c r="F1497" s="65"/>
      <c r="G1497" s="65"/>
      <c r="H1497" s="65"/>
      <c r="I1497" s="65"/>
      <c r="J1497" s="65"/>
    </row>
    <row r="1498" spans="1:10" ht="16" x14ac:dyDescent="0.2">
      <c r="A1498" s="65"/>
      <c r="B1498" s="65"/>
      <c r="C1498" s="65"/>
      <c r="D1498" s="65"/>
      <c r="E1498" s="65"/>
      <c r="F1498" s="65"/>
      <c r="G1498" s="65"/>
      <c r="H1498" s="65"/>
      <c r="I1498" s="65"/>
      <c r="J1498" s="65"/>
    </row>
    <row r="1499" spans="1:10" ht="16" x14ac:dyDescent="0.2">
      <c r="A1499" s="65"/>
      <c r="B1499" s="65"/>
      <c r="C1499" s="65"/>
      <c r="D1499" s="65"/>
      <c r="E1499" s="65"/>
      <c r="F1499" s="65"/>
      <c r="G1499" s="65"/>
      <c r="H1499" s="65"/>
      <c r="I1499" s="65"/>
      <c r="J1499" s="65"/>
    </row>
    <row r="1500" spans="1:10" ht="16" x14ac:dyDescent="0.2">
      <c r="A1500" s="65"/>
      <c r="B1500" s="65"/>
      <c r="C1500" s="65"/>
      <c r="D1500" s="65"/>
      <c r="E1500" s="65"/>
      <c r="F1500" s="65"/>
      <c r="G1500" s="65"/>
      <c r="H1500" s="65"/>
      <c r="I1500" s="65"/>
      <c r="J1500" s="65"/>
    </row>
    <row r="1501" spans="1:10" ht="16" x14ac:dyDescent="0.2">
      <c r="A1501" s="65"/>
      <c r="B1501" s="65"/>
      <c r="C1501" s="65"/>
      <c r="D1501" s="65"/>
      <c r="E1501" s="65"/>
      <c r="F1501" s="65"/>
      <c r="G1501" s="65"/>
      <c r="H1501" s="65"/>
      <c r="I1501" s="65"/>
      <c r="J1501" s="65"/>
    </row>
    <row r="1502" spans="1:10" ht="16" x14ac:dyDescent="0.2">
      <c r="A1502" s="65"/>
      <c r="B1502" s="65"/>
      <c r="C1502" s="65"/>
      <c r="D1502" s="65"/>
      <c r="E1502" s="65"/>
      <c r="F1502" s="65"/>
      <c r="G1502" s="65"/>
      <c r="H1502" s="65"/>
      <c r="I1502" s="65"/>
      <c r="J1502" s="65"/>
    </row>
    <row r="1503" spans="1:10" ht="16" x14ac:dyDescent="0.2">
      <c r="A1503" s="65"/>
      <c r="B1503" s="65"/>
      <c r="C1503" s="65"/>
      <c r="D1503" s="65"/>
      <c r="E1503" s="65"/>
      <c r="F1503" s="65"/>
      <c r="G1503" s="65"/>
      <c r="H1503" s="65"/>
      <c r="I1503" s="65"/>
      <c r="J1503" s="65"/>
    </row>
    <row r="1504" spans="1:10" ht="16" x14ac:dyDescent="0.2">
      <c r="A1504" s="65"/>
      <c r="B1504" s="65"/>
      <c r="C1504" s="65"/>
      <c r="D1504" s="65"/>
      <c r="E1504" s="65"/>
      <c r="F1504" s="65"/>
      <c r="G1504" s="65"/>
      <c r="H1504" s="65"/>
      <c r="I1504" s="65"/>
      <c r="J1504" s="65"/>
    </row>
    <row r="1505" spans="1:10" ht="16" x14ac:dyDescent="0.2">
      <c r="A1505" s="65"/>
      <c r="B1505" s="65"/>
      <c r="C1505" s="65"/>
      <c r="D1505" s="65"/>
      <c r="E1505" s="65"/>
      <c r="F1505" s="65"/>
      <c r="G1505" s="65"/>
      <c r="H1505" s="65"/>
      <c r="I1505" s="65"/>
      <c r="J1505" s="65"/>
    </row>
    <row r="1506" spans="1:10" ht="16" x14ac:dyDescent="0.2">
      <c r="A1506" s="65"/>
      <c r="B1506" s="65"/>
      <c r="C1506" s="65"/>
      <c r="D1506" s="65"/>
      <c r="E1506" s="65"/>
      <c r="F1506" s="65"/>
      <c r="G1506" s="65"/>
      <c r="H1506" s="65"/>
      <c r="I1506" s="65"/>
      <c r="J1506" s="65"/>
    </row>
    <row r="1507" spans="1:10" ht="16" x14ac:dyDescent="0.2">
      <c r="A1507" s="65"/>
      <c r="B1507" s="65"/>
      <c r="C1507" s="65"/>
      <c r="D1507" s="65"/>
      <c r="E1507" s="65"/>
      <c r="F1507" s="65"/>
      <c r="G1507" s="65"/>
      <c r="H1507" s="65"/>
      <c r="I1507" s="65"/>
      <c r="J1507" s="65"/>
    </row>
    <row r="1508" spans="1:10" ht="16" x14ac:dyDescent="0.2">
      <c r="A1508" s="65"/>
      <c r="B1508" s="65"/>
      <c r="C1508" s="65"/>
      <c r="D1508" s="65"/>
      <c r="E1508" s="65"/>
      <c r="F1508" s="65"/>
      <c r="G1508" s="65"/>
      <c r="H1508" s="65"/>
      <c r="I1508" s="65"/>
      <c r="J1508" s="65"/>
    </row>
    <row r="1509" spans="1:10" ht="16" x14ac:dyDescent="0.2">
      <c r="A1509" s="65"/>
      <c r="B1509" s="65"/>
      <c r="C1509" s="65"/>
      <c r="D1509" s="65"/>
      <c r="E1509" s="65"/>
      <c r="F1509" s="65"/>
      <c r="G1509" s="65"/>
      <c r="H1509" s="65"/>
      <c r="I1509" s="65"/>
      <c r="J1509" s="65"/>
    </row>
    <row r="1510" spans="1:10" ht="16" x14ac:dyDescent="0.2">
      <c r="A1510" s="65"/>
      <c r="B1510" s="65"/>
      <c r="C1510" s="65"/>
      <c r="D1510" s="65"/>
      <c r="E1510" s="65"/>
      <c r="F1510" s="65"/>
      <c r="G1510" s="65"/>
      <c r="H1510" s="65"/>
      <c r="I1510" s="65"/>
      <c r="J1510" s="65"/>
    </row>
    <row r="1511" spans="1:10" ht="16" x14ac:dyDescent="0.2">
      <c r="A1511" s="65"/>
      <c r="B1511" s="65"/>
      <c r="C1511" s="65"/>
      <c r="D1511" s="65"/>
      <c r="E1511" s="65"/>
      <c r="F1511" s="65"/>
      <c r="G1511" s="65"/>
      <c r="H1511" s="65"/>
      <c r="I1511" s="65"/>
      <c r="J1511" s="65"/>
    </row>
    <row r="1512" spans="1:10" ht="16" x14ac:dyDescent="0.2">
      <c r="A1512" s="65"/>
      <c r="B1512" s="65"/>
      <c r="C1512" s="65"/>
      <c r="D1512" s="65"/>
      <c r="E1512" s="65"/>
      <c r="F1512" s="65"/>
      <c r="G1512" s="65"/>
      <c r="H1512" s="65"/>
      <c r="I1512" s="65"/>
      <c r="J1512" s="65"/>
    </row>
    <row r="1513" spans="1:10" ht="16" x14ac:dyDescent="0.2">
      <c r="A1513" s="65"/>
      <c r="B1513" s="65"/>
      <c r="C1513" s="65"/>
      <c r="D1513" s="65"/>
      <c r="E1513" s="65"/>
      <c r="F1513" s="65"/>
      <c r="G1513" s="65"/>
      <c r="H1513" s="65"/>
      <c r="I1513" s="65"/>
      <c r="J1513" s="65"/>
    </row>
    <row r="1514" spans="1:10" ht="16" x14ac:dyDescent="0.2">
      <c r="A1514" s="65"/>
      <c r="B1514" s="65"/>
      <c r="C1514" s="65"/>
      <c r="D1514" s="65"/>
      <c r="E1514" s="65"/>
      <c r="F1514" s="65"/>
      <c r="G1514" s="65"/>
      <c r="H1514" s="65"/>
      <c r="I1514" s="65"/>
      <c r="J1514" s="65"/>
    </row>
    <row r="1515" spans="1:10" ht="16" x14ac:dyDescent="0.2">
      <c r="A1515" s="65"/>
      <c r="B1515" s="65"/>
      <c r="C1515" s="65"/>
      <c r="D1515" s="65"/>
      <c r="E1515" s="65"/>
      <c r="F1515" s="65"/>
      <c r="G1515" s="65"/>
      <c r="H1515" s="65"/>
      <c r="I1515" s="65"/>
      <c r="J1515" s="65"/>
    </row>
    <row r="1516" spans="1:10" ht="16" x14ac:dyDescent="0.2">
      <c r="A1516" s="65"/>
      <c r="B1516" s="65"/>
      <c r="C1516" s="65"/>
      <c r="D1516" s="65"/>
      <c r="E1516" s="65"/>
      <c r="F1516" s="65"/>
      <c r="G1516" s="65"/>
      <c r="H1516" s="65"/>
      <c r="I1516" s="65"/>
      <c r="J1516" s="65"/>
    </row>
    <row r="1517" spans="1:10" ht="16" x14ac:dyDescent="0.2">
      <c r="A1517" s="65"/>
      <c r="B1517" s="65"/>
      <c r="C1517" s="65"/>
      <c r="D1517" s="65"/>
      <c r="E1517" s="65"/>
      <c r="F1517" s="65"/>
      <c r="G1517" s="65"/>
      <c r="H1517" s="65"/>
      <c r="I1517" s="65"/>
      <c r="J1517" s="65"/>
    </row>
    <row r="1518" spans="1:10" ht="16" x14ac:dyDescent="0.2">
      <c r="A1518" s="65"/>
      <c r="B1518" s="65"/>
      <c r="C1518" s="65"/>
      <c r="D1518" s="65"/>
      <c r="E1518" s="65"/>
      <c r="F1518" s="65"/>
      <c r="G1518" s="65"/>
      <c r="H1518" s="65"/>
      <c r="I1518" s="65"/>
      <c r="J1518" s="65"/>
    </row>
    <row r="1519" spans="1:10" ht="16" x14ac:dyDescent="0.2">
      <c r="A1519" s="65"/>
      <c r="B1519" s="65"/>
      <c r="C1519" s="65"/>
      <c r="D1519" s="65"/>
      <c r="E1519" s="65"/>
      <c r="F1519" s="65"/>
      <c r="G1519" s="65"/>
      <c r="H1519" s="65"/>
      <c r="I1519" s="65"/>
      <c r="J1519" s="65"/>
    </row>
    <row r="1520" spans="1:10" ht="16" x14ac:dyDescent="0.2">
      <c r="A1520" s="65"/>
      <c r="B1520" s="65"/>
      <c r="C1520" s="65"/>
      <c r="D1520" s="65"/>
      <c r="E1520" s="65"/>
      <c r="F1520" s="65"/>
      <c r="G1520" s="65"/>
      <c r="H1520" s="65"/>
      <c r="I1520" s="65"/>
      <c r="J1520" s="65"/>
    </row>
    <row r="1521" spans="1:10" ht="16" x14ac:dyDescent="0.2">
      <c r="A1521" s="65"/>
      <c r="B1521" s="65"/>
      <c r="C1521" s="65"/>
      <c r="D1521" s="65"/>
      <c r="E1521" s="65"/>
      <c r="F1521" s="65"/>
      <c r="G1521" s="65"/>
      <c r="H1521" s="65"/>
      <c r="I1521" s="65"/>
      <c r="J1521" s="65"/>
    </row>
    <row r="1522" spans="1:10" ht="16" x14ac:dyDescent="0.2">
      <c r="A1522" s="65"/>
      <c r="B1522" s="65"/>
      <c r="C1522" s="65"/>
      <c r="D1522" s="65"/>
      <c r="E1522" s="65"/>
      <c r="F1522" s="65"/>
      <c r="G1522" s="65"/>
      <c r="H1522" s="65"/>
      <c r="I1522" s="65"/>
      <c r="J1522" s="65"/>
    </row>
    <row r="1523" spans="1:10" ht="16" x14ac:dyDescent="0.2">
      <c r="A1523" s="65"/>
      <c r="B1523" s="65"/>
      <c r="C1523" s="65"/>
      <c r="D1523" s="65"/>
      <c r="E1523" s="65"/>
      <c r="F1523" s="65"/>
      <c r="G1523" s="65"/>
      <c r="H1523" s="65"/>
      <c r="I1523" s="65"/>
      <c r="J1523" s="65"/>
    </row>
    <row r="1524" spans="1:10" ht="16" x14ac:dyDescent="0.2">
      <c r="A1524" s="65"/>
      <c r="B1524" s="65"/>
      <c r="C1524" s="65"/>
      <c r="D1524" s="65"/>
      <c r="E1524" s="65"/>
      <c r="F1524" s="65"/>
      <c r="G1524" s="65"/>
      <c r="H1524" s="65"/>
      <c r="I1524" s="65"/>
      <c r="J1524" s="65"/>
    </row>
    <row r="1525" spans="1:10" ht="16" x14ac:dyDescent="0.2">
      <c r="A1525" s="65"/>
      <c r="B1525" s="65"/>
      <c r="C1525" s="65"/>
      <c r="D1525" s="65"/>
      <c r="E1525" s="65"/>
      <c r="F1525" s="65"/>
      <c r="G1525" s="65"/>
      <c r="H1525" s="65"/>
      <c r="I1525" s="65"/>
      <c r="J1525" s="65"/>
    </row>
    <row r="1526" spans="1:10" ht="16" x14ac:dyDescent="0.2">
      <c r="A1526" s="65"/>
      <c r="B1526" s="65"/>
      <c r="C1526" s="65"/>
      <c r="D1526" s="65"/>
      <c r="E1526" s="65"/>
      <c r="F1526" s="65"/>
      <c r="G1526" s="65"/>
      <c r="H1526" s="65"/>
      <c r="I1526" s="65"/>
      <c r="J1526" s="65"/>
    </row>
    <row r="1527" spans="1:10" ht="16" x14ac:dyDescent="0.2">
      <c r="A1527" s="65"/>
      <c r="B1527" s="65"/>
      <c r="C1527" s="65"/>
      <c r="D1527" s="65"/>
      <c r="E1527" s="65"/>
      <c r="F1527" s="65"/>
      <c r="G1527" s="65"/>
      <c r="H1527" s="65"/>
      <c r="I1527" s="65"/>
      <c r="J1527" s="65"/>
    </row>
    <row r="1528" spans="1:10" ht="16" x14ac:dyDescent="0.2">
      <c r="A1528" s="65"/>
      <c r="B1528" s="65"/>
      <c r="C1528" s="65"/>
      <c r="D1528" s="65"/>
      <c r="E1528" s="65"/>
      <c r="F1528" s="65"/>
      <c r="G1528" s="65"/>
      <c r="H1528" s="65"/>
      <c r="I1528" s="65"/>
      <c r="J1528" s="65"/>
    </row>
    <row r="1529" spans="1:10" ht="16" x14ac:dyDescent="0.2">
      <c r="A1529" s="65"/>
      <c r="B1529" s="65"/>
      <c r="C1529" s="65"/>
      <c r="D1529" s="65"/>
      <c r="E1529" s="65"/>
      <c r="F1529" s="65"/>
      <c r="G1529" s="65"/>
      <c r="H1529" s="65"/>
      <c r="I1529" s="65"/>
      <c r="J1529" s="65"/>
    </row>
    <row r="1530" spans="1:10" ht="16" x14ac:dyDescent="0.2">
      <c r="A1530" s="65"/>
      <c r="B1530" s="65"/>
      <c r="C1530" s="65"/>
      <c r="D1530" s="65"/>
      <c r="E1530" s="65"/>
      <c r="F1530" s="65"/>
      <c r="G1530" s="65"/>
      <c r="H1530" s="65"/>
      <c r="I1530" s="65"/>
      <c r="J1530" s="65"/>
    </row>
    <row r="1531" spans="1:10" ht="16" x14ac:dyDescent="0.2">
      <c r="A1531" s="65"/>
      <c r="B1531" s="65"/>
      <c r="C1531" s="65"/>
      <c r="D1531" s="65"/>
      <c r="E1531" s="65"/>
      <c r="F1531" s="65"/>
      <c r="G1531" s="65"/>
      <c r="H1531" s="65"/>
      <c r="I1531" s="65"/>
      <c r="J1531" s="65"/>
    </row>
    <row r="1532" spans="1:10" ht="16" x14ac:dyDescent="0.2">
      <c r="A1532" s="65"/>
      <c r="B1532" s="65"/>
      <c r="C1532" s="65"/>
      <c r="D1532" s="65"/>
      <c r="E1532" s="65"/>
      <c r="F1532" s="65"/>
      <c r="G1532" s="65"/>
      <c r="H1532" s="65"/>
      <c r="I1532" s="65"/>
      <c r="J1532" s="65"/>
    </row>
    <row r="1533" spans="1:10" ht="16" x14ac:dyDescent="0.2">
      <c r="A1533" s="65"/>
      <c r="B1533" s="65"/>
      <c r="C1533" s="65"/>
      <c r="D1533" s="65"/>
      <c r="E1533" s="65"/>
      <c r="F1533" s="65"/>
      <c r="G1533" s="65"/>
      <c r="H1533" s="65"/>
      <c r="I1533" s="65"/>
      <c r="J1533" s="65"/>
    </row>
    <row r="1534" spans="1:10" ht="16" x14ac:dyDescent="0.2">
      <c r="A1534" s="65"/>
      <c r="B1534" s="65"/>
      <c r="C1534" s="65"/>
      <c r="D1534" s="65"/>
      <c r="E1534" s="65"/>
      <c r="F1534" s="65"/>
      <c r="G1534" s="65"/>
      <c r="H1534" s="65"/>
      <c r="I1534" s="65"/>
      <c r="J1534" s="65"/>
    </row>
    <row r="1535" spans="1:10" ht="16" x14ac:dyDescent="0.2">
      <c r="A1535" s="65"/>
      <c r="B1535" s="65"/>
      <c r="C1535" s="65"/>
      <c r="D1535" s="65"/>
      <c r="E1535" s="65"/>
      <c r="F1535" s="65"/>
      <c r="G1535" s="65"/>
      <c r="H1535" s="65"/>
      <c r="I1535" s="65"/>
      <c r="J1535" s="65"/>
    </row>
    <row r="1536" spans="1:10" ht="16" x14ac:dyDescent="0.2">
      <c r="A1536" s="65"/>
      <c r="B1536" s="65"/>
      <c r="C1536" s="65"/>
      <c r="D1536" s="65"/>
      <c r="E1536" s="65"/>
      <c r="F1536" s="65"/>
      <c r="G1536" s="65"/>
      <c r="H1536" s="65"/>
      <c r="I1536" s="65"/>
      <c r="J1536" s="65"/>
    </row>
    <row r="1537" spans="1:10" ht="16" x14ac:dyDescent="0.2">
      <c r="A1537" s="65"/>
      <c r="B1537" s="65"/>
      <c r="C1537" s="65"/>
      <c r="D1537" s="65"/>
      <c r="E1537" s="65"/>
      <c r="F1537" s="65"/>
      <c r="G1537" s="65"/>
      <c r="H1537" s="65"/>
      <c r="I1537" s="65"/>
      <c r="J1537" s="65"/>
    </row>
    <row r="1538" spans="1:10" ht="16" x14ac:dyDescent="0.2">
      <c r="A1538" s="65"/>
      <c r="B1538" s="65"/>
      <c r="C1538" s="65"/>
      <c r="D1538" s="65"/>
      <c r="E1538" s="65"/>
      <c r="F1538" s="65"/>
      <c r="G1538" s="65"/>
      <c r="H1538" s="65"/>
      <c r="I1538" s="65"/>
      <c r="J1538" s="65"/>
    </row>
    <row r="1539" spans="1:10" ht="16" x14ac:dyDescent="0.2">
      <c r="A1539" s="65"/>
      <c r="B1539" s="65"/>
      <c r="C1539" s="65"/>
      <c r="D1539" s="65"/>
      <c r="E1539" s="65"/>
      <c r="F1539" s="65"/>
      <c r="G1539" s="65"/>
      <c r="H1539" s="65"/>
      <c r="I1539" s="65"/>
      <c r="J1539" s="65"/>
    </row>
    <row r="1540" spans="1:10" ht="16" x14ac:dyDescent="0.2">
      <c r="A1540" s="65"/>
      <c r="B1540" s="65"/>
      <c r="C1540" s="65"/>
      <c r="D1540" s="65"/>
      <c r="E1540" s="65"/>
      <c r="F1540" s="65"/>
      <c r="G1540" s="65"/>
      <c r="H1540" s="65"/>
      <c r="I1540" s="65"/>
      <c r="J1540" s="65"/>
    </row>
    <row r="1541" spans="1:10" ht="16" x14ac:dyDescent="0.2">
      <c r="A1541" s="65"/>
      <c r="B1541" s="65"/>
      <c r="C1541" s="65"/>
      <c r="D1541" s="65"/>
      <c r="E1541" s="65"/>
      <c r="F1541" s="65"/>
      <c r="G1541" s="65"/>
      <c r="H1541" s="65"/>
      <c r="I1541" s="65"/>
      <c r="J1541" s="65"/>
    </row>
    <row r="1542" spans="1:10" ht="16" x14ac:dyDescent="0.2">
      <c r="A1542" s="65"/>
      <c r="B1542" s="65"/>
      <c r="C1542" s="65"/>
      <c r="D1542" s="65"/>
      <c r="E1542" s="65"/>
      <c r="F1542" s="65"/>
      <c r="G1542" s="65"/>
      <c r="H1542" s="65"/>
      <c r="I1542" s="65"/>
      <c r="J1542" s="65"/>
    </row>
    <row r="1543" spans="1:10" ht="16" x14ac:dyDescent="0.2">
      <c r="A1543" s="65"/>
      <c r="B1543" s="65"/>
      <c r="C1543" s="65"/>
      <c r="D1543" s="65"/>
      <c r="E1543" s="65"/>
      <c r="F1543" s="65"/>
      <c r="G1543" s="65"/>
      <c r="H1543" s="65"/>
      <c r="I1543" s="65"/>
      <c r="J1543" s="65"/>
    </row>
    <row r="1544" spans="1:10" ht="16" x14ac:dyDescent="0.2">
      <c r="A1544" s="65"/>
      <c r="B1544" s="65"/>
      <c r="C1544" s="65"/>
      <c r="D1544" s="65"/>
      <c r="E1544" s="65"/>
      <c r="F1544" s="65"/>
      <c r="G1544" s="65"/>
      <c r="H1544" s="65"/>
      <c r="I1544" s="65"/>
      <c r="J1544" s="65"/>
    </row>
    <row r="1545" spans="1:10" ht="16" x14ac:dyDescent="0.2">
      <c r="A1545" s="65"/>
      <c r="B1545" s="65"/>
      <c r="C1545" s="65"/>
      <c r="D1545" s="65"/>
      <c r="E1545" s="65"/>
      <c r="F1545" s="65"/>
      <c r="G1545" s="65"/>
      <c r="H1545" s="65"/>
      <c r="I1545" s="65"/>
      <c r="J1545" s="65"/>
    </row>
    <row r="1546" spans="1:10" ht="16" x14ac:dyDescent="0.2">
      <c r="A1546" s="65"/>
      <c r="B1546" s="65"/>
      <c r="C1546" s="65"/>
      <c r="D1546" s="65"/>
      <c r="E1546" s="65"/>
      <c r="F1546" s="65"/>
      <c r="G1546" s="65"/>
      <c r="H1546" s="65"/>
      <c r="I1546" s="65"/>
      <c r="J1546" s="65"/>
    </row>
    <row r="1547" spans="1:10" ht="16" x14ac:dyDescent="0.2">
      <c r="A1547" s="65"/>
      <c r="B1547" s="65"/>
      <c r="C1547" s="65"/>
      <c r="D1547" s="65"/>
      <c r="E1547" s="65"/>
      <c r="F1547" s="65"/>
      <c r="G1547" s="65"/>
      <c r="H1547" s="65"/>
      <c r="I1547" s="65"/>
      <c r="J1547" s="65"/>
    </row>
    <row r="1548" spans="1:10" ht="16" x14ac:dyDescent="0.2">
      <c r="A1548" s="65"/>
      <c r="B1548" s="65"/>
      <c r="C1548" s="65"/>
      <c r="D1548" s="65"/>
      <c r="E1548" s="65"/>
      <c r="F1548" s="65"/>
      <c r="G1548" s="65"/>
      <c r="H1548" s="65"/>
      <c r="I1548" s="65"/>
      <c r="J1548" s="65"/>
    </row>
    <row r="1549" spans="1:10" ht="16" x14ac:dyDescent="0.2">
      <c r="A1549" s="65"/>
      <c r="B1549" s="65"/>
      <c r="C1549" s="65"/>
      <c r="D1549" s="65"/>
      <c r="E1549" s="65"/>
      <c r="F1549" s="65"/>
      <c r="G1549" s="65"/>
      <c r="H1549" s="65"/>
      <c r="I1549" s="65"/>
      <c r="J1549" s="65"/>
    </row>
    <row r="1550" spans="1:10" ht="16" x14ac:dyDescent="0.2">
      <c r="A1550" s="65"/>
      <c r="B1550" s="65"/>
      <c r="C1550" s="65"/>
      <c r="D1550" s="65"/>
      <c r="E1550" s="65"/>
      <c r="F1550" s="65"/>
      <c r="G1550" s="65"/>
      <c r="H1550" s="65"/>
      <c r="I1550" s="65"/>
      <c r="J1550" s="65"/>
    </row>
    <row r="1551" spans="1:10" ht="16" x14ac:dyDescent="0.2">
      <c r="A1551" s="65"/>
      <c r="B1551" s="65"/>
      <c r="C1551" s="65"/>
      <c r="D1551" s="65"/>
      <c r="E1551" s="65"/>
      <c r="F1551" s="65"/>
      <c r="G1551" s="65"/>
      <c r="H1551" s="65"/>
      <c r="I1551" s="65"/>
      <c r="J1551" s="65"/>
    </row>
    <row r="1552" spans="1:10" ht="16" x14ac:dyDescent="0.2">
      <c r="A1552" s="65"/>
      <c r="B1552" s="65"/>
      <c r="C1552" s="65"/>
      <c r="D1552" s="65"/>
      <c r="E1552" s="65"/>
      <c r="F1552" s="65"/>
      <c r="G1552" s="65"/>
      <c r="H1552" s="65"/>
      <c r="I1552" s="65"/>
      <c r="J1552" s="65"/>
    </row>
    <row r="1553" spans="1:10" ht="16" x14ac:dyDescent="0.2">
      <c r="A1553" s="65"/>
      <c r="B1553" s="65"/>
      <c r="C1553" s="65"/>
      <c r="D1553" s="65"/>
      <c r="E1553" s="65"/>
      <c r="F1553" s="65"/>
      <c r="G1553" s="65"/>
      <c r="H1553" s="65"/>
      <c r="I1553" s="65"/>
      <c r="J1553" s="65"/>
    </row>
    <row r="1554" spans="1:10" ht="16" x14ac:dyDescent="0.2">
      <c r="A1554" s="65"/>
      <c r="B1554" s="65"/>
      <c r="C1554" s="65"/>
      <c r="D1554" s="65"/>
      <c r="E1554" s="65"/>
      <c r="F1554" s="65"/>
      <c r="G1554" s="65"/>
      <c r="H1554" s="65"/>
      <c r="I1554" s="65"/>
      <c r="J1554" s="65"/>
    </row>
    <row r="1555" spans="1:10" ht="16" x14ac:dyDescent="0.2">
      <c r="A1555" s="65"/>
      <c r="B1555" s="65"/>
      <c r="C1555" s="65"/>
      <c r="D1555" s="65"/>
      <c r="E1555" s="65"/>
      <c r="F1555" s="65"/>
      <c r="G1555" s="65"/>
      <c r="H1555" s="65"/>
      <c r="I1555" s="65"/>
      <c r="J1555" s="65"/>
    </row>
    <row r="1556" spans="1:10" ht="16" x14ac:dyDescent="0.2">
      <c r="A1556" s="65"/>
      <c r="B1556" s="65"/>
      <c r="C1556" s="65"/>
      <c r="D1556" s="65"/>
      <c r="E1556" s="65"/>
      <c r="F1556" s="65"/>
      <c r="G1556" s="65"/>
      <c r="H1556" s="65"/>
      <c r="I1556" s="65"/>
      <c r="J1556" s="65"/>
    </row>
    <row r="1557" spans="1:10" ht="16" x14ac:dyDescent="0.2">
      <c r="A1557" s="65"/>
      <c r="B1557" s="65"/>
      <c r="C1557" s="65"/>
      <c r="D1557" s="65"/>
      <c r="E1557" s="65"/>
      <c r="F1557" s="65"/>
      <c r="G1557" s="65"/>
      <c r="H1557" s="65"/>
      <c r="I1557" s="65"/>
      <c r="J1557" s="65"/>
    </row>
    <row r="1558" spans="1:10" ht="16" x14ac:dyDescent="0.2">
      <c r="A1558" s="65"/>
      <c r="B1558" s="65"/>
      <c r="C1558" s="65"/>
      <c r="D1558" s="65"/>
      <c r="E1558" s="65"/>
      <c r="F1558" s="65"/>
      <c r="G1558" s="65"/>
      <c r="H1558" s="65"/>
      <c r="I1558" s="65"/>
      <c r="J1558" s="65"/>
    </row>
    <row r="1559" spans="1:10" ht="16" x14ac:dyDescent="0.2">
      <c r="A1559" s="65"/>
      <c r="B1559" s="65"/>
      <c r="C1559" s="65"/>
      <c r="D1559" s="65"/>
      <c r="E1559" s="65"/>
      <c r="F1559" s="65"/>
      <c r="G1559" s="65"/>
      <c r="H1559" s="65"/>
      <c r="I1559" s="65"/>
      <c r="J1559" s="65"/>
    </row>
    <row r="1560" spans="1:10" ht="16" x14ac:dyDescent="0.2">
      <c r="A1560" s="65"/>
      <c r="B1560" s="65"/>
      <c r="C1560" s="65"/>
      <c r="D1560" s="65"/>
      <c r="E1560" s="65"/>
      <c r="F1560" s="65"/>
      <c r="G1560" s="65"/>
      <c r="H1560" s="65"/>
      <c r="I1560" s="65"/>
      <c r="J1560" s="65"/>
    </row>
    <row r="1561" spans="1:10" ht="16" x14ac:dyDescent="0.2">
      <c r="A1561" s="65"/>
      <c r="B1561" s="65"/>
      <c r="C1561" s="65"/>
      <c r="D1561" s="65"/>
      <c r="E1561" s="65"/>
      <c r="F1561" s="65"/>
      <c r="G1561" s="65"/>
      <c r="H1561" s="65"/>
      <c r="I1561" s="65"/>
      <c r="J1561" s="65"/>
    </row>
    <row r="1562" spans="1:10" ht="16" x14ac:dyDescent="0.2">
      <c r="A1562" s="65"/>
      <c r="B1562" s="65"/>
      <c r="C1562" s="65"/>
      <c r="D1562" s="65"/>
      <c r="E1562" s="65"/>
      <c r="F1562" s="65"/>
      <c r="G1562" s="65"/>
      <c r="H1562" s="65"/>
      <c r="I1562" s="65"/>
      <c r="J1562" s="65"/>
    </row>
    <row r="1563" spans="1:10" ht="16" x14ac:dyDescent="0.2">
      <c r="A1563" s="65"/>
      <c r="B1563" s="65"/>
      <c r="C1563" s="65"/>
      <c r="D1563" s="65"/>
      <c r="E1563" s="65"/>
      <c r="F1563" s="65"/>
      <c r="G1563" s="65"/>
      <c r="H1563" s="65"/>
      <c r="I1563" s="65"/>
      <c r="J1563" s="65"/>
    </row>
    <row r="1564" spans="1:10" ht="16" x14ac:dyDescent="0.2">
      <c r="A1564" s="65"/>
      <c r="B1564" s="65"/>
      <c r="C1564" s="65"/>
      <c r="D1564" s="65"/>
      <c r="E1564" s="65"/>
      <c r="F1564" s="65"/>
      <c r="G1564" s="65"/>
      <c r="H1564" s="65"/>
      <c r="I1564" s="65"/>
      <c r="J1564" s="65"/>
    </row>
    <row r="1565" spans="1:10" ht="16" x14ac:dyDescent="0.2">
      <c r="A1565" s="65"/>
      <c r="B1565" s="65"/>
      <c r="C1565" s="65"/>
      <c r="D1565" s="65"/>
      <c r="E1565" s="65"/>
      <c r="F1565" s="65"/>
      <c r="G1565" s="65"/>
      <c r="H1565" s="65"/>
      <c r="I1565" s="65"/>
      <c r="J1565" s="65"/>
    </row>
    <row r="1566" spans="1:10" ht="16" x14ac:dyDescent="0.2">
      <c r="A1566" s="65"/>
      <c r="B1566" s="65"/>
      <c r="C1566" s="65"/>
      <c r="D1566" s="65"/>
      <c r="E1566" s="65"/>
      <c r="F1566" s="65"/>
      <c r="G1566" s="65"/>
      <c r="H1566" s="65"/>
      <c r="I1566" s="65"/>
      <c r="J1566" s="65"/>
    </row>
    <row r="1567" spans="1:10" ht="16" x14ac:dyDescent="0.2">
      <c r="A1567" s="65"/>
      <c r="B1567" s="65"/>
      <c r="C1567" s="65"/>
      <c r="D1567" s="65"/>
      <c r="E1567" s="65"/>
      <c r="F1567" s="65"/>
      <c r="G1567" s="65"/>
      <c r="H1567" s="65"/>
      <c r="I1567" s="65"/>
      <c r="J1567" s="65"/>
    </row>
    <row r="1568" spans="1:10" ht="16" x14ac:dyDescent="0.2">
      <c r="A1568" s="65"/>
      <c r="B1568" s="65"/>
      <c r="C1568" s="65"/>
      <c r="D1568" s="65"/>
      <c r="E1568" s="65"/>
      <c r="F1568" s="65"/>
      <c r="G1568" s="65"/>
      <c r="H1568" s="65"/>
      <c r="I1568" s="65"/>
      <c r="J1568" s="65"/>
    </row>
    <row r="1569" spans="1:10" ht="16" x14ac:dyDescent="0.2">
      <c r="A1569" s="65"/>
      <c r="B1569" s="65"/>
      <c r="C1569" s="65"/>
      <c r="D1569" s="65"/>
      <c r="E1569" s="65"/>
      <c r="F1569" s="65"/>
      <c r="G1569" s="65"/>
      <c r="H1569" s="65"/>
      <c r="I1569" s="65"/>
      <c r="J1569" s="65"/>
    </row>
    <row r="1570" spans="1:10" ht="16" x14ac:dyDescent="0.2">
      <c r="A1570" s="65"/>
      <c r="B1570" s="65"/>
      <c r="C1570" s="65"/>
      <c r="D1570" s="65"/>
      <c r="E1570" s="65"/>
      <c r="F1570" s="65"/>
      <c r="G1570" s="65"/>
      <c r="H1570" s="65"/>
      <c r="I1570" s="65"/>
      <c r="J1570" s="65"/>
    </row>
    <row r="1571" spans="1:10" ht="16" x14ac:dyDescent="0.2">
      <c r="A1571" s="65"/>
      <c r="B1571" s="65"/>
      <c r="C1571" s="65"/>
      <c r="D1571" s="65"/>
      <c r="E1571" s="65"/>
      <c r="F1571" s="65"/>
      <c r="G1571" s="65"/>
      <c r="H1571" s="65"/>
      <c r="I1571" s="65"/>
      <c r="J1571" s="65"/>
    </row>
    <row r="1572" spans="1:10" ht="16" x14ac:dyDescent="0.2">
      <c r="A1572" s="65"/>
      <c r="B1572" s="65"/>
      <c r="C1572" s="65"/>
      <c r="D1572" s="65"/>
      <c r="E1572" s="65"/>
      <c r="F1572" s="65"/>
      <c r="G1572" s="65"/>
      <c r="H1572" s="65"/>
      <c r="I1572" s="65"/>
      <c r="J1572" s="65"/>
    </row>
    <row r="1573" spans="1:10" ht="16" x14ac:dyDescent="0.2">
      <c r="A1573" s="65"/>
      <c r="B1573" s="65"/>
      <c r="C1573" s="65"/>
      <c r="D1573" s="65"/>
      <c r="E1573" s="65"/>
      <c r="F1573" s="65"/>
      <c r="G1573" s="65"/>
      <c r="H1573" s="65"/>
      <c r="I1573" s="65"/>
      <c r="J1573" s="65"/>
    </row>
    <row r="1574" spans="1:10" ht="16" x14ac:dyDescent="0.2">
      <c r="A1574" s="65"/>
      <c r="B1574" s="65"/>
      <c r="C1574" s="65"/>
      <c r="D1574" s="65"/>
      <c r="E1574" s="65"/>
      <c r="F1574" s="65"/>
      <c r="G1574" s="65"/>
      <c r="H1574" s="65"/>
      <c r="I1574" s="65"/>
      <c r="J1574" s="65"/>
    </row>
    <row r="1575" spans="1:10" ht="16" x14ac:dyDescent="0.2">
      <c r="A1575" s="65"/>
      <c r="B1575" s="65"/>
      <c r="C1575" s="65"/>
      <c r="D1575" s="65"/>
      <c r="E1575" s="65"/>
      <c r="F1575" s="65"/>
      <c r="G1575" s="65"/>
      <c r="H1575" s="65"/>
      <c r="I1575" s="65"/>
      <c r="J1575" s="65"/>
    </row>
    <row r="1576" spans="1:10" ht="16" x14ac:dyDescent="0.2">
      <c r="A1576" s="65"/>
      <c r="B1576" s="65"/>
      <c r="C1576" s="65"/>
      <c r="D1576" s="65"/>
      <c r="E1576" s="65"/>
      <c r="F1576" s="65"/>
      <c r="G1576" s="65"/>
      <c r="H1576" s="65"/>
      <c r="I1576" s="65"/>
      <c r="J1576" s="65"/>
    </row>
    <row r="1577" spans="1:10" ht="16" x14ac:dyDescent="0.2">
      <c r="A1577" s="65"/>
      <c r="B1577" s="65"/>
      <c r="C1577" s="65"/>
      <c r="D1577" s="65"/>
      <c r="E1577" s="65"/>
      <c r="F1577" s="65"/>
      <c r="G1577" s="65"/>
      <c r="H1577" s="65"/>
      <c r="I1577" s="65"/>
      <c r="J1577" s="65"/>
    </row>
    <row r="1578" spans="1:10" ht="16" x14ac:dyDescent="0.2">
      <c r="A1578" s="65"/>
      <c r="B1578" s="65"/>
      <c r="C1578" s="65"/>
      <c r="D1578" s="65"/>
      <c r="E1578" s="65"/>
      <c r="F1578" s="65"/>
      <c r="G1578" s="65"/>
      <c r="H1578" s="65"/>
      <c r="I1578" s="65"/>
      <c r="J1578" s="65"/>
    </row>
    <row r="1579" spans="1:10" ht="16" x14ac:dyDescent="0.2">
      <c r="A1579" s="65"/>
      <c r="B1579" s="65"/>
      <c r="C1579" s="65"/>
      <c r="D1579" s="65"/>
      <c r="E1579" s="65"/>
      <c r="F1579" s="65"/>
      <c r="G1579" s="65"/>
      <c r="H1579" s="65"/>
      <c r="I1579" s="65"/>
      <c r="J1579" s="65"/>
    </row>
    <row r="1580" spans="1:10" ht="16" x14ac:dyDescent="0.2">
      <c r="A1580" s="65"/>
      <c r="B1580" s="65"/>
      <c r="C1580" s="65"/>
      <c r="D1580" s="65"/>
      <c r="E1580" s="65"/>
      <c r="F1580" s="65"/>
      <c r="G1580" s="65"/>
      <c r="H1580" s="65"/>
      <c r="I1580" s="65"/>
      <c r="J1580" s="65"/>
    </row>
    <row r="1581" spans="1:10" ht="16" x14ac:dyDescent="0.2">
      <c r="A1581" s="65"/>
      <c r="B1581" s="65"/>
      <c r="C1581" s="65"/>
      <c r="D1581" s="65"/>
      <c r="E1581" s="65"/>
      <c r="F1581" s="65"/>
      <c r="G1581" s="65"/>
      <c r="H1581" s="65"/>
      <c r="I1581" s="65"/>
      <c r="J1581" s="65"/>
    </row>
    <row r="1582" spans="1:10" ht="16" x14ac:dyDescent="0.2">
      <c r="A1582" s="65"/>
      <c r="B1582" s="65"/>
      <c r="C1582" s="65"/>
      <c r="D1582" s="65"/>
      <c r="E1582" s="65"/>
      <c r="F1582" s="65"/>
      <c r="G1582" s="65"/>
      <c r="H1582" s="65"/>
      <c r="I1582" s="65"/>
      <c r="J1582" s="65"/>
    </row>
    <row r="1583" spans="1:10" ht="16" x14ac:dyDescent="0.2">
      <c r="A1583" s="65"/>
      <c r="B1583" s="65"/>
      <c r="C1583" s="65"/>
      <c r="D1583" s="65"/>
      <c r="E1583" s="65"/>
      <c r="F1583" s="65"/>
      <c r="G1583" s="65"/>
      <c r="H1583" s="65"/>
      <c r="I1583" s="65"/>
      <c r="J1583" s="65"/>
    </row>
    <row r="1584" spans="1:10" ht="16" x14ac:dyDescent="0.2">
      <c r="A1584" s="65"/>
      <c r="B1584" s="65"/>
      <c r="C1584" s="65"/>
      <c r="D1584" s="65"/>
      <c r="E1584" s="65"/>
      <c r="F1584" s="65"/>
      <c r="G1584" s="65"/>
      <c r="H1584" s="65"/>
      <c r="I1584" s="65"/>
      <c r="J1584" s="65"/>
    </row>
    <row r="1585" spans="1:10" ht="16" x14ac:dyDescent="0.2">
      <c r="A1585" s="65"/>
      <c r="B1585" s="65"/>
      <c r="C1585" s="65"/>
      <c r="D1585" s="65"/>
      <c r="E1585" s="65"/>
      <c r="F1585" s="65"/>
      <c r="G1585" s="65"/>
      <c r="H1585" s="65"/>
      <c r="I1585" s="65"/>
      <c r="J1585" s="65"/>
    </row>
    <row r="1586" spans="1:10" ht="16" x14ac:dyDescent="0.2">
      <c r="A1586" s="65"/>
      <c r="B1586" s="65"/>
      <c r="C1586" s="65"/>
      <c r="D1586" s="65"/>
      <c r="E1586" s="65"/>
      <c r="F1586" s="65"/>
      <c r="G1586" s="65"/>
      <c r="H1586" s="65"/>
      <c r="I1586" s="65"/>
      <c r="J1586" s="65"/>
    </row>
    <row r="1587" spans="1:10" ht="16" x14ac:dyDescent="0.2">
      <c r="A1587" s="65"/>
      <c r="B1587" s="65"/>
      <c r="C1587" s="65"/>
      <c r="D1587" s="65"/>
      <c r="E1587" s="65"/>
      <c r="F1587" s="65"/>
      <c r="G1587" s="65"/>
      <c r="H1587" s="65"/>
      <c r="I1587" s="65"/>
      <c r="J1587" s="65"/>
    </row>
    <row r="1588" spans="1:10" ht="16" x14ac:dyDescent="0.2">
      <c r="A1588" s="65"/>
      <c r="B1588" s="65"/>
      <c r="C1588" s="65"/>
      <c r="D1588" s="65"/>
      <c r="E1588" s="65"/>
      <c r="F1588" s="65"/>
      <c r="G1588" s="65"/>
      <c r="H1588" s="65"/>
      <c r="I1588" s="65"/>
      <c r="J1588" s="65"/>
    </row>
    <row r="1589" spans="1:10" ht="16" x14ac:dyDescent="0.2">
      <c r="A1589" s="65"/>
      <c r="B1589" s="65"/>
      <c r="C1589" s="65"/>
      <c r="D1589" s="65"/>
      <c r="E1589" s="65"/>
      <c r="F1589" s="65"/>
      <c r="G1589" s="65"/>
      <c r="H1589" s="65"/>
      <c r="I1589" s="65"/>
      <c r="J1589" s="65"/>
    </row>
    <row r="1590" spans="1:10" ht="16" x14ac:dyDescent="0.2">
      <c r="A1590" s="65"/>
      <c r="B1590" s="65"/>
      <c r="C1590" s="65"/>
      <c r="D1590" s="65"/>
      <c r="E1590" s="65"/>
      <c r="F1590" s="65"/>
      <c r="G1590" s="65"/>
      <c r="H1590" s="65"/>
      <c r="I1590" s="65"/>
      <c r="J1590" s="65"/>
    </row>
    <row r="1591" spans="1:10" ht="16" x14ac:dyDescent="0.2">
      <c r="A1591" s="65"/>
      <c r="B1591" s="65"/>
      <c r="C1591" s="65"/>
      <c r="D1591" s="65"/>
      <c r="E1591" s="65"/>
      <c r="F1591" s="65"/>
      <c r="G1591" s="65"/>
      <c r="H1591" s="65"/>
      <c r="I1591" s="65"/>
      <c r="J1591" s="65"/>
    </row>
    <row r="1592" spans="1:10" ht="16" x14ac:dyDescent="0.2">
      <c r="A1592" s="65"/>
      <c r="B1592" s="65"/>
      <c r="C1592" s="65"/>
      <c r="D1592" s="65"/>
      <c r="E1592" s="65"/>
      <c r="F1592" s="65"/>
      <c r="G1592" s="65"/>
      <c r="H1592" s="65"/>
      <c r="I1592" s="65"/>
      <c r="J1592" s="65"/>
    </row>
    <row r="1593" spans="1:10" ht="16" x14ac:dyDescent="0.2">
      <c r="A1593" s="65"/>
      <c r="B1593" s="65"/>
      <c r="C1593" s="65"/>
      <c r="D1593" s="65"/>
      <c r="E1593" s="65"/>
      <c r="F1593" s="65"/>
      <c r="G1593" s="65"/>
      <c r="H1593" s="65"/>
      <c r="I1593" s="65"/>
      <c r="J1593" s="65"/>
    </row>
    <row r="1594" spans="1:10" ht="16" x14ac:dyDescent="0.2">
      <c r="A1594" s="65"/>
      <c r="B1594" s="65"/>
      <c r="C1594" s="65"/>
      <c r="D1594" s="65"/>
      <c r="E1594" s="65"/>
      <c r="F1594" s="65"/>
      <c r="G1594" s="65"/>
      <c r="H1594" s="65"/>
      <c r="I1594" s="65"/>
      <c r="J1594" s="65"/>
    </row>
    <row r="1595" spans="1:10" ht="16" x14ac:dyDescent="0.2">
      <c r="A1595" s="65"/>
      <c r="B1595" s="65"/>
      <c r="C1595" s="65"/>
      <c r="D1595" s="65"/>
      <c r="E1595" s="65"/>
      <c r="F1595" s="65"/>
      <c r="G1595" s="65"/>
      <c r="H1595" s="65"/>
      <c r="I1595" s="65"/>
      <c r="J1595" s="65"/>
    </row>
    <row r="1596" spans="1:10" ht="16" x14ac:dyDescent="0.2">
      <c r="A1596" s="65"/>
      <c r="B1596" s="65"/>
      <c r="C1596" s="65"/>
      <c r="D1596" s="65"/>
      <c r="E1596" s="65"/>
      <c r="F1596" s="65"/>
      <c r="G1596" s="65"/>
      <c r="H1596" s="65"/>
      <c r="I1596" s="65"/>
      <c r="J1596" s="65"/>
    </row>
    <row r="1597" spans="1:10" ht="16" x14ac:dyDescent="0.2">
      <c r="A1597" s="65"/>
      <c r="B1597" s="65"/>
      <c r="C1597" s="65"/>
      <c r="D1597" s="65"/>
      <c r="E1597" s="65"/>
      <c r="F1597" s="65"/>
      <c r="G1597" s="65"/>
      <c r="H1597" s="65"/>
      <c r="I1597" s="65"/>
      <c r="J1597" s="65"/>
    </row>
    <row r="1598" spans="1:10" ht="16" x14ac:dyDescent="0.2">
      <c r="A1598" s="65"/>
      <c r="B1598" s="65"/>
      <c r="C1598" s="65"/>
      <c r="D1598" s="65"/>
      <c r="E1598" s="65"/>
      <c r="F1598" s="65"/>
      <c r="G1598" s="65"/>
      <c r="H1598" s="65"/>
      <c r="I1598" s="65"/>
      <c r="J1598" s="65"/>
    </row>
    <row r="1599" spans="1:10" ht="16" x14ac:dyDescent="0.2">
      <c r="A1599" s="65"/>
      <c r="B1599" s="65"/>
      <c r="C1599" s="65"/>
      <c r="D1599" s="65"/>
      <c r="E1599" s="65"/>
      <c r="F1599" s="65"/>
      <c r="G1599" s="65"/>
      <c r="H1599" s="65"/>
      <c r="I1599" s="65"/>
      <c r="J1599" s="65"/>
    </row>
    <row r="1600" spans="1:10" ht="16" x14ac:dyDescent="0.2">
      <c r="A1600" s="65"/>
      <c r="B1600" s="65"/>
      <c r="C1600" s="65"/>
      <c r="D1600" s="65"/>
      <c r="E1600" s="65"/>
      <c r="F1600" s="65"/>
      <c r="G1600" s="65"/>
      <c r="H1600" s="65"/>
      <c r="I1600" s="65"/>
      <c r="J1600" s="65"/>
    </row>
    <row r="1601" spans="1:10" ht="16" x14ac:dyDescent="0.2">
      <c r="A1601" s="65"/>
      <c r="B1601" s="65"/>
      <c r="C1601" s="65"/>
      <c r="D1601" s="65"/>
      <c r="E1601" s="65"/>
      <c r="F1601" s="65"/>
      <c r="G1601" s="65"/>
      <c r="H1601" s="65"/>
      <c r="I1601" s="65"/>
      <c r="J1601" s="65"/>
    </row>
    <row r="1602" spans="1:10" ht="16" x14ac:dyDescent="0.2">
      <c r="A1602" s="65"/>
      <c r="B1602" s="65"/>
      <c r="C1602" s="65"/>
      <c r="D1602" s="65"/>
      <c r="E1602" s="65"/>
      <c r="F1602" s="65"/>
      <c r="G1602" s="65"/>
      <c r="H1602" s="65"/>
      <c r="I1602" s="65"/>
      <c r="J1602" s="65"/>
    </row>
    <row r="1603" spans="1:10" ht="16" x14ac:dyDescent="0.2">
      <c r="A1603" s="65"/>
      <c r="B1603" s="65"/>
      <c r="C1603" s="65"/>
      <c r="D1603" s="65"/>
      <c r="E1603" s="65"/>
      <c r="F1603" s="65"/>
      <c r="G1603" s="65"/>
      <c r="H1603" s="65"/>
      <c r="I1603" s="65"/>
      <c r="J1603" s="65"/>
    </row>
    <row r="1604" spans="1:10" ht="16" x14ac:dyDescent="0.2">
      <c r="A1604" s="65"/>
      <c r="B1604" s="65"/>
      <c r="C1604" s="65"/>
      <c r="D1604" s="65"/>
      <c r="E1604" s="65"/>
      <c r="F1604" s="65"/>
      <c r="G1604" s="65"/>
      <c r="H1604" s="65"/>
      <c r="I1604" s="65"/>
      <c r="J1604" s="65"/>
    </row>
    <row r="1605" spans="1:10" ht="16" x14ac:dyDescent="0.2">
      <c r="A1605" s="65"/>
      <c r="B1605" s="65"/>
      <c r="C1605" s="65"/>
      <c r="D1605" s="65"/>
      <c r="E1605" s="65"/>
      <c r="F1605" s="65"/>
      <c r="G1605" s="65"/>
      <c r="H1605" s="65"/>
      <c r="I1605" s="65"/>
      <c r="J1605" s="65"/>
    </row>
    <row r="1606" spans="1:10" ht="16" x14ac:dyDescent="0.2">
      <c r="A1606" s="65"/>
      <c r="B1606" s="65"/>
      <c r="C1606" s="65"/>
      <c r="D1606" s="65"/>
      <c r="E1606" s="65"/>
      <c r="F1606" s="65"/>
      <c r="G1606" s="65"/>
      <c r="H1606" s="65"/>
      <c r="I1606" s="65"/>
      <c r="J1606" s="65"/>
    </row>
    <row r="1607" spans="1:10" ht="16" x14ac:dyDescent="0.2">
      <c r="A1607" s="65"/>
      <c r="B1607" s="65"/>
      <c r="C1607" s="65"/>
      <c r="D1607" s="65"/>
      <c r="E1607" s="65"/>
      <c r="F1607" s="65"/>
      <c r="G1607" s="65"/>
      <c r="H1607" s="65"/>
      <c r="I1607" s="65"/>
      <c r="J1607" s="65"/>
    </row>
    <row r="1608" spans="1:10" ht="16" x14ac:dyDescent="0.2">
      <c r="A1608" s="65"/>
      <c r="B1608" s="65"/>
      <c r="C1608" s="65"/>
      <c r="D1608" s="65"/>
      <c r="E1608" s="65"/>
      <c r="F1608" s="65"/>
      <c r="G1608" s="65"/>
      <c r="H1608" s="65"/>
      <c r="I1608" s="65"/>
      <c r="J1608" s="65"/>
    </row>
    <row r="1609" spans="1:10" ht="16" x14ac:dyDescent="0.2">
      <c r="A1609" s="65"/>
      <c r="B1609" s="65"/>
      <c r="C1609" s="65"/>
      <c r="D1609" s="65"/>
      <c r="E1609" s="65"/>
      <c r="F1609" s="65"/>
      <c r="G1609" s="65"/>
      <c r="H1609" s="65"/>
      <c r="I1609" s="65"/>
      <c r="J1609" s="65"/>
    </row>
    <row r="1610" spans="1:10" ht="16" x14ac:dyDescent="0.2">
      <c r="A1610" s="65"/>
      <c r="B1610" s="65"/>
      <c r="C1610" s="65"/>
      <c r="D1610" s="65"/>
      <c r="E1610" s="65"/>
      <c r="F1610" s="65"/>
      <c r="G1610" s="65"/>
      <c r="H1610" s="65"/>
      <c r="I1610" s="65"/>
      <c r="J1610" s="65"/>
    </row>
    <row r="1611" spans="1:10" ht="16" x14ac:dyDescent="0.2">
      <c r="A1611" s="65"/>
      <c r="B1611" s="65"/>
      <c r="C1611" s="65"/>
      <c r="D1611" s="65"/>
      <c r="E1611" s="65"/>
      <c r="F1611" s="65"/>
      <c r="G1611" s="65"/>
      <c r="H1611" s="65"/>
      <c r="I1611" s="65"/>
      <c r="J1611" s="65"/>
    </row>
    <row r="1612" spans="1:10" ht="16" x14ac:dyDescent="0.2">
      <c r="A1612" s="65"/>
      <c r="B1612" s="65"/>
      <c r="C1612" s="65"/>
      <c r="D1612" s="65"/>
      <c r="E1612" s="65"/>
      <c r="F1612" s="65"/>
      <c r="G1612" s="65"/>
      <c r="H1612" s="65"/>
      <c r="I1612" s="65"/>
      <c r="J1612" s="65"/>
    </row>
    <row r="1613" spans="1:10" ht="16" x14ac:dyDescent="0.2">
      <c r="A1613" s="65"/>
      <c r="B1613" s="65"/>
      <c r="C1613" s="65"/>
      <c r="D1613" s="65"/>
      <c r="E1613" s="65"/>
      <c r="F1613" s="65"/>
      <c r="G1613" s="65"/>
      <c r="H1613" s="65"/>
      <c r="I1613" s="65"/>
      <c r="J1613" s="65"/>
    </row>
    <row r="1614" spans="1:10" ht="16" x14ac:dyDescent="0.2">
      <c r="A1614" s="65"/>
      <c r="B1614" s="65"/>
      <c r="C1614" s="65"/>
      <c r="D1614" s="65"/>
      <c r="E1614" s="65"/>
      <c r="F1614" s="65"/>
      <c r="G1614" s="65"/>
      <c r="H1614" s="65"/>
      <c r="I1614" s="65"/>
      <c r="J1614" s="65"/>
    </row>
    <row r="1615" spans="1:10" ht="16" x14ac:dyDescent="0.2">
      <c r="A1615" s="65"/>
      <c r="B1615" s="65"/>
      <c r="C1615" s="65"/>
      <c r="D1615" s="65"/>
      <c r="E1615" s="65"/>
      <c r="F1615" s="65"/>
      <c r="G1615" s="65"/>
      <c r="H1615" s="65"/>
      <c r="I1615" s="65"/>
      <c r="J1615" s="65"/>
    </row>
    <row r="1616" spans="1:10" ht="16" x14ac:dyDescent="0.2">
      <c r="A1616" s="65"/>
      <c r="B1616" s="65"/>
      <c r="C1616" s="65"/>
      <c r="D1616" s="65"/>
      <c r="E1616" s="65"/>
      <c r="F1616" s="65"/>
      <c r="G1616" s="65"/>
      <c r="H1616" s="65"/>
      <c r="I1616" s="65"/>
      <c r="J1616" s="65"/>
    </row>
    <row r="1617" spans="1:10" ht="16" x14ac:dyDescent="0.2">
      <c r="A1617" s="65"/>
      <c r="B1617" s="65"/>
      <c r="C1617" s="65"/>
      <c r="D1617" s="65"/>
      <c r="E1617" s="65"/>
      <c r="F1617" s="65"/>
      <c r="G1617" s="65"/>
      <c r="H1617" s="65"/>
      <c r="I1617" s="65"/>
      <c r="J1617" s="65"/>
    </row>
    <row r="1618" spans="1:10" ht="16" x14ac:dyDescent="0.2">
      <c r="A1618" s="65"/>
      <c r="B1618" s="65"/>
      <c r="C1618" s="65"/>
      <c r="D1618" s="65"/>
      <c r="E1618" s="65"/>
      <c r="F1618" s="65"/>
      <c r="G1618" s="65"/>
      <c r="H1618" s="65"/>
      <c r="I1618" s="65"/>
      <c r="J1618" s="65"/>
    </row>
    <row r="1619" spans="1:10" ht="16" x14ac:dyDescent="0.2">
      <c r="A1619" s="65"/>
      <c r="B1619" s="65"/>
      <c r="C1619" s="65"/>
      <c r="D1619" s="65"/>
      <c r="E1619" s="65"/>
      <c r="F1619" s="65"/>
      <c r="G1619" s="65"/>
      <c r="H1619" s="65"/>
      <c r="I1619" s="65"/>
      <c r="J1619" s="65"/>
    </row>
    <row r="1620" spans="1:10" ht="16" x14ac:dyDescent="0.2">
      <c r="A1620" s="65"/>
      <c r="B1620" s="65"/>
      <c r="C1620" s="65"/>
      <c r="D1620" s="65"/>
      <c r="E1620" s="65"/>
      <c r="F1620" s="65"/>
      <c r="G1620" s="65"/>
      <c r="H1620" s="65"/>
      <c r="I1620" s="65"/>
      <c r="J1620" s="65"/>
    </row>
    <row r="1621" spans="1:10" ht="16" x14ac:dyDescent="0.2">
      <c r="A1621" s="65"/>
      <c r="B1621" s="65"/>
      <c r="C1621" s="65"/>
      <c r="D1621" s="65"/>
      <c r="E1621" s="65"/>
      <c r="F1621" s="65"/>
      <c r="G1621" s="65"/>
      <c r="H1621" s="65"/>
      <c r="I1621" s="65"/>
      <c r="J1621" s="65"/>
    </row>
    <row r="1622" spans="1:10" ht="16" x14ac:dyDescent="0.2">
      <c r="A1622" s="65"/>
      <c r="B1622" s="65"/>
      <c r="C1622" s="65"/>
      <c r="D1622" s="65"/>
      <c r="E1622" s="65"/>
      <c r="F1622" s="65"/>
      <c r="G1622" s="65"/>
      <c r="H1622" s="65"/>
      <c r="I1622" s="65"/>
      <c r="J1622" s="65"/>
    </row>
    <row r="1623" spans="1:10" ht="16" x14ac:dyDescent="0.2">
      <c r="A1623" s="65"/>
      <c r="B1623" s="65"/>
      <c r="C1623" s="65"/>
      <c r="D1623" s="65"/>
      <c r="E1623" s="65"/>
      <c r="F1623" s="65"/>
      <c r="G1623" s="65"/>
      <c r="H1623" s="65"/>
      <c r="I1623" s="65"/>
      <c r="J1623" s="65"/>
    </row>
    <row r="1624" spans="1:10" ht="16" x14ac:dyDescent="0.2">
      <c r="A1624" s="65"/>
      <c r="B1624" s="65"/>
      <c r="C1624" s="65"/>
      <c r="D1624" s="65"/>
      <c r="E1624" s="65"/>
      <c r="F1624" s="65"/>
      <c r="G1624" s="65"/>
      <c r="H1624" s="65"/>
      <c r="I1624" s="65"/>
      <c r="J1624" s="65"/>
    </row>
    <row r="1625" spans="1:10" ht="16" x14ac:dyDescent="0.2">
      <c r="A1625" s="65"/>
      <c r="B1625" s="65"/>
      <c r="C1625" s="65"/>
      <c r="D1625" s="65"/>
      <c r="E1625" s="65"/>
      <c r="F1625" s="65"/>
      <c r="G1625" s="65"/>
      <c r="H1625" s="65"/>
      <c r="I1625" s="65"/>
      <c r="J1625" s="65"/>
    </row>
    <row r="1626" spans="1:10" ht="16" x14ac:dyDescent="0.2">
      <c r="A1626" s="65"/>
      <c r="B1626" s="65"/>
      <c r="C1626" s="65"/>
      <c r="D1626" s="65"/>
      <c r="E1626" s="65"/>
      <c r="F1626" s="65"/>
      <c r="G1626" s="65"/>
      <c r="H1626" s="65"/>
      <c r="I1626" s="65"/>
      <c r="J1626" s="65"/>
    </row>
    <row r="1627" spans="1:10" ht="16" x14ac:dyDescent="0.2">
      <c r="A1627" s="65"/>
      <c r="B1627" s="65"/>
      <c r="C1627" s="65"/>
      <c r="D1627" s="65"/>
      <c r="E1627" s="65"/>
      <c r="F1627" s="65"/>
      <c r="G1627" s="65"/>
      <c r="H1627" s="65"/>
      <c r="I1627" s="65"/>
      <c r="J1627" s="65"/>
    </row>
    <row r="1628" spans="1:10" ht="16" x14ac:dyDescent="0.2">
      <c r="A1628" s="65"/>
      <c r="B1628" s="65"/>
      <c r="C1628" s="65"/>
      <c r="D1628" s="65"/>
      <c r="E1628" s="65"/>
      <c r="F1628" s="65"/>
      <c r="G1628" s="65"/>
      <c r="H1628" s="65"/>
      <c r="I1628" s="65"/>
      <c r="J1628" s="65"/>
    </row>
    <row r="1629" spans="1:10" ht="16" x14ac:dyDescent="0.2">
      <c r="A1629" s="65"/>
      <c r="B1629" s="65"/>
      <c r="C1629" s="65"/>
      <c r="D1629" s="65"/>
      <c r="E1629" s="65"/>
      <c r="F1629" s="65"/>
      <c r="G1629" s="65"/>
      <c r="H1629" s="65"/>
      <c r="I1629" s="65"/>
      <c r="J1629" s="65"/>
    </row>
    <row r="1630" spans="1:10" ht="16" x14ac:dyDescent="0.2">
      <c r="A1630" s="65"/>
      <c r="B1630" s="65"/>
      <c r="C1630" s="65"/>
      <c r="D1630" s="65"/>
      <c r="E1630" s="65"/>
      <c r="F1630" s="65"/>
      <c r="G1630" s="65"/>
      <c r="H1630" s="65"/>
      <c r="I1630" s="65"/>
      <c r="J1630" s="65"/>
    </row>
    <row r="1631" spans="1:10" ht="16" x14ac:dyDescent="0.2">
      <c r="A1631" s="65"/>
      <c r="B1631" s="65"/>
      <c r="C1631" s="65"/>
      <c r="D1631" s="65"/>
      <c r="E1631" s="65"/>
      <c r="F1631" s="65"/>
      <c r="G1631" s="65"/>
      <c r="H1631" s="65"/>
      <c r="I1631" s="65"/>
      <c r="J1631" s="65"/>
    </row>
    <row r="1632" spans="1:10" ht="16" x14ac:dyDescent="0.2">
      <c r="A1632" s="65"/>
      <c r="B1632" s="65"/>
      <c r="C1632" s="65"/>
      <c r="D1632" s="65"/>
      <c r="E1632" s="65"/>
      <c r="F1632" s="65"/>
      <c r="G1632" s="65"/>
      <c r="H1632" s="65"/>
      <c r="I1632" s="65"/>
      <c r="J1632" s="65"/>
    </row>
    <row r="1633" spans="1:10" ht="16" x14ac:dyDescent="0.2">
      <c r="A1633" s="65"/>
      <c r="B1633" s="65"/>
      <c r="C1633" s="65"/>
      <c r="D1633" s="65"/>
      <c r="E1633" s="65"/>
      <c r="F1633" s="65"/>
      <c r="G1633" s="65"/>
      <c r="H1633" s="65"/>
      <c r="I1633" s="65"/>
      <c r="J1633" s="65"/>
    </row>
    <row r="1634" spans="1:10" ht="16" x14ac:dyDescent="0.2">
      <c r="A1634" s="65"/>
      <c r="B1634" s="65"/>
      <c r="C1634" s="65"/>
      <c r="D1634" s="65"/>
      <c r="E1634" s="65"/>
      <c r="F1634" s="65"/>
      <c r="G1634" s="65"/>
      <c r="H1634" s="65"/>
      <c r="I1634" s="65"/>
      <c r="J1634" s="65"/>
    </row>
    <row r="1635" spans="1:10" ht="16" x14ac:dyDescent="0.2">
      <c r="A1635" s="65"/>
      <c r="B1635" s="65"/>
      <c r="C1635" s="65"/>
      <c r="D1635" s="65"/>
      <c r="E1635" s="65"/>
      <c r="F1635" s="65"/>
      <c r="G1635" s="65"/>
      <c r="H1635" s="65"/>
      <c r="I1635" s="65"/>
      <c r="J1635" s="65"/>
    </row>
    <row r="1636" spans="1:10" ht="16" x14ac:dyDescent="0.2">
      <c r="A1636" s="65"/>
      <c r="B1636" s="65"/>
      <c r="C1636" s="65"/>
      <c r="D1636" s="65"/>
      <c r="E1636" s="65"/>
      <c r="F1636" s="65"/>
      <c r="G1636" s="65"/>
      <c r="H1636" s="65"/>
      <c r="I1636" s="65"/>
      <c r="J1636" s="65"/>
    </row>
    <row r="1637" spans="1:10" ht="16" x14ac:dyDescent="0.2">
      <c r="A1637" s="65"/>
      <c r="B1637" s="65"/>
      <c r="C1637" s="65"/>
      <c r="D1637" s="65"/>
      <c r="E1637" s="65"/>
      <c r="F1637" s="65"/>
      <c r="G1637" s="65"/>
      <c r="H1637" s="65"/>
      <c r="I1637" s="65"/>
      <c r="J1637" s="65"/>
    </row>
    <row r="1638" spans="1:10" ht="16" x14ac:dyDescent="0.2">
      <c r="A1638" s="65"/>
      <c r="B1638" s="65"/>
      <c r="C1638" s="65"/>
      <c r="D1638" s="65"/>
      <c r="E1638" s="65"/>
      <c r="F1638" s="65"/>
      <c r="G1638" s="65"/>
      <c r="H1638" s="65"/>
      <c r="I1638" s="65"/>
      <c r="J1638" s="65"/>
    </row>
    <row r="1639" spans="1:10" ht="16" x14ac:dyDescent="0.2">
      <c r="A1639" s="65"/>
      <c r="B1639" s="65"/>
      <c r="C1639" s="65"/>
      <c r="D1639" s="65"/>
      <c r="E1639" s="65"/>
      <c r="F1639" s="65"/>
      <c r="G1639" s="65"/>
      <c r="H1639" s="65"/>
      <c r="I1639" s="65"/>
      <c r="J1639" s="65"/>
    </row>
    <row r="1640" spans="1:10" ht="16" x14ac:dyDescent="0.2">
      <c r="A1640" s="65"/>
      <c r="B1640" s="65"/>
      <c r="C1640" s="65"/>
      <c r="D1640" s="65"/>
      <c r="E1640" s="65"/>
      <c r="F1640" s="65"/>
      <c r="G1640" s="65"/>
      <c r="H1640" s="65"/>
      <c r="I1640" s="65"/>
      <c r="J1640" s="65"/>
    </row>
    <row r="1641" spans="1:10" ht="16" x14ac:dyDescent="0.2">
      <c r="A1641" s="65"/>
      <c r="B1641" s="65"/>
      <c r="C1641" s="65"/>
      <c r="D1641" s="65"/>
      <c r="E1641" s="65"/>
      <c r="F1641" s="65"/>
      <c r="G1641" s="65"/>
      <c r="H1641" s="65"/>
      <c r="I1641" s="65"/>
      <c r="J1641" s="65"/>
    </row>
    <row r="1642" spans="1:10" ht="16" x14ac:dyDescent="0.2">
      <c r="A1642" s="65"/>
      <c r="B1642" s="65"/>
      <c r="C1642" s="65"/>
      <c r="D1642" s="65"/>
      <c r="E1642" s="65"/>
      <c r="F1642" s="65"/>
      <c r="G1642" s="65"/>
      <c r="H1642" s="65"/>
      <c r="I1642" s="65"/>
      <c r="J1642" s="65"/>
    </row>
    <row r="1643" spans="1:10" ht="16" x14ac:dyDescent="0.2">
      <c r="A1643" s="65"/>
      <c r="B1643" s="65"/>
      <c r="C1643" s="65"/>
      <c r="D1643" s="65"/>
      <c r="E1643" s="65"/>
      <c r="F1643" s="65"/>
      <c r="G1643" s="65"/>
      <c r="H1643" s="65"/>
      <c r="I1643" s="65"/>
      <c r="J1643" s="65"/>
    </row>
    <row r="1644" spans="1:10" ht="16" x14ac:dyDescent="0.2">
      <c r="A1644" s="65"/>
      <c r="B1644" s="65"/>
      <c r="C1644" s="65"/>
      <c r="D1644" s="65"/>
      <c r="E1644" s="65"/>
      <c r="F1644" s="65"/>
      <c r="G1644" s="65"/>
      <c r="H1644" s="65"/>
      <c r="I1644" s="65"/>
      <c r="J1644" s="65"/>
    </row>
    <row r="1645" spans="1:10" ht="16" x14ac:dyDescent="0.2">
      <c r="A1645" s="65"/>
      <c r="B1645" s="65"/>
      <c r="C1645" s="65"/>
      <c r="D1645" s="65"/>
      <c r="E1645" s="65"/>
      <c r="F1645" s="65"/>
      <c r="G1645" s="65"/>
      <c r="H1645" s="65"/>
      <c r="I1645" s="65"/>
      <c r="J1645" s="65"/>
    </row>
    <row r="1646" spans="1:10" ht="16" x14ac:dyDescent="0.2">
      <c r="A1646" s="65"/>
      <c r="B1646" s="65"/>
      <c r="C1646" s="65"/>
      <c r="D1646" s="65"/>
      <c r="E1646" s="65"/>
      <c r="F1646" s="65"/>
      <c r="G1646" s="65"/>
      <c r="H1646" s="65"/>
      <c r="I1646" s="65"/>
      <c r="J1646" s="65"/>
    </row>
    <row r="1647" spans="1:10" ht="16" x14ac:dyDescent="0.2">
      <c r="A1647" s="65"/>
      <c r="B1647" s="65"/>
      <c r="C1647" s="65"/>
      <c r="D1647" s="65"/>
      <c r="E1647" s="65"/>
      <c r="F1647" s="65"/>
      <c r="G1647" s="65"/>
      <c r="H1647" s="65"/>
      <c r="I1647" s="65"/>
      <c r="J1647" s="65"/>
    </row>
    <row r="1648" spans="1:10" ht="16" x14ac:dyDescent="0.2">
      <c r="A1648" s="65"/>
      <c r="B1648" s="65"/>
      <c r="C1648" s="65"/>
      <c r="D1648" s="65"/>
      <c r="E1648" s="65"/>
      <c r="F1648" s="65"/>
      <c r="G1648" s="65"/>
      <c r="H1648" s="65"/>
      <c r="I1648" s="65"/>
      <c r="J1648" s="65"/>
    </row>
    <row r="1649" spans="1:10" ht="16" x14ac:dyDescent="0.2">
      <c r="A1649" s="65"/>
      <c r="B1649" s="65"/>
      <c r="C1649" s="65"/>
      <c r="D1649" s="65"/>
      <c r="E1649" s="65"/>
      <c r="F1649" s="65"/>
      <c r="G1649" s="65"/>
      <c r="H1649" s="65"/>
      <c r="I1649" s="65"/>
      <c r="J1649" s="65"/>
    </row>
    <row r="1650" spans="1:10" ht="16" x14ac:dyDescent="0.2">
      <c r="A1650" s="65"/>
      <c r="B1650" s="65"/>
      <c r="C1650" s="65"/>
      <c r="D1650" s="65"/>
      <c r="E1650" s="65"/>
      <c r="F1650" s="65"/>
      <c r="G1650" s="65"/>
      <c r="H1650" s="65"/>
      <c r="I1650" s="65"/>
      <c r="J1650" s="65"/>
    </row>
    <row r="1651" spans="1:10" ht="16" x14ac:dyDescent="0.2">
      <c r="A1651" s="65"/>
      <c r="B1651" s="65"/>
      <c r="C1651" s="65"/>
      <c r="D1651" s="65"/>
      <c r="E1651" s="65"/>
      <c r="F1651" s="65"/>
      <c r="G1651" s="65"/>
      <c r="H1651" s="65"/>
      <c r="I1651" s="65"/>
      <c r="J1651" s="65"/>
    </row>
    <row r="1652" spans="1:10" ht="16" x14ac:dyDescent="0.2">
      <c r="A1652" s="65"/>
      <c r="B1652" s="65"/>
      <c r="C1652" s="65"/>
      <c r="D1652" s="65"/>
      <c r="E1652" s="65"/>
      <c r="F1652" s="65"/>
      <c r="G1652" s="65"/>
      <c r="H1652" s="65"/>
      <c r="I1652" s="65"/>
      <c r="J1652" s="65"/>
    </row>
    <row r="1653" spans="1:10" ht="16" x14ac:dyDescent="0.2">
      <c r="A1653" s="65"/>
      <c r="B1653" s="65"/>
      <c r="C1653" s="65"/>
      <c r="D1653" s="65"/>
      <c r="E1653" s="65"/>
      <c r="F1653" s="65"/>
      <c r="G1653" s="65"/>
      <c r="H1653" s="65"/>
      <c r="I1653" s="65"/>
      <c r="J1653" s="65"/>
    </row>
    <row r="1654" spans="1:10" ht="16" x14ac:dyDescent="0.2">
      <c r="A1654" s="65"/>
      <c r="B1654" s="65"/>
      <c r="C1654" s="65"/>
      <c r="D1654" s="65"/>
      <c r="E1654" s="65"/>
      <c r="F1654" s="65"/>
      <c r="G1654" s="65"/>
      <c r="H1654" s="65"/>
      <c r="I1654" s="65"/>
      <c r="J1654" s="65"/>
    </row>
    <row r="1655" spans="1:10" ht="16" x14ac:dyDescent="0.2">
      <c r="A1655" s="65"/>
      <c r="B1655" s="65"/>
      <c r="C1655" s="65"/>
      <c r="D1655" s="65"/>
      <c r="E1655" s="65"/>
      <c r="F1655" s="65"/>
      <c r="G1655" s="65"/>
      <c r="H1655" s="65"/>
      <c r="I1655" s="65"/>
      <c r="J1655" s="65"/>
    </row>
    <row r="1656" spans="1:10" ht="16" x14ac:dyDescent="0.2">
      <c r="A1656" s="65"/>
      <c r="B1656" s="65"/>
      <c r="C1656" s="65"/>
      <c r="D1656" s="65"/>
      <c r="E1656" s="65"/>
      <c r="F1656" s="65"/>
      <c r="G1656" s="65"/>
      <c r="H1656" s="65"/>
      <c r="I1656" s="65"/>
      <c r="J1656" s="65"/>
    </row>
    <row r="1657" spans="1:10" ht="16" x14ac:dyDescent="0.2">
      <c r="A1657" s="65"/>
      <c r="B1657" s="65"/>
      <c r="C1657" s="65"/>
      <c r="D1657" s="65"/>
      <c r="E1657" s="65"/>
      <c r="F1657" s="65"/>
      <c r="G1657" s="65"/>
      <c r="H1657" s="65"/>
      <c r="I1657" s="65"/>
      <c r="J1657" s="65"/>
    </row>
    <row r="1658" spans="1:10" ht="16" x14ac:dyDescent="0.2">
      <c r="A1658" s="65"/>
      <c r="B1658" s="65"/>
      <c r="C1658" s="65"/>
      <c r="D1658" s="65"/>
      <c r="E1658" s="65"/>
      <c r="F1658" s="65"/>
      <c r="G1658" s="65"/>
      <c r="H1658" s="65"/>
      <c r="I1658" s="65"/>
      <c r="J1658" s="65"/>
    </row>
    <row r="1659" spans="1:10" ht="16" x14ac:dyDescent="0.2">
      <c r="A1659" s="65"/>
      <c r="B1659" s="65"/>
      <c r="C1659" s="65"/>
      <c r="D1659" s="65"/>
      <c r="E1659" s="65"/>
      <c r="F1659" s="65"/>
      <c r="G1659" s="65"/>
      <c r="H1659" s="65"/>
      <c r="I1659" s="65"/>
      <c r="J1659" s="65"/>
    </row>
    <row r="1660" spans="1:10" ht="16" x14ac:dyDescent="0.2">
      <c r="A1660" s="65"/>
      <c r="B1660" s="65"/>
      <c r="C1660" s="65"/>
      <c r="D1660" s="65"/>
      <c r="E1660" s="65"/>
      <c r="F1660" s="65"/>
      <c r="G1660" s="65"/>
      <c r="H1660" s="65"/>
      <c r="I1660" s="65"/>
      <c r="J1660" s="65"/>
    </row>
    <row r="1661" spans="1:10" ht="16" x14ac:dyDescent="0.2">
      <c r="A1661" s="65"/>
      <c r="B1661" s="65"/>
      <c r="C1661" s="65"/>
      <c r="D1661" s="65"/>
      <c r="E1661" s="65"/>
      <c r="F1661" s="65"/>
      <c r="G1661" s="65"/>
      <c r="H1661" s="65"/>
      <c r="I1661" s="65"/>
      <c r="J1661" s="65"/>
    </row>
    <row r="1662" spans="1:10" ht="16" x14ac:dyDescent="0.2">
      <c r="A1662" s="65"/>
      <c r="B1662" s="65"/>
      <c r="C1662" s="65"/>
      <c r="D1662" s="65"/>
      <c r="E1662" s="65"/>
      <c r="F1662" s="65"/>
      <c r="G1662" s="65"/>
      <c r="H1662" s="65"/>
      <c r="I1662" s="65"/>
      <c r="J1662" s="65"/>
    </row>
    <row r="1663" spans="1:10" ht="16" x14ac:dyDescent="0.2">
      <c r="A1663" s="65"/>
      <c r="B1663" s="65"/>
      <c r="C1663" s="65"/>
      <c r="D1663" s="65"/>
      <c r="E1663" s="65"/>
      <c r="F1663" s="65"/>
      <c r="G1663" s="65"/>
      <c r="H1663" s="65"/>
      <c r="I1663" s="65"/>
      <c r="J1663" s="65"/>
    </row>
    <row r="1664" spans="1:10" ht="16" x14ac:dyDescent="0.2">
      <c r="A1664" s="65"/>
      <c r="B1664" s="65"/>
      <c r="C1664" s="65"/>
      <c r="D1664" s="65"/>
      <c r="E1664" s="65"/>
      <c r="F1664" s="65"/>
      <c r="G1664" s="65"/>
      <c r="H1664" s="65"/>
      <c r="I1664" s="65"/>
      <c r="J1664" s="65"/>
    </row>
    <row r="1665" spans="1:10" ht="16" x14ac:dyDescent="0.2">
      <c r="A1665" s="65"/>
      <c r="B1665" s="65"/>
      <c r="C1665" s="65"/>
      <c r="D1665" s="65"/>
      <c r="E1665" s="65"/>
      <c r="F1665" s="65"/>
      <c r="G1665" s="65"/>
      <c r="H1665" s="65"/>
      <c r="I1665" s="65"/>
      <c r="J1665" s="65"/>
    </row>
    <row r="1666" spans="1:10" ht="16" x14ac:dyDescent="0.2">
      <c r="A1666" s="65"/>
      <c r="B1666" s="65"/>
      <c r="C1666" s="65"/>
      <c r="D1666" s="65"/>
      <c r="E1666" s="65"/>
      <c r="F1666" s="65"/>
      <c r="G1666" s="65"/>
      <c r="H1666" s="65"/>
      <c r="I1666" s="65"/>
      <c r="J1666" s="65"/>
    </row>
    <row r="1667" spans="1:10" ht="16" x14ac:dyDescent="0.2">
      <c r="A1667" s="65"/>
      <c r="B1667" s="65"/>
      <c r="C1667" s="65"/>
      <c r="D1667" s="65"/>
      <c r="E1667" s="65"/>
      <c r="F1667" s="65"/>
      <c r="G1667" s="65"/>
      <c r="H1667" s="65"/>
      <c r="I1667" s="65"/>
      <c r="J1667" s="65"/>
    </row>
    <row r="1668" spans="1:10" ht="16" x14ac:dyDescent="0.2">
      <c r="A1668" s="65"/>
      <c r="B1668" s="65"/>
      <c r="C1668" s="65"/>
      <c r="D1668" s="65"/>
      <c r="E1668" s="65"/>
      <c r="F1668" s="65"/>
      <c r="G1668" s="65"/>
      <c r="H1668" s="65"/>
      <c r="I1668" s="65"/>
      <c r="J1668" s="65"/>
    </row>
    <row r="1669" spans="1:10" ht="16" x14ac:dyDescent="0.2">
      <c r="A1669" s="65"/>
      <c r="B1669" s="65"/>
      <c r="C1669" s="65"/>
      <c r="D1669" s="65"/>
      <c r="E1669" s="65"/>
      <c r="F1669" s="65"/>
      <c r="G1669" s="65"/>
      <c r="H1669" s="65"/>
      <c r="I1669" s="65"/>
      <c r="J1669" s="65"/>
    </row>
    <row r="1670" spans="1:10" ht="16" x14ac:dyDescent="0.2">
      <c r="A1670" s="65"/>
      <c r="B1670" s="65"/>
      <c r="C1670" s="65"/>
      <c r="D1670" s="65"/>
      <c r="E1670" s="65"/>
      <c r="F1670" s="65"/>
      <c r="G1670" s="65"/>
      <c r="H1670" s="65"/>
      <c r="I1670" s="65"/>
      <c r="J1670" s="65"/>
    </row>
    <row r="1671" spans="1:10" ht="16" x14ac:dyDescent="0.2">
      <c r="A1671" s="65"/>
      <c r="B1671" s="65"/>
      <c r="C1671" s="65"/>
      <c r="D1671" s="65"/>
      <c r="E1671" s="65"/>
      <c r="F1671" s="65"/>
      <c r="G1671" s="65"/>
      <c r="H1671" s="65"/>
      <c r="I1671" s="65"/>
      <c r="J1671" s="65"/>
    </row>
    <row r="1672" spans="1:10" ht="16" x14ac:dyDescent="0.2">
      <c r="A1672" s="65"/>
      <c r="B1672" s="65"/>
      <c r="C1672" s="65"/>
      <c r="D1672" s="65"/>
      <c r="E1672" s="65"/>
      <c r="F1672" s="65"/>
      <c r="G1672" s="65"/>
      <c r="H1672" s="65"/>
      <c r="I1672" s="65"/>
      <c r="J1672" s="65"/>
    </row>
    <row r="1673" spans="1:10" ht="16" x14ac:dyDescent="0.2">
      <c r="A1673" s="65"/>
      <c r="B1673" s="65"/>
      <c r="C1673" s="65"/>
      <c r="D1673" s="65"/>
      <c r="E1673" s="65"/>
      <c r="F1673" s="65"/>
      <c r="G1673" s="65"/>
      <c r="H1673" s="65"/>
      <c r="I1673" s="65"/>
      <c r="J1673" s="65"/>
    </row>
    <row r="1674" spans="1:10" ht="16" x14ac:dyDescent="0.2">
      <c r="A1674" s="65"/>
      <c r="B1674" s="65"/>
      <c r="C1674" s="65"/>
      <c r="D1674" s="65"/>
      <c r="E1674" s="65"/>
      <c r="F1674" s="65"/>
      <c r="G1674" s="65"/>
      <c r="H1674" s="65"/>
      <c r="I1674" s="65"/>
      <c r="J1674" s="65"/>
    </row>
    <row r="1675" spans="1:10" ht="16" x14ac:dyDescent="0.2">
      <c r="A1675" s="65"/>
      <c r="B1675" s="65"/>
      <c r="C1675" s="65"/>
      <c r="D1675" s="65"/>
      <c r="E1675" s="65"/>
      <c r="F1675" s="65"/>
      <c r="G1675" s="65"/>
      <c r="H1675" s="65"/>
      <c r="I1675" s="65"/>
      <c r="J1675" s="65"/>
    </row>
    <row r="1676" spans="1:10" ht="16" x14ac:dyDescent="0.2">
      <c r="A1676" s="65"/>
      <c r="B1676" s="65"/>
      <c r="C1676" s="65"/>
      <c r="D1676" s="65"/>
      <c r="E1676" s="65"/>
      <c r="F1676" s="65"/>
      <c r="G1676" s="65"/>
      <c r="H1676" s="65"/>
      <c r="I1676" s="65"/>
      <c r="J1676" s="65"/>
    </row>
    <row r="1677" spans="1:10" ht="16" x14ac:dyDescent="0.2">
      <c r="A1677" s="65"/>
      <c r="B1677" s="65"/>
      <c r="C1677" s="65"/>
      <c r="D1677" s="65"/>
      <c r="E1677" s="65"/>
      <c r="F1677" s="65"/>
      <c r="G1677" s="65"/>
      <c r="H1677" s="65"/>
      <c r="I1677" s="65"/>
      <c r="J1677" s="65"/>
    </row>
    <row r="1678" spans="1:10" ht="16" x14ac:dyDescent="0.2">
      <c r="A1678" s="65"/>
      <c r="B1678" s="65"/>
      <c r="C1678" s="65"/>
      <c r="D1678" s="65"/>
      <c r="E1678" s="65"/>
      <c r="F1678" s="65"/>
      <c r="G1678" s="65"/>
      <c r="H1678" s="65"/>
      <c r="I1678" s="65"/>
      <c r="J1678" s="65"/>
    </row>
    <row r="1679" spans="1:10" ht="16" x14ac:dyDescent="0.2">
      <c r="A1679" s="65"/>
      <c r="B1679" s="65"/>
      <c r="C1679" s="65"/>
      <c r="D1679" s="65"/>
      <c r="E1679" s="65"/>
      <c r="F1679" s="65"/>
      <c r="G1679" s="65"/>
      <c r="H1679" s="65"/>
      <c r="I1679" s="65"/>
      <c r="J1679" s="65"/>
    </row>
    <row r="1680" spans="1:10" ht="16" x14ac:dyDescent="0.2">
      <c r="A1680" s="65"/>
      <c r="B1680" s="65"/>
      <c r="C1680" s="65"/>
      <c r="D1680" s="65"/>
      <c r="E1680" s="65"/>
      <c r="F1680" s="65"/>
      <c r="G1680" s="65"/>
      <c r="H1680" s="65"/>
      <c r="I1680" s="65"/>
      <c r="J1680" s="65"/>
    </row>
    <row r="1681" spans="1:10" ht="16" x14ac:dyDescent="0.2">
      <c r="A1681" s="65"/>
      <c r="B1681" s="65"/>
      <c r="C1681" s="65"/>
      <c r="D1681" s="65"/>
      <c r="E1681" s="65"/>
      <c r="F1681" s="65"/>
      <c r="G1681" s="65"/>
      <c r="H1681" s="65"/>
      <c r="I1681" s="65"/>
      <c r="J1681" s="65"/>
    </row>
    <row r="1682" spans="1:10" ht="16" x14ac:dyDescent="0.2">
      <c r="A1682" s="65"/>
      <c r="B1682" s="65"/>
      <c r="C1682" s="65"/>
      <c r="D1682" s="65"/>
      <c r="E1682" s="65"/>
      <c r="F1682" s="65"/>
      <c r="G1682" s="65"/>
      <c r="H1682" s="65"/>
      <c r="I1682" s="65"/>
      <c r="J1682" s="65"/>
    </row>
    <row r="1683" spans="1:10" ht="16" x14ac:dyDescent="0.2">
      <c r="A1683" s="65"/>
      <c r="B1683" s="65"/>
      <c r="C1683" s="65"/>
      <c r="D1683" s="65"/>
      <c r="E1683" s="65"/>
      <c r="F1683" s="65"/>
      <c r="G1683" s="65"/>
      <c r="H1683" s="65"/>
      <c r="I1683" s="65"/>
      <c r="J1683" s="65"/>
    </row>
    <row r="1684" spans="1:10" ht="16" x14ac:dyDescent="0.2">
      <c r="A1684" s="65"/>
      <c r="B1684" s="65"/>
      <c r="C1684" s="65"/>
      <c r="D1684" s="65"/>
      <c r="E1684" s="65"/>
      <c r="F1684" s="65"/>
      <c r="G1684" s="65"/>
      <c r="H1684" s="65"/>
      <c r="I1684" s="65"/>
      <c r="J1684" s="65"/>
    </row>
    <row r="1685" spans="1:10" ht="16" x14ac:dyDescent="0.2">
      <c r="A1685" s="65"/>
      <c r="B1685" s="65"/>
      <c r="C1685" s="65"/>
      <c r="D1685" s="65"/>
      <c r="E1685" s="65"/>
      <c r="F1685" s="65"/>
      <c r="G1685" s="65"/>
      <c r="H1685" s="65"/>
      <c r="I1685" s="65"/>
      <c r="J1685" s="65"/>
    </row>
  </sheetData>
  <pageMargins left="0.7" right="0.7" top="0.75" bottom="0.75" header="0.3" footer="0.3"/>
  <pageSetup paperSize="9" orientation="portrait" horizontalDpi="0"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rgb="FF7030A0"/>
  </sheetPr>
  <dimension ref="A1:IY282"/>
  <sheetViews>
    <sheetView showGridLines="0" zoomScaleNormal="100" zoomScalePageLayoutView="80" workbookViewId="0"/>
  </sheetViews>
  <sheetFormatPr baseColWidth="10" defaultColWidth="0" defaultRowHeight="15" customHeight="1" zeroHeight="1" x14ac:dyDescent="0.15"/>
  <cols>
    <col min="1" max="1" width="8.25" customWidth="1"/>
    <col min="2" max="2" width="58.5" style="31" customWidth="1"/>
    <col min="3" max="3" width="24.625" style="19" customWidth="1"/>
    <col min="4" max="4" width="24.625" style="5" customWidth="1"/>
    <col min="5" max="5" width="24.625" style="6" customWidth="1"/>
    <col min="6" max="7" width="24.625" style="19" customWidth="1"/>
    <col min="8" max="8" width="26.625" style="6" customWidth="1"/>
    <col min="9" max="9" width="12" style="3" customWidth="1"/>
    <col min="10" max="10" width="15.75" style="3" customWidth="1"/>
    <col min="11" max="11" width="6.625" style="3" customWidth="1"/>
    <col min="12" max="259" width="6.625" style="3" hidden="1" customWidth="1"/>
    <col min="260" max="16384" width="6.625" hidden="1"/>
  </cols>
  <sheetData>
    <row r="1" spans="1:10" ht="15" customHeight="1" x14ac:dyDescent="0.15">
      <c r="A1" s="274" t="s">
        <v>3243</v>
      </c>
    </row>
    <row r="2" spans="1:10" ht="36" customHeight="1" x14ac:dyDescent="0.15">
      <c r="A2" s="426" t="s">
        <v>3202</v>
      </c>
      <c r="B2" s="427"/>
      <c r="C2" s="427"/>
      <c r="D2" s="427"/>
      <c r="E2" s="427"/>
      <c r="F2" s="427"/>
      <c r="G2" s="427"/>
      <c r="H2" s="427"/>
      <c r="I2" s="427"/>
      <c r="J2" s="427"/>
    </row>
    <row r="3" spans="1:10" ht="36" customHeight="1" x14ac:dyDescent="0.15">
      <c r="A3" s="337" t="s">
        <v>2797</v>
      </c>
      <c r="B3" s="337"/>
      <c r="C3" s="337"/>
      <c r="D3" s="337"/>
      <c r="E3" s="337"/>
      <c r="F3" s="337"/>
      <c r="G3" s="337"/>
      <c r="H3" s="337"/>
      <c r="I3" s="74"/>
      <c r="J3" s="74"/>
    </row>
    <row r="4" spans="1:10" ht="1.5" customHeight="1" x14ac:dyDescent="0.15">
      <c r="A4" s="62"/>
      <c r="B4" s="62"/>
      <c r="C4" s="62"/>
      <c r="D4" s="62"/>
      <c r="E4" s="62"/>
      <c r="F4" s="62"/>
      <c r="G4" s="62"/>
      <c r="H4" s="62"/>
      <c r="I4" s="74"/>
      <c r="J4" s="74"/>
    </row>
    <row r="5" spans="1:10" ht="2" customHeight="1" x14ac:dyDescent="0.15">
      <c r="A5" s="62"/>
      <c r="B5" s="62"/>
      <c r="C5" s="62"/>
      <c r="D5" s="62"/>
      <c r="E5" s="62"/>
      <c r="F5" s="62"/>
      <c r="G5" s="62"/>
      <c r="H5" s="62"/>
      <c r="I5" s="74"/>
      <c r="J5" s="74"/>
    </row>
    <row r="6" spans="1:10" ht="2" customHeight="1" x14ac:dyDescent="0.15">
      <c r="A6" s="62"/>
      <c r="B6" s="62"/>
      <c r="C6" s="62"/>
      <c r="D6" s="62"/>
      <c r="E6" s="62"/>
      <c r="F6" s="62"/>
      <c r="G6" s="62"/>
      <c r="H6" s="62"/>
      <c r="I6" s="74"/>
      <c r="J6" s="74"/>
    </row>
    <row r="7" spans="1:10" ht="2" customHeight="1" x14ac:dyDescent="0.15">
      <c r="A7" s="62"/>
      <c r="B7" s="62"/>
      <c r="C7" s="62"/>
      <c r="D7" s="62"/>
      <c r="E7" s="62"/>
      <c r="F7" s="62"/>
      <c r="G7" s="62"/>
      <c r="H7" s="62"/>
      <c r="I7" s="74"/>
      <c r="J7" s="74"/>
    </row>
    <row r="8" spans="1:10" ht="2" customHeight="1" x14ac:dyDescent="0.15">
      <c r="A8" s="62"/>
      <c r="B8" s="62"/>
      <c r="C8" s="62"/>
      <c r="D8" s="62"/>
      <c r="E8" s="62"/>
      <c r="F8" s="62"/>
      <c r="G8" s="62"/>
      <c r="H8" s="62"/>
      <c r="I8" s="74"/>
      <c r="J8" s="74"/>
    </row>
    <row r="9" spans="1:10" ht="2" customHeight="1" x14ac:dyDescent="0.15">
      <c r="A9" s="62"/>
      <c r="B9" s="62"/>
      <c r="C9" s="62"/>
      <c r="D9" s="62"/>
      <c r="E9" s="62"/>
      <c r="F9" s="62"/>
      <c r="G9" s="62"/>
      <c r="H9" s="62"/>
      <c r="I9" s="74"/>
      <c r="J9" s="74"/>
    </row>
    <row r="10" spans="1:10" ht="2" customHeight="1" x14ac:dyDescent="0.15">
      <c r="A10" s="62"/>
      <c r="B10" s="62"/>
      <c r="C10" s="62"/>
      <c r="D10" s="62"/>
      <c r="E10" s="62"/>
      <c r="F10" s="62"/>
      <c r="G10" s="62"/>
      <c r="H10" s="62"/>
      <c r="I10" s="74"/>
      <c r="J10" s="74"/>
    </row>
    <row r="11" spans="1:10" ht="2" customHeight="1" x14ac:dyDescent="0.15">
      <c r="A11" s="62"/>
      <c r="B11" s="62"/>
      <c r="C11" s="62"/>
      <c r="D11" s="62"/>
      <c r="E11" s="62"/>
      <c r="F11" s="62"/>
      <c r="G11" s="62"/>
      <c r="H11" s="62"/>
      <c r="I11" s="74"/>
      <c r="J11" s="74"/>
    </row>
    <row r="12" spans="1:10" ht="2" customHeight="1" x14ac:dyDescent="0.15">
      <c r="A12" s="62"/>
      <c r="B12" s="62"/>
      <c r="C12" s="62"/>
      <c r="D12" s="62"/>
      <c r="E12" s="62"/>
      <c r="F12" s="62"/>
      <c r="G12" s="62"/>
      <c r="H12" s="62"/>
      <c r="I12" s="74"/>
      <c r="J12" s="74"/>
    </row>
    <row r="13" spans="1:10" ht="2" customHeight="1" x14ac:dyDescent="0.15">
      <c r="A13" s="62"/>
      <c r="B13" s="62"/>
      <c r="C13" s="62"/>
      <c r="D13" s="62"/>
      <c r="E13" s="62"/>
      <c r="F13" s="62"/>
      <c r="G13" s="62"/>
      <c r="H13" s="62"/>
      <c r="I13" s="74"/>
      <c r="J13" s="74"/>
    </row>
    <row r="14" spans="1:10" ht="2" customHeight="1" x14ac:dyDescent="0.15">
      <c r="A14" s="62"/>
      <c r="B14" s="62"/>
      <c r="C14" s="62"/>
      <c r="D14" s="62"/>
      <c r="E14" s="62"/>
      <c r="F14" s="62"/>
      <c r="G14" s="62"/>
      <c r="H14" s="62"/>
      <c r="I14" s="74"/>
      <c r="J14" s="74"/>
    </row>
    <row r="15" spans="1:10" ht="2" customHeight="1" x14ac:dyDescent="0.15">
      <c r="A15" s="62"/>
      <c r="B15" s="62"/>
      <c r="C15" s="62"/>
      <c r="D15" s="62"/>
      <c r="E15" s="62"/>
      <c r="F15" s="62"/>
      <c r="G15" s="62"/>
      <c r="H15" s="62"/>
      <c r="I15" s="74"/>
      <c r="J15" s="74"/>
    </row>
    <row r="16" spans="1:10" ht="2" customHeight="1" x14ac:dyDescent="0.15">
      <c r="A16" s="62"/>
      <c r="B16" s="62"/>
      <c r="C16" s="62"/>
      <c r="D16" s="62"/>
      <c r="E16" s="62"/>
      <c r="F16" s="62"/>
      <c r="G16" s="62"/>
      <c r="H16" s="62"/>
      <c r="I16" s="74"/>
      <c r="J16" s="74"/>
    </row>
    <row r="17" spans="1:259" ht="2" customHeight="1" x14ac:dyDescent="0.15">
      <c r="A17" s="62"/>
      <c r="B17" s="62"/>
      <c r="C17" s="62"/>
      <c r="D17" s="62"/>
      <c r="E17" s="62"/>
      <c r="F17" s="62"/>
      <c r="G17" s="62"/>
      <c r="H17" s="62"/>
      <c r="I17" s="74"/>
      <c r="J17" s="74"/>
    </row>
    <row r="18" spans="1:259" ht="2" customHeight="1" x14ac:dyDescent="0.15">
      <c r="A18" s="62"/>
      <c r="B18" s="62"/>
      <c r="C18" s="62"/>
      <c r="D18" s="62"/>
      <c r="E18" s="62"/>
      <c r="F18" s="62"/>
      <c r="G18" s="62"/>
      <c r="H18" s="62"/>
      <c r="I18" s="74"/>
      <c r="J18" s="74"/>
    </row>
    <row r="19" spans="1:259" ht="2" customHeight="1" x14ac:dyDescent="0.15">
      <c r="A19" s="62"/>
      <c r="B19" s="62"/>
      <c r="C19" s="62"/>
      <c r="D19" s="62"/>
      <c r="E19" s="62"/>
      <c r="F19" s="62"/>
      <c r="G19" s="62"/>
      <c r="H19" s="62"/>
      <c r="I19" s="74"/>
      <c r="J19" s="74"/>
    </row>
    <row r="20" spans="1:259" ht="2" customHeight="1" x14ac:dyDescent="0.15">
      <c r="A20" s="62"/>
      <c r="B20" s="62"/>
      <c r="C20" s="62"/>
      <c r="D20" s="62"/>
      <c r="E20" s="62"/>
      <c r="F20" s="62"/>
      <c r="G20" s="62"/>
      <c r="H20" s="62"/>
      <c r="I20" s="74"/>
      <c r="J20" s="74"/>
    </row>
    <row r="21" spans="1:259" ht="2" customHeight="1" x14ac:dyDescent="0.15">
      <c r="A21" s="62"/>
      <c r="B21" s="62"/>
      <c r="C21" s="62"/>
      <c r="D21" s="62"/>
      <c r="E21" s="62"/>
      <c r="F21" s="62"/>
      <c r="G21" s="62"/>
      <c r="H21" s="62"/>
      <c r="I21" s="74"/>
      <c r="J21" s="74"/>
    </row>
    <row r="22" spans="1:259" ht="2" customHeight="1" x14ac:dyDescent="0.15">
      <c r="A22" s="62"/>
      <c r="B22" s="62"/>
      <c r="C22" s="62"/>
      <c r="D22" s="62"/>
      <c r="E22" s="62"/>
      <c r="F22" s="62"/>
      <c r="G22" s="62"/>
      <c r="H22" s="62"/>
      <c r="I22" s="74"/>
      <c r="J22" s="74"/>
    </row>
    <row r="23" spans="1:259" s="30" customFormat="1" ht="36" customHeight="1" x14ac:dyDescent="0.15">
      <c r="A23" s="133" t="s">
        <v>319</v>
      </c>
      <c r="B23" s="127" t="s">
        <v>5</v>
      </c>
      <c r="C23" s="20" t="s">
        <v>2101</v>
      </c>
      <c r="D23" s="20" t="s">
        <v>2102</v>
      </c>
      <c r="E23" s="20" t="s">
        <v>2103</v>
      </c>
      <c r="F23" s="20" t="s">
        <v>2104</v>
      </c>
      <c r="G23" s="20" t="s">
        <v>2798</v>
      </c>
      <c r="H23" s="20" t="s">
        <v>2106</v>
      </c>
      <c r="I23" s="130" t="s">
        <v>2107</v>
      </c>
      <c r="J23" s="130" t="s">
        <v>2108</v>
      </c>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c r="IF23" s="29"/>
      <c r="IG23" s="29"/>
      <c r="IH23" s="29"/>
      <c r="II23" s="29"/>
      <c r="IJ23" s="29"/>
      <c r="IK23" s="29"/>
      <c r="IL23" s="29"/>
      <c r="IM23" s="29"/>
      <c r="IN23" s="29"/>
      <c r="IO23" s="29"/>
      <c r="IP23" s="29"/>
      <c r="IQ23" s="29"/>
      <c r="IR23" s="29"/>
      <c r="IS23" s="29"/>
      <c r="IT23" s="29"/>
      <c r="IU23" s="29"/>
      <c r="IV23" s="29"/>
      <c r="IW23" s="29"/>
      <c r="IX23" s="29"/>
      <c r="IY23" s="29"/>
    </row>
    <row r="24" spans="1:259" s="82" customFormat="1" ht="17" customHeight="1" x14ac:dyDescent="0.15">
      <c r="A24" s="79"/>
      <c r="B24" s="79"/>
      <c r="C24" s="80"/>
      <c r="D24" s="80"/>
      <c r="E24" s="80"/>
      <c r="F24" s="80"/>
      <c r="G24" s="80"/>
      <c r="H24" s="80"/>
      <c r="I24" s="80"/>
      <c r="J24" s="80"/>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c r="BM24" s="81"/>
      <c r="BN24" s="81"/>
      <c r="BO24" s="81"/>
      <c r="BP24" s="81"/>
      <c r="BQ24" s="81"/>
      <c r="BR24" s="81"/>
      <c r="BS24" s="81"/>
      <c r="BT24" s="81"/>
      <c r="BU24" s="81"/>
      <c r="BV24" s="81"/>
      <c r="BW24" s="81"/>
      <c r="BX24" s="81"/>
      <c r="BY24" s="81"/>
      <c r="BZ24" s="81"/>
      <c r="CA24" s="81"/>
      <c r="CB24" s="81"/>
      <c r="CC24" s="81"/>
      <c r="CD24" s="81"/>
      <c r="CE24" s="81"/>
      <c r="CF24" s="81"/>
      <c r="CG24" s="81"/>
      <c r="CH24" s="81"/>
      <c r="CI24" s="81"/>
      <c r="CJ24" s="81"/>
      <c r="CK24" s="81"/>
      <c r="CL24" s="81"/>
      <c r="CM24" s="81"/>
      <c r="CN24" s="81"/>
      <c r="CO24" s="81"/>
      <c r="CP24" s="81"/>
      <c r="CQ24" s="81"/>
      <c r="CR24" s="81"/>
      <c r="CS24" s="81"/>
      <c r="CT24" s="81"/>
      <c r="CU24" s="81"/>
      <c r="CV24" s="81"/>
      <c r="CW24" s="81"/>
      <c r="CX24" s="81"/>
      <c r="CY24" s="81"/>
      <c r="CZ24" s="81"/>
      <c r="DA24" s="81"/>
      <c r="DB24" s="81"/>
      <c r="DC24" s="81"/>
      <c r="DD24" s="81"/>
      <c r="DE24" s="81"/>
      <c r="DF24" s="81"/>
      <c r="DG24" s="81"/>
      <c r="DH24" s="81"/>
      <c r="DI24" s="81"/>
      <c r="DJ24" s="81"/>
      <c r="DK24" s="81"/>
      <c r="DL24" s="81"/>
      <c r="DM24" s="81"/>
      <c r="DN24" s="81"/>
      <c r="DO24" s="81"/>
      <c r="DP24" s="81"/>
      <c r="DQ24" s="81"/>
      <c r="DR24" s="81"/>
      <c r="DS24" s="81"/>
      <c r="DT24" s="81"/>
      <c r="DU24" s="81"/>
      <c r="DV24" s="81"/>
      <c r="DW24" s="81"/>
      <c r="DX24" s="81"/>
      <c r="DY24" s="81"/>
      <c r="DZ24" s="81"/>
      <c r="EA24" s="81"/>
      <c r="EB24" s="81"/>
      <c r="EC24" s="81"/>
      <c r="ED24" s="81"/>
      <c r="EE24" s="81"/>
      <c r="EF24" s="81"/>
      <c r="EG24" s="81"/>
      <c r="EH24" s="81"/>
      <c r="EI24" s="81"/>
      <c r="EJ24" s="81"/>
      <c r="EK24" s="81"/>
      <c r="EL24" s="81"/>
      <c r="EM24" s="81"/>
      <c r="EN24" s="81"/>
      <c r="EO24" s="81"/>
      <c r="EP24" s="81"/>
      <c r="EQ24" s="81"/>
      <c r="ER24" s="81"/>
      <c r="ES24" s="81"/>
      <c r="ET24" s="81"/>
      <c r="EU24" s="81"/>
      <c r="EV24" s="81"/>
      <c r="EW24" s="81"/>
      <c r="EX24" s="81"/>
      <c r="EY24" s="81"/>
      <c r="EZ24" s="81"/>
      <c r="FA24" s="81"/>
      <c r="FB24" s="81"/>
      <c r="FC24" s="81"/>
      <c r="FD24" s="81"/>
      <c r="FE24" s="81"/>
      <c r="FF24" s="81"/>
      <c r="FG24" s="81"/>
      <c r="FH24" s="81"/>
      <c r="FI24" s="81"/>
      <c r="FJ24" s="81"/>
      <c r="FK24" s="81"/>
      <c r="FL24" s="81"/>
      <c r="FM24" s="81"/>
      <c r="FN24" s="81"/>
      <c r="FO24" s="81"/>
      <c r="FP24" s="81"/>
      <c r="FQ24" s="81"/>
      <c r="FR24" s="81"/>
      <c r="FS24" s="81"/>
      <c r="FT24" s="81"/>
      <c r="FU24" s="81"/>
      <c r="FV24" s="81"/>
      <c r="FW24" s="81"/>
      <c r="FX24" s="81"/>
      <c r="FY24" s="81"/>
      <c r="FZ24" s="81"/>
      <c r="GA24" s="81"/>
      <c r="GB24" s="81"/>
      <c r="GC24" s="81"/>
      <c r="GD24" s="81"/>
      <c r="GE24" s="81"/>
      <c r="GF24" s="81"/>
      <c r="GG24" s="81"/>
      <c r="GH24" s="81"/>
      <c r="GI24" s="81"/>
      <c r="GJ24" s="81"/>
      <c r="GK24" s="81"/>
      <c r="GL24" s="81"/>
      <c r="GM24" s="81"/>
      <c r="GN24" s="81"/>
      <c r="GO24" s="81"/>
      <c r="GP24" s="81"/>
      <c r="GQ24" s="81"/>
      <c r="GR24" s="81"/>
      <c r="GS24" s="81"/>
      <c r="GT24" s="81"/>
      <c r="GU24" s="81"/>
      <c r="GV24" s="81"/>
      <c r="GW24" s="81"/>
      <c r="GX24" s="81"/>
      <c r="GY24" s="81"/>
      <c r="GZ24" s="81"/>
      <c r="HA24" s="81"/>
      <c r="HB24" s="81"/>
      <c r="HC24" s="81"/>
      <c r="HD24" s="81"/>
      <c r="HE24" s="81"/>
      <c r="HF24" s="81"/>
      <c r="HG24" s="81"/>
      <c r="HH24" s="81"/>
      <c r="HI24" s="81"/>
      <c r="HJ24" s="81"/>
      <c r="HK24" s="81"/>
      <c r="HL24" s="81"/>
      <c r="HM24" s="81"/>
      <c r="HN24" s="81"/>
      <c r="HO24" s="81"/>
      <c r="HP24" s="81"/>
      <c r="HQ24" s="81"/>
      <c r="HR24" s="81"/>
      <c r="HS24" s="81"/>
      <c r="HT24" s="81"/>
      <c r="HU24" s="81"/>
      <c r="HV24" s="81"/>
      <c r="HW24" s="81"/>
      <c r="HX24" s="81"/>
      <c r="HY24" s="81"/>
      <c r="HZ24" s="81"/>
      <c r="IA24" s="81"/>
      <c r="IB24" s="81"/>
      <c r="IC24" s="81"/>
      <c r="ID24" s="81"/>
      <c r="IE24" s="81"/>
      <c r="IF24" s="81"/>
      <c r="IG24" s="81"/>
      <c r="IH24" s="81"/>
      <c r="II24" s="81"/>
      <c r="IJ24" s="81"/>
      <c r="IK24" s="81"/>
      <c r="IL24" s="81"/>
      <c r="IM24" s="81"/>
      <c r="IN24" s="81"/>
      <c r="IO24" s="81"/>
      <c r="IP24" s="81"/>
      <c r="IQ24" s="81"/>
      <c r="IR24" s="81"/>
      <c r="IS24" s="81"/>
      <c r="IT24" s="81"/>
      <c r="IU24" s="81"/>
      <c r="IV24" s="81"/>
      <c r="IW24" s="81"/>
      <c r="IX24" s="81"/>
      <c r="IY24" s="81"/>
    </row>
    <row r="25" spans="1:259" ht="48" customHeight="1" x14ac:dyDescent="0.15">
      <c r="A25" s="11" t="s">
        <v>52</v>
      </c>
      <c r="B25" s="25" t="str">
        <f>VLOOKUP(A25,'HECVAT - Full | Vendor Response'!A$27:B$284,2,FALSE)</f>
        <v>Does your product process protected health information (PHI) or any data covered by the Health Insurance Portability and Accountability Act?</v>
      </c>
      <c r="C25" s="132" t="str">
        <f>IF(LEN(VLOOKUP($A25,Questions!$B:$AA,20,FALSE))=0,"",VLOOKUP($A25,Questions!$B:$AA,20,FALSE))</f>
        <v xml:space="preserve"> </v>
      </c>
      <c r="D25" s="32" t="str">
        <f>IF(LEN(VLOOKUP($A25,Questions!$B:$AA,21,FALSE))=0,"",VLOOKUP($A25,Questions!$B:$AA,21,FALSE))</f>
        <v xml:space="preserve"> </v>
      </c>
      <c r="E25" s="32" t="str">
        <f>IF(LEN(VLOOKUP($A25,Questions!$B:$AA,22,FALSE))=0,"",VLOOKUP($A25,Questions!$B:$AA,22,FALSE))</f>
        <v xml:space="preserve"> </v>
      </c>
      <c r="F25" s="32" t="str">
        <f>IF(LEN(VLOOKUP($A25,Questions!$B:$AA,23,FALSE))=0,"",VLOOKUP($A25,Questions!$B:$AA,23,FALSE))</f>
        <v xml:space="preserve"> </v>
      </c>
      <c r="G25" s="32" t="str">
        <f>IF(LEN(VLOOKUP($A25,Questions!$B:$AA,24,FALSE))=0,"",VLOOKUP($A25,Questions!$B:$AA,24,FALSE))</f>
        <v xml:space="preserve"> </v>
      </c>
      <c r="H25" s="32" t="str">
        <f>IF(LEN(VLOOKUP($A25,Questions!$B:$AA,25,FALSE))=0,"",VLOOKUP($A25,Questions!$B:$AA,25,FALSE))</f>
        <v xml:space="preserve"> </v>
      </c>
      <c r="I25" s="33" t="str">
        <f>IF(LEN(VLOOKUP($A25,Questions!$B:$AA,26,FALSE))=0,"",VLOOKUP($A25,Questions!$B:$AA,26,FALSE))</f>
        <v xml:space="preserve"> </v>
      </c>
      <c r="J25" s="33" t="str">
        <f>IF(LEN(VLOOKUP($A25,Questions!$B:$AB,27,FALSE))=0,"",VLOOKUP($A25,Questions!$B:$AB,27,FALSE))</f>
        <v xml:space="preserve"> </v>
      </c>
    </row>
    <row r="26" spans="1:259" ht="48" customHeight="1" x14ac:dyDescent="0.15">
      <c r="A26" s="11" t="s">
        <v>53</v>
      </c>
      <c r="B26" s="25" t="str">
        <f>VLOOKUP(A26,'HECVAT - Full | Vendor Response'!A$27:B$284,2,FALSE)</f>
        <v>Will institutional data be shared with or hosted by any third parties? (Any entity not wholly owned by your company is considered a third-party.)</v>
      </c>
      <c r="C26" s="32" t="str">
        <f>IF(LEN(VLOOKUP($A26,Questions!$B:$AA,20,FALSE))=0,"",VLOOKUP($A26,Questions!$B:$AA,20,FALSE))</f>
        <v xml:space="preserve"> </v>
      </c>
      <c r="D26" s="33" t="str">
        <f>IF(LEN(VLOOKUP($A26,Questions!$B:$AA,21,FALSE))=0,"",VLOOKUP($A26,Questions!$B:$AA,21,FALSE))</f>
        <v xml:space="preserve"> </v>
      </c>
      <c r="E26" s="33" t="str">
        <f>IF(LEN(VLOOKUP($A26,Questions!$B:$AA,22,FALSE))=0,"",VLOOKUP($A26,Questions!$B:$AA,22,FALSE))</f>
        <v xml:space="preserve"> </v>
      </c>
      <c r="F26" s="33" t="str">
        <f>IF(LEN(VLOOKUP($A26,Questions!$B:$AA,23,FALSE))=0,"",VLOOKUP($A26,Questions!$B:$AA,23,FALSE))</f>
        <v xml:space="preserve"> </v>
      </c>
      <c r="G26" s="33" t="str">
        <f>IF(LEN(VLOOKUP($A26,Questions!$B:$AA,24,FALSE))=0,"",VLOOKUP($A26,Questions!$B:$AA,24,FALSE))</f>
        <v xml:space="preserve"> </v>
      </c>
      <c r="H26" s="32" t="str">
        <f>IF(LEN(VLOOKUP($A26,Questions!$B:$AA,25,FALSE))=0,"",VLOOKUP($A26,Questions!$B:$AA,25,FALSE))</f>
        <v xml:space="preserve"> </v>
      </c>
      <c r="I26" s="33" t="str">
        <f>IF(LEN(VLOOKUP($A26,Questions!$B:$AA,26,FALSE))=0,"",VLOOKUP($A26,Questions!$B:$AA,26,FALSE))</f>
        <v xml:space="preserve"> </v>
      </c>
      <c r="J26" s="33" t="str">
        <f>IF(LEN(VLOOKUP($A26,Questions!$B:$AB,27,FALSE))=0,"",VLOOKUP($A26,Questions!$B:$AB,27,FALSE))</f>
        <v xml:space="preserve"> </v>
      </c>
    </row>
    <row r="27" spans="1:259" ht="48" customHeight="1" x14ac:dyDescent="0.15">
      <c r="A27" s="11" t="s">
        <v>54</v>
      </c>
      <c r="B27" s="25" t="str">
        <f>VLOOKUP(A27,'HECVAT - Full | Vendor Response'!A$27:B$284,2,FALSE)</f>
        <v>Do you have a well-documented Business Continuity Plan (BCP) that is tested annually?</v>
      </c>
      <c r="C27" s="32" t="str">
        <f>IF(LEN(VLOOKUP($A27,Questions!$B:$AA,20,FALSE))=0,"",VLOOKUP($A27,Questions!$B:$AA,20,FALSE))</f>
        <v xml:space="preserve"> </v>
      </c>
      <c r="D27" s="33" t="str">
        <f>IF(LEN(VLOOKUP($A27,Questions!$B:$AA,21,FALSE))=0,"",VLOOKUP($A27,Questions!$B:$AA,21,FALSE))</f>
        <v xml:space="preserve"> </v>
      </c>
      <c r="E27" s="33" t="str">
        <f>IF(LEN(VLOOKUP($A27,Questions!$B:$AA,22,FALSE))=0,"",VLOOKUP($A27,Questions!$B:$AA,22,FALSE))</f>
        <v xml:space="preserve"> </v>
      </c>
      <c r="F27" s="32" t="str">
        <f>IF(LEN(VLOOKUP($A27,Questions!$B:$AA,23,FALSE))=0,"",VLOOKUP($A27,Questions!$B:$AA,23,FALSE))</f>
        <v xml:space="preserve"> </v>
      </c>
      <c r="G27" s="32" t="str">
        <f>IF(LEN(VLOOKUP($A27,Questions!$B:$AA,24,FALSE))=0,"",VLOOKUP($A27,Questions!$B:$AA,24,FALSE))</f>
        <v xml:space="preserve"> </v>
      </c>
      <c r="H27" s="33" t="str">
        <f>IF(LEN(VLOOKUP($A27,Questions!$B:$AA,25,FALSE))=0,"",VLOOKUP($A27,Questions!$B:$AA,25,FALSE))</f>
        <v xml:space="preserve"> </v>
      </c>
      <c r="I27" s="32" t="str">
        <f>IF(LEN(VLOOKUP($A27,Questions!$B:$AA,26,FALSE))=0,"",VLOOKUP($A27,Questions!$B:$AA,26,FALSE))</f>
        <v xml:space="preserve"> </v>
      </c>
      <c r="J27" s="32" t="str">
        <f>IF(LEN(VLOOKUP($A27,Questions!$B:$AB,27,FALSE))=0,"",VLOOKUP($A27,Questions!$B:$AB,27,FALSE))</f>
        <v xml:space="preserve"> </v>
      </c>
    </row>
    <row r="28" spans="1:259" ht="48" customHeight="1" x14ac:dyDescent="0.15">
      <c r="A28" s="11" t="s">
        <v>55</v>
      </c>
      <c r="B28" s="25" t="str">
        <f>VLOOKUP(A28,'HECVAT - Full | Vendor Response'!A$27:B$284,2,FALSE)</f>
        <v>Do you have a well-documented Disaster Recovery Plan (DRP) that is tested annually?</v>
      </c>
      <c r="C28" s="32" t="str">
        <f>IF(LEN(VLOOKUP($A28,Questions!$B:$AA,20,FALSE))=0,"",VLOOKUP($A28,Questions!$B:$AA,20,FALSE))</f>
        <v xml:space="preserve"> </v>
      </c>
      <c r="D28" s="33" t="str">
        <f>IF(LEN(VLOOKUP($A28,Questions!$B:$AA,21,FALSE))=0,"",VLOOKUP($A28,Questions!$B:$AA,21,FALSE))</f>
        <v xml:space="preserve"> </v>
      </c>
      <c r="E28" s="32" t="str">
        <f>IF(LEN(VLOOKUP($A28,Questions!$B:$AA,22,FALSE))=0,"",VLOOKUP($A28,Questions!$B:$AA,22,FALSE))</f>
        <v xml:space="preserve"> </v>
      </c>
      <c r="F28" s="32" t="str">
        <f>IF(LEN(VLOOKUP($A28,Questions!$B:$AA,23,FALSE))=0,"",VLOOKUP($A28,Questions!$B:$AA,23,FALSE))</f>
        <v xml:space="preserve"> </v>
      </c>
      <c r="G28" s="32" t="str">
        <f>IF(LEN(VLOOKUP($A28,Questions!$B:$AA,24,FALSE))=0,"",VLOOKUP($A28,Questions!$B:$AA,24,FALSE))</f>
        <v xml:space="preserve"> </v>
      </c>
      <c r="H28" s="32" t="str">
        <f>IF(LEN(VLOOKUP($A28,Questions!$B:$AA,25,FALSE))=0,"",VLOOKUP($A28,Questions!$B:$AA,25,FALSE))</f>
        <v xml:space="preserve"> </v>
      </c>
      <c r="I28" s="32" t="str">
        <f>IF(LEN(VLOOKUP($A28,Questions!$B:$AA,26,FALSE))=0,"",VLOOKUP($A28,Questions!$B:$AA,26,FALSE))</f>
        <v xml:space="preserve"> </v>
      </c>
      <c r="J28" s="32" t="str">
        <f>IF(LEN(VLOOKUP($A28,Questions!$B:$AB,27,FALSE))=0,"",VLOOKUP($A28,Questions!$B:$AB,27,FALSE))</f>
        <v xml:space="preserve"> </v>
      </c>
    </row>
    <row r="29" spans="1:259" ht="48" customHeight="1" x14ac:dyDescent="0.15">
      <c r="A29" s="11" t="s">
        <v>56</v>
      </c>
      <c r="B29" s="25" t="str">
        <f>VLOOKUP(A29,'HECVAT - Full | Vendor Response'!A$27:B$284,2,FALSE)</f>
        <v>Is the vended product designed to process or store credit card information?</v>
      </c>
      <c r="C29" s="32" t="str">
        <f>IF(LEN(VLOOKUP($A29,Questions!$B:$AA,20,FALSE))=0,"",VLOOKUP($A29,Questions!$B:$AA,20,FALSE))</f>
        <v xml:space="preserve"> </v>
      </c>
      <c r="D29" s="33" t="str">
        <f>IF(LEN(VLOOKUP($A29,Questions!$B:$AA,21,FALSE))=0,"",VLOOKUP($A29,Questions!$B:$AA,21,FALSE))</f>
        <v xml:space="preserve"> </v>
      </c>
      <c r="E29" s="32" t="str">
        <f>IF(LEN(VLOOKUP($A29,Questions!$B:$AA,22,FALSE))=0,"",VLOOKUP($A29,Questions!$B:$AA,22,FALSE))</f>
        <v xml:space="preserve"> </v>
      </c>
      <c r="F29" s="32" t="str">
        <f>IF(LEN(VLOOKUP($A29,Questions!$B:$AA,23,FALSE))=0,"",VLOOKUP($A29,Questions!$B:$AA,23,FALSE))</f>
        <v xml:space="preserve"> </v>
      </c>
      <c r="G29" s="32" t="str">
        <f>IF(LEN(VLOOKUP($A29,Questions!$B:$AA,24,FALSE))=0,"",VLOOKUP($A29,Questions!$B:$AA,24,FALSE))</f>
        <v xml:space="preserve"> </v>
      </c>
      <c r="H29" s="32" t="str">
        <f>IF(LEN(VLOOKUP($A29,Questions!$B:$AA,25,FALSE))=0,"",VLOOKUP($A29,Questions!$B:$AA,25,FALSE))</f>
        <v xml:space="preserve"> </v>
      </c>
      <c r="I29" s="32" t="str">
        <f>IF(LEN(VLOOKUP($A29,Questions!$B:$AA,26,FALSE))=0,"",VLOOKUP($A29,Questions!$B:$AA,26,FALSE))</f>
        <v xml:space="preserve"> </v>
      </c>
      <c r="J29" s="32" t="str">
        <f>IF(LEN(VLOOKUP($A29,Questions!$B:$AB,27,FALSE))=0,"",VLOOKUP($A29,Questions!$B:$AB,27,FALSE))</f>
        <v xml:space="preserve"> </v>
      </c>
    </row>
    <row r="30" spans="1:259" ht="48" customHeight="1" x14ac:dyDescent="0.15">
      <c r="A30" s="11" t="s">
        <v>57</v>
      </c>
      <c r="B30" s="25" t="str">
        <f>VLOOKUP(A30,'HECVAT - Full | Vendor Response'!A$27:B$284,2,FALSE)</f>
        <v>Does your company provide professional services pertaining to this product?</v>
      </c>
      <c r="C30" s="32" t="str">
        <f>IF(LEN(VLOOKUP($A30,Questions!$B:$AA,20,FALSE))=0,"",VLOOKUP($A30,Questions!$B:$AA,20,FALSE))</f>
        <v xml:space="preserve"> </v>
      </c>
      <c r="D30" s="33" t="str">
        <f>IF(LEN(VLOOKUP($A30,Questions!$B:$AA,21,FALSE))=0,"",VLOOKUP($A30,Questions!$B:$AA,21,FALSE))</f>
        <v xml:space="preserve"> </v>
      </c>
      <c r="E30" s="32" t="str">
        <f>IF(LEN(VLOOKUP($A30,Questions!$B:$AA,22,FALSE))=0,"",VLOOKUP($A30,Questions!$B:$AA,22,FALSE))</f>
        <v xml:space="preserve"> </v>
      </c>
      <c r="F30" s="32" t="str">
        <f>IF(LEN(VLOOKUP($A30,Questions!$B:$AA,23,FALSE))=0,"",VLOOKUP($A30,Questions!$B:$AA,23,FALSE))</f>
        <v xml:space="preserve"> </v>
      </c>
      <c r="G30" s="32" t="str">
        <f>IF(LEN(VLOOKUP($A30,Questions!$B:$AA,24,FALSE))=0,"",VLOOKUP($A30,Questions!$B:$AA,24,FALSE))</f>
        <v xml:space="preserve"> </v>
      </c>
      <c r="H30" s="32" t="str">
        <f>IF(LEN(VLOOKUP($A30,Questions!$B:$AA,25,FALSE))=0,"",VLOOKUP($A30,Questions!$B:$AA,25,FALSE))</f>
        <v xml:space="preserve"> </v>
      </c>
      <c r="I30" s="32" t="str">
        <f>IF(LEN(VLOOKUP($A30,Questions!$B:$AA,26,FALSE))=0,"",VLOOKUP($A30,Questions!$B:$AA,26,FALSE))</f>
        <v xml:space="preserve"> </v>
      </c>
      <c r="J30" s="32" t="str">
        <f>IF(LEN(VLOOKUP($A30,Questions!$B:$AB,27,FALSE))=0,"",VLOOKUP($A30,Questions!$B:$AB,27,FALSE))</f>
        <v xml:space="preserve"> </v>
      </c>
    </row>
    <row r="31" spans="1:259" ht="48" customHeight="1" x14ac:dyDescent="0.15">
      <c r="A31" s="11" t="s">
        <v>58</v>
      </c>
      <c r="B31" s="25" t="str">
        <f>VLOOKUP(A31,'HECVAT - Full | Vendor Response'!A$27:B$284,2,FALSE)</f>
        <v>Select your hosting option.</v>
      </c>
      <c r="C31" s="32" t="str">
        <f>IF(LEN(VLOOKUP($A31,Questions!$B:$AA,20,FALSE))=0,"",VLOOKUP($A31,Questions!$B:$AA,20,FALSE))</f>
        <v xml:space="preserve"> </v>
      </c>
      <c r="D31" s="33" t="str">
        <f>IF(LEN(VLOOKUP($A31,Questions!$B:$AA,21,FALSE))=0,"",VLOOKUP($A31,Questions!$B:$AA,21,FALSE))</f>
        <v xml:space="preserve"> </v>
      </c>
      <c r="E31" s="33" t="str">
        <f>IF(LEN(VLOOKUP($A31,Questions!$B:$AA,22,FALSE))=0,"",VLOOKUP($A31,Questions!$B:$AA,22,FALSE))</f>
        <v xml:space="preserve"> </v>
      </c>
      <c r="F31" s="33" t="str">
        <f>IF(LEN(VLOOKUP($A31,Questions!$B:$AA,23,FALSE))=0,"",VLOOKUP($A31,Questions!$B:$AA,23,FALSE))</f>
        <v xml:space="preserve"> </v>
      </c>
      <c r="G31" s="33" t="str">
        <f>IF(LEN(VLOOKUP($A31,Questions!$B:$AA,24,FALSE))=0,"",VLOOKUP($A31,Questions!$B:$AA,24,FALSE))</f>
        <v xml:space="preserve"> </v>
      </c>
      <c r="H31" s="33" t="str">
        <f>IF(LEN(VLOOKUP($A31,Questions!$B:$AA,25,FALSE))=0,"",VLOOKUP($A31,Questions!$B:$AA,25,FALSE))</f>
        <v xml:space="preserve"> </v>
      </c>
      <c r="I31" s="32" t="str">
        <f>IF(LEN(VLOOKUP($A31,Questions!$B:$AA,26,FALSE))=0,"",VLOOKUP($A31,Questions!$B:$AA,26,FALSE))</f>
        <v xml:space="preserve"> </v>
      </c>
      <c r="J31" s="32" t="str">
        <f>IF(LEN(VLOOKUP($A31,Questions!$B:$AB,27,FALSE))=0,"",VLOOKUP($A31,Questions!$B:$AB,27,FALSE))</f>
        <v xml:space="preserve"> </v>
      </c>
      <c r="K31" s="274" t="s">
        <v>3242</v>
      </c>
    </row>
    <row r="32" spans="1:259" s="30" customFormat="1" ht="36" customHeight="1" x14ac:dyDescent="0.15">
      <c r="A32" s="428" t="s">
        <v>8</v>
      </c>
      <c r="B32" s="429"/>
      <c r="C32" s="20" t="str">
        <f>C$23</f>
        <v>CIS Critical Security Controls v6.1</v>
      </c>
      <c r="D32" s="20" t="str">
        <f t="shared" ref="D32:J32" si="0">D$23</f>
        <v>HIPAA</v>
      </c>
      <c r="E32" s="20" t="str">
        <f t="shared" si="0"/>
        <v>ISO 27002:27013</v>
      </c>
      <c r="F32" s="20" t="str">
        <f t="shared" si="0"/>
        <v>NIST Cybersecurity Framework</v>
      </c>
      <c r="G32" s="20" t="str">
        <f t="shared" si="0"/>
        <v>NIST SP 800-171r2</v>
      </c>
      <c r="H32" s="20" t="str">
        <f t="shared" si="0"/>
        <v>NIST SP 800-53r4</v>
      </c>
      <c r="I32" s="20" t="str">
        <f t="shared" si="0"/>
        <v>PCI DSS</v>
      </c>
      <c r="J32" s="20" t="str">
        <f t="shared" si="0"/>
        <v>Trusted CI</v>
      </c>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29"/>
      <c r="EI32" s="29"/>
      <c r="EJ32" s="29"/>
      <c r="EK32" s="29"/>
      <c r="EL32" s="29"/>
      <c r="EM32" s="29"/>
      <c r="EN32" s="29"/>
      <c r="EO32" s="29"/>
      <c r="EP32" s="29"/>
      <c r="EQ32" s="29"/>
      <c r="ER32" s="29"/>
      <c r="ES32" s="29"/>
      <c r="ET32" s="29"/>
      <c r="EU32" s="29"/>
      <c r="EV32" s="29"/>
      <c r="EW32" s="29"/>
      <c r="EX32" s="29"/>
      <c r="EY32" s="29"/>
      <c r="EZ32" s="29"/>
      <c r="FA32" s="29"/>
      <c r="FB32" s="29"/>
      <c r="FC32" s="29"/>
      <c r="FD32" s="29"/>
      <c r="FE32" s="29"/>
      <c r="FF32" s="29"/>
      <c r="FG32" s="29"/>
      <c r="FH32" s="29"/>
      <c r="FI32" s="29"/>
      <c r="FJ32" s="29"/>
      <c r="FK32" s="29"/>
      <c r="FL32" s="29"/>
      <c r="FM32" s="29"/>
      <c r="FN32" s="29"/>
      <c r="FO32" s="29"/>
      <c r="FP32" s="29"/>
      <c r="FQ32" s="29"/>
      <c r="FR32" s="29"/>
      <c r="FS32" s="29"/>
      <c r="FT32" s="29"/>
      <c r="FU32" s="29"/>
      <c r="FV32" s="29"/>
      <c r="FW32" s="29"/>
      <c r="FX32" s="29"/>
      <c r="FY32" s="29"/>
      <c r="FZ32" s="29"/>
      <c r="GA32" s="29"/>
      <c r="GB32" s="29"/>
      <c r="GC32" s="29"/>
      <c r="GD32" s="29"/>
      <c r="GE32" s="29"/>
      <c r="GF32" s="29"/>
      <c r="GG32" s="29"/>
      <c r="GH32" s="29"/>
      <c r="GI32" s="29"/>
      <c r="GJ32" s="29"/>
      <c r="GK32" s="29"/>
      <c r="GL32" s="29"/>
      <c r="GM32" s="29"/>
      <c r="GN32" s="29"/>
      <c r="GO32" s="29"/>
      <c r="GP32" s="29"/>
      <c r="GQ32" s="29"/>
      <c r="GR32" s="29"/>
      <c r="GS32" s="29"/>
      <c r="GT32" s="29"/>
      <c r="GU32" s="29"/>
      <c r="GV32" s="29"/>
      <c r="GW32" s="29"/>
      <c r="GX32" s="29"/>
      <c r="GY32" s="29"/>
      <c r="GZ32" s="29"/>
      <c r="HA32" s="29"/>
      <c r="HB32" s="29"/>
      <c r="HC32" s="29"/>
      <c r="HD32" s="29"/>
      <c r="HE32" s="29"/>
      <c r="HF32" s="29"/>
      <c r="HG32" s="29"/>
      <c r="HH32" s="29"/>
      <c r="HI32" s="29"/>
      <c r="HJ32" s="29"/>
      <c r="HK32" s="29"/>
      <c r="HL32" s="29"/>
      <c r="HM32" s="29"/>
      <c r="HN32" s="29"/>
      <c r="HO32" s="29"/>
      <c r="HP32" s="29"/>
      <c r="HQ32" s="29"/>
      <c r="HR32" s="29"/>
      <c r="HS32" s="29"/>
      <c r="HT32" s="29"/>
      <c r="HU32" s="29"/>
      <c r="HV32" s="29"/>
      <c r="HW32" s="29"/>
      <c r="HX32" s="29"/>
      <c r="HY32" s="29"/>
      <c r="HZ32" s="29"/>
      <c r="IA32" s="29"/>
      <c r="IB32" s="29"/>
      <c r="IC32" s="29"/>
      <c r="ID32" s="29"/>
      <c r="IE32" s="29"/>
      <c r="IF32" s="29"/>
      <c r="IG32" s="29"/>
      <c r="IH32" s="29"/>
      <c r="II32" s="29"/>
      <c r="IJ32" s="29"/>
      <c r="IK32" s="29"/>
      <c r="IL32" s="29"/>
      <c r="IM32" s="29"/>
      <c r="IN32" s="29"/>
      <c r="IO32" s="29"/>
      <c r="IP32" s="29"/>
      <c r="IQ32" s="29"/>
      <c r="IR32" s="29"/>
      <c r="IS32" s="29"/>
      <c r="IT32" s="29"/>
      <c r="IU32" s="29"/>
      <c r="IV32" s="29"/>
      <c r="IW32" s="29"/>
      <c r="IX32" s="29"/>
      <c r="IY32" s="29"/>
    </row>
    <row r="33" spans="1:259" ht="54" customHeight="1" x14ac:dyDescent="0.15">
      <c r="A33" s="11" t="s">
        <v>59</v>
      </c>
      <c r="B33" s="25" t="str">
        <f>VLOOKUP(A33,'HECVAT - Full | Vendor Response'!A$27:B$284,2,FALSE)</f>
        <v>Describe your organization’s business background and ownership structure, including all parent and subsidiary relationships.</v>
      </c>
      <c r="C33" s="33" t="str">
        <f>IF(LEN(VLOOKUP($A33,Questions!$B:$AA,20,FALSE))=0,"",VLOOKUP($A33,Questions!$B:$AA,20,FALSE))</f>
        <v xml:space="preserve"> </v>
      </c>
      <c r="D33" s="33" t="str">
        <f>IF(LEN(VLOOKUP($A33,Questions!$B:$AA,21,FALSE))=0,"",VLOOKUP($A33,Questions!$B:$AA,21,FALSE))</f>
        <v xml:space="preserve"> </v>
      </c>
      <c r="E33" s="33" t="str">
        <f>IF(LEN(VLOOKUP($A33,Questions!$B:$AA,22,FALSE))=0,"",VLOOKUP($A33,Questions!$B:$AA,22,FALSE))</f>
        <v xml:space="preserve"> </v>
      </c>
      <c r="F33" s="33" t="str">
        <f>IF(LEN(VLOOKUP($A33,Questions!$B:$AA,23,FALSE))=0,"",VLOOKUP($A33,Questions!$B:$AA,23,FALSE))</f>
        <v xml:space="preserve"> </v>
      </c>
      <c r="G33" s="33" t="str">
        <f>IF(LEN(VLOOKUP($A33,Questions!$B:$AA,24,FALSE))=0,"",VLOOKUP($A33,Questions!$B:$AA,24,FALSE))</f>
        <v xml:space="preserve"> </v>
      </c>
      <c r="H33" s="33" t="str">
        <f>IF(LEN(VLOOKUP($A33,Questions!$B:$AA,25,FALSE))=0,"",VLOOKUP($A33,Questions!$B:$AA,25,FALSE))</f>
        <v xml:space="preserve"> </v>
      </c>
      <c r="I33" s="32" t="str">
        <f>IF(LEN(VLOOKUP($A33,Questions!$B:$AA,26,FALSE))=0,"",VLOOKUP($A33,Questions!$B:$AA,26,FALSE))</f>
        <v xml:space="preserve"> </v>
      </c>
      <c r="J33" s="32" t="str">
        <f>IF(LEN(VLOOKUP($A33,Questions!$B:$AB,27,FALSE))=0,"",VLOOKUP($A33,Questions!$B:$AB,27,FALSE))</f>
        <v xml:space="preserve"> </v>
      </c>
    </row>
    <row r="34" spans="1:259" ht="54" customHeight="1" x14ac:dyDescent="0.15">
      <c r="A34" s="11" t="s">
        <v>61</v>
      </c>
      <c r="B34" s="25" t="str">
        <f>VLOOKUP(A34,'HECVAT - Full | Vendor Response'!A$27:B$284,2,FALSE)</f>
        <v>Have you had an unplanned disruption to this product/service in the past 12 months?</v>
      </c>
      <c r="C34" s="33" t="str">
        <f>IF(LEN(VLOOKUP($A34,Questions!$B:$AA,20,FALSE))=0,"",VLOOKUP($A34,Questions!$B:$AA,20,FALSE))</f>
        <v xml:space="preserve"> </v>
      </c>
      <c r="D34" s="33" t="str">
        <f>IF(LEN(VLOOKUP($A34,Questions!$B:$AA,21,FALSE))=0,"",VLOOKUP($A34,Questions!$B:$AA,21,FALSE))</f>
        <v xml:space="preserve"> </v>
      </c>
      <c r="E34" s="33" t="str">
        <f>IF(LEN(VLOOKUP($A34,Questions!$B:$AA,22,FALSE))=0,"",VLOOKUP($A34,Questions!$B:$AA,22,FALSE))</f>
        <v xml:space="preserve"> </v>
      </c>
      <c r="F34" s="33" t="str">
        <f>IF(LEN(VLOOKUP($A34,Questions!$B:$AA,23,FALSE))=0,"",VLOOKUP($A34,Questions!$B:$AA,23,FALSE))</f>
        <v xml:space="preserve"> </v>
      </c>
      <c r="G34" s="33" t="str">
        <f>IF(LEN(VLOOKUP($A34,Questions!$B:$AA,24,FALSE))=0,"",VLOOKUP($A34,Questions!$B:$AA,24,FALSE))</f>
        <v xml:space="preserve"> </v>
      </c>
      <c r="H34" s="33" t="str">
        <f>IF(LEN(VLOOKUP($A34,Questions!$B:$AA,25,FALSE))=0,"",VLOOKUP($A34,Questions!$B:$AA,25,FALSE))</f>
        <v xml:space="preserve"> </v>
      </c>
      <c r="I34" s="32" t="str">
        <f>IF(LEN(VLOOKUP($A34,Questions!$B:$AA,26,FALSE))=0,"",VLOOKUP($A34,Questions!$B:$AA,26,FALSE))</f>
        <v xml:space="preserve"> </v>
      </c>
      <c r="J34" s="32" t="str">
        <f>IF(LEN(VLOOKUP($A34,Questions!$B:$AB,27,FALSE))=0,"",VLOOKUP($A34,Questions!$B:$AB,27,FALSE))</f>
        <v xml:space="preserve"> </v>
      </c>
    </row>
    <row r="35" spans="1:259" ht="54" customHeight="1" x14ac:dyDescent="0.15">
      <c r="A35" s="11" t="s">
        <v>62</v>
      </c>
      <c r="B35" s="25" t="str">
        <f>VLOOKUP(A35,'HECVAT - Full | Vendor Response'!A$27:B$284,2,FALSE)</f>
        <v>Do you have a dedicated Information Security staff or office?</v>
      </c>
      <c r="C35" s="33" t="str">
        <f>IF(LEN(VLOOKUP($A35,Questions!$B:$AA,20,FALSE))=0,"",VLOOKUP($A35,Questions!$B:$AA,20,FALSE))</f>
        <v xml:space="preserve"> </v>
      </c>
      <c r="D35" s="33" t="str">
        <f>IF(LEN(VLOOKUP($A35,Questions!$B:$AA,21,FALSE))=0,"",VLOOKUP($A35,Questions!$B:$AA,21,FALSE))</f>
        <v xml:space="preserve"> </v>
      </c>
      <c r="E35" s="32" t="str">
        <f>IF(LEN(VLOOKUP($A35,Questions!$B:$AA,22,FALSE))=0,"",VLOOKUP($A35,Questions!$B:$AA,22,FALSE))</f>
        <v xml:space="preserve"> </v>
      </c>
      <c r="F35" s="33" t="str">
        <f>IF(LEN(VLOOKUP($A35,Questions!$B:$AA,23,FALSE))=0,"",VLOOKUP($A35,Questions!$B:$AA,23,FALSE))</f>
        <v xml:space="preserve"> </v>
      </c>
      <c r="G35" s="33" t="str">
        <f>IF(LEN(VLOOKUP($A35,Questions!$B:$AA,24,FALSE))=0,"",VLOOKUP($A35,Questions!$B:$AA,24,FALSE))</f>
        <v xml:space="preserve"> </v>
      </c>
      <c r="H35" s="33" t="str">
        <f>IF(LEN(VLOOKUP($A35,Questions!$B:$AA,25,FALSE))=0,"",VLOOKUP($A35,Questions!$B:$AA,25,FALSE))</f>
        <v xml:space="preserve"> </v>
      </c>
      <c r="I35" s="32" t="str">
        <f>IF(LEN(VLOOKUP($A35,Questions!$B:$AA,26,FALSE))=0,"",VLOOKUP($A35,Questions!$B:$AA,26,FALSE))</f>
        <v xml:space="preserve"> </v>
      </c>
      <c r="J35" s="32" t="str">
        <f>IF(LEN(VLOOKUP($A35,Questions!$B:$AB,27,FALSE))=0,"",VLOOKUP($A35,Questions!$B:$AB,27,FALSE))</f>
        <v xml:space="preserve"> </v>
      </c>
    </row>
    <row r="36" spans="1:259" ht="64.25" customHeight="1" x14ac:dyDescent="0.15">
      <c r="A36" s="11" t="s">
        <v>63</v>
      </c>
      <c r="B36" s="25" t="str">
        <f>VLOOKUP(A36,'HECVAT - Full | Vendor Response'!A$27:B$284,2,FALSE)</f>
        <v>Do you have a dedicated Software and System Development team(s)? (e.g., Customer Support, Implementation, Product Management, etc.)</v>
      </c>
      <c r="C36" s="33" t="str">
        <f>IF(LEN(VLOOKUP($A36,Questions!$B:$AA,20,FALSE))=0,"",VLOOKUP($A36,Questions!$B:$AA,20,FALSE))</f>
        <v xml:space="preserve"> </v>
      </c>
      <c r="D36" s="33" t="str">
        <f>IF(LEN(VLOOKUP($A36,Questions!$B:$AA,21,FALSE))=0,"",VLOOKUP($A36,Questions!$B:$AA,21,FALSE))</f>
        <v xml:space="preserve"> </v>
      </c>
      <c r="E36" s="33" t="str">
        <f>IF(LEN(VLOOKUP($A36,Questions!$B:$AA,22,FALSE))=0,"",VLOOKUP($A36,Questions!$B:$AA,22,FALSE))</f>
        <v xml:space="preserve"> </v>
      </c>
      <c r="F36" s="33" t="str">
        <f>IF(LEN(VLOOKUP($A36,Questions!$B:$AA,23,FALSE))=0,"",VLOOKUP($A36,Questions!$B:$AA,23,FALSE))</f>
        <v xml:space="preserve"> </v>
      </c>
      <c r="G36" s="33" t="str">
        <f>IF(LEN(VLOOKUP($A36,Questions!$B:$AA,24,FALSE))=0,"",VLOOKUP($A36,Questions!$B:$AA,24,FALSE))</f>
        <v xml:space="preserve"> </v>
      </c>
      <c r="H36" s="33" t="str">
        <f>IF(LEN(VLOOKUP($A36,Questions!$B:$AA,25,FALSE))=0,"",VLOOKUP($A36,Questions!$B:$AA,25,FALSE))</f>
        <v xml:space="preserve"> </v>
      </c>
      <c r="I36" s="33" t="str">
        <f>IF(LEN(VLOOKUP($A36,Questions!$B:$AA,26,FALSE))=0,"",VLOOKUP($A36,Questions!$B:$AA,26,FALSE))</f>
        <v xml:space="preserve"> </v>
      </c>
      <c r="J36" s="33" t="str">
        <f>IF(LEN(VLOOKUP($A36,Questions!$B:$AB,27,FALSE))=0,"",VLOOKUP($A36,Questions!$B:$AB,27,FALSE))</f>
        <v xml:space="preserve"> </v>
      </c>
    </row>
    <row r="37" spans="1:259" ht="54" customHeight="1" x14ac:dyDescent="0.15">
      <c r="A37" s="11" t="s">
        <v>64</v>
      </c>
      <c r="B37" s="25" t="str">
        <f>VLOOKUP(A37,'HECVAT - Full | Vendor Response'!A$27:B$284,2,FALSE)</f>
        <v>Use this area to share information about your environment that will assist those who are assessing your company data security program.</v>
      </c>
      <c r="C37" s="33" t="str">
        <f>IF(LEN(VLOOKUP($A37,Questions!$B:$AA,20,FALSE))=0,"",VLOOKUP($A37,Questions!$B:$AA,20,FALSE))</f>
        <v xml:space="preserve"> </v>
      </c>
      <c r="D37" s="33" t="str">
        <f>IF(LEN(VLOOKUP($A37,Questions!$B:$AA,21,FALSE))=0,"",VLOOKUP($A37,Questions!$B:$AA,21,FALSE))</f>
        <v xml:space="preserve"> </v>
      </c>
      <c r="E37" s="32" t="str">
        <f>IF(LEN(VLOOKUP($A37,Questions!$B:$AA,22,FALSE))=0,"",VLOOKUP($A37,Questions!$B:$AA,22,FALSE))</f>
        <v xml:space="preserve"> </v>
      </c>
      <c r="F37" s="33" t="str">
        <f>IF(LEN(VLOOKUP($A37,Questions!$B:$AA,23,FALSE))=0,"",VLOOKUP($A37,Questions!$B:$AA,23,FALSE))</f>
        <v xml:space="preserve"> </v>
      </c>
      <c r="G37" s="33" t="str">
        <f>IF(LEN(VLOOKUP($A37,Questions!$B:$AA,24,FALSE))=0,"",VLOOKUP($A37,Questions!$B:$AA,24,FALSE))</f>
        <v xml:space="preserve"> </v>
      </c>
      <c r="H37" s="33" t="str">
        <f>IF(LEN(VLOOKUP($A37,Questions!$B:$AA,25,FALSE))=0,"",VLOOKUP($A37,Questions!$B:$AA,25,FALSE))</f>
        <v xml:space="preserve"> </v>
      </c>
      <c r="I37" s="32" t="str">
        <f>IF(LEN(VLOOKUP($A37,Questions!$B:$AA,26,FALSE))=0,"",VLOOKUP($A37,Questions!$B:$AA,26,FALSE))</f>
        <v xml:space="preserve"> </v>
      </c>
      <c r="J37" s="32" t="str">
        <f>IF(LEN(VLOOKUP($A37,Questions!$B:$AB,27,FALSE))=0,"",VLOOKUP($A37,Questions!$B:$AB,27,FALSE))</f>
        <v xml:space="preserve"> </v>
      </c>
      <c r="K37" s="274" t="s">
        <v>3242</v>
      </c>
    </row>
    <row r="38" spans="1:259" s="30" customFormat="1" ht="36" customHeight="1" x14ac:dyDescent="0.15">
      <c r="A38" s="428" t="s">
        <v>7</v>
      </c>
      <c r="B38" s="429"/>
      <c r="C38" s="20" t="str">
        <f>C$23</f>
        <v>CIS Critical Security Controls v6.1</v>
      </c>
      <c r="D38" s="20" t="str">
        <f t="shared" ref="D38:J38" si="1">D$23</f>
        <v>HIPAA</v>
      </c>
      <c r="E38" s="20" t="str">
        <f t="shared" si="1"/>
        <v>ISO 27002:27013</v>
      </c>
      <c r="F38" s="20" t="str">
        <f t="shared" si="1"/>
        <v>NIST Cybersecurity Framework</v>
      </c>
      <c r="G38" s="20" t="str">
        <f t="shared" si="1"/>
        <v>NIST SP 800-171r2</v>
      </c>
      <c r="H38" s="20" t="str">
        <f t="shared" si="1"/>
        <v>NIST SP 800-53r4</v>
      </c>
      <c r="I38" s="20" t="str">
        <f t="shared" si="1"/>
        <v>PCI DSS</v>
      </c>
      <c r="J38" s="20" t="str">
        <f t="shared" si="1"/>
        <v>Trusted CI</v>
      </c>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29"/>
      <c r="EI38" s="29"/>
      <c r="EJ38" s="29"/>
      <c r="EK38" s="29"/>
      <c r="EL38" s="29"/>
      <c r="EM38" s="29"/>
      <c r="EN38" s="29"/>
      <c r="EO38" s="29"/>
      <c r="EP38" s="29"/>
      <c r="EQ38" s="29"/>
      <c r="ER38" s="29"/>
      <c r="ES38" s="29"/>
      <c r="ET38" s="29"/>
      <c r="EU38" s="29"/>
      <c r="EV38" s="29"/>
      <c r="EW38" s="29"/>
      <c r="EX38" s="29"/>
      <c r="EY38" s="29"/>
      <c r="EZ38" s="29"/>
      <c r="FA38" s="29"/>
      <c r="FB38" s="29"/>
      <c r="FC38" s="29"/>
      <c r="FD38" s="29"/>
      <c r="FE38" s="29"/>
      <c r="FF38" s="29"/>
      <c r="FG38" s="29"/>
      <c r="FH38" s="29"/>
      <c r="FI38" s="29"/>
      <c r="FJ38" s="29"/>
      <c r="FK38" s="29"/>
      <c r="FL38" s="29"/>
      <c r="FM38" s="29"/>
      <c r="FN38" s="29"/>
      <c r="FO38" s="29"/>
      <c r="FP38" s="29"/>
      <c r="FQ38" s="29"/>
      <c r="FR38" s="29"/>
      <c r="FS38" s="29"/>
      <c r="FT38" s="29"/>
      <c r="FU38" s="29"/>
      <c r="FV38" s="29"/>
      <c r="FW38" s="29"/>
      <c r="FX38" s="29"/>
      <c r="FY38" s="29"/>
      <c r="FZ38" s="29"/>
      <c r="GA38" s="29"/>
      <c r="GB38" s="29"/>
      <c r="GC38" s="29"/>
      <c r="GD38" s="29"/>
      <c r="GE38" s="29"/>
      <c r="GF38" s="29"/>
      <c r="GG38" s="29"/>
      <c r="GH38" s="29"/>
      <c r="GI38" s="29"/>
      <c r="GJ38" s="29"/>
      <c r="GK38" s="29"/>
      <c r="GL38" s="29"/>
      <c r="GM38" s="29"/>
      <c r="GN38" s="29"/>
      <c r="GO38" s="29"/>
      <c r="GP38" s="29"/>
      <c r="GQ38" s="29"/>
      <c r="GR38" s="29"/>
      <c r="GS38" s="29"/>
      <c r="GT38" s="29"/>
      <c r="GU38" s="29"/>
      <c r="GV38" s="29"/>
      <c r="GW38" s="29"/>
      <c r="GX38" s="29"/>
      <c r="GY38" s="29"/>
      <c r="GZ38" s="29"/>
      <c r="HA38" s="29"/>
      <c r="HB38" s="29"/>
      <c r="HC38" s="29"/>
      <c r="HD38" s="29"/>
      <c r="HE38" s="29"/>
      <c r="HF38" s="29"/>
      <c r="HG38" s="29"/>
      <c r="HH38" s="29"/>
      <c r="HI38" s="29"/>
      <c r="HJ38" s="29"/>
      <c r="HK38" s="29"/>
      <c r="HL38" s="29"/>
      <c r="HM38" s="29"/>
      <c r="HN38" s="29"/>
      <c r="HO38" s="29"/>
      <c r="HP38" s="29"/>
      <c r="HQ38" s="29"/>
      <c r="HR38" s="29"/>
      <c r="HS38" s="29"/>
      <c r="HT38" s="29"/>
      <c r="HU38" s="29"/>
      <c r="HV38" s="29"/>
      <c r="HW38" s="29"/>
      <c r="HX38" s="29"/>
      <c r="HY38" s="29"/>
      <c r="HZ38" s="29"/>
      <c r="IA38" s="29"/>
      <c r="IB38" s="29"/>
      <c r="IC38" s="29"/>
      <c r="ID38" s="29"/>
      <c r="IE38" s="29"/>
      <c r="IF38" s="29"/>
      <c r="IG38" s="29"/>
      <c r="IH38" s="29"/>
      <c r="II38" s="29"/>
      <c r="IJ38" s="29"/>
      <c r="IK38" s="29"/>
      <c r="IL38" s="29"/>
      <c r="IM38" s="29"/>
      <c r="IN38" s="29"/>
      <c r="IO38" s="29"/>
      <c r="IP38" s="29"/>
      <c r="IQ38" s="29"/>
      <c r="IR38" s="29"/>
      <c r="IS38" s="29"/>
      <c r="IT38" s="29"/>
      <c r="IU38" s="29"/>
      <c r="IV38" s="29"/>
      <c r="IW38" s="29"/>
      <c r="IX38" s="29"/>
      <c r="IY38" s="29"/>
    </row>
    <row r="39" spans="1:259" ht="64.25" customHeight="1" x14ac:dyDescent="0.15">
      <c r="A39" s="11" t="s">
        <v>65</v>
      </c>
      <c r="B39" s="25" t="str">
        <f>VLOOKUP(A39,'HECVAT - Full | Vendor Response'!A$27:B$284,2,FALSE)</f>
        <v>Have you undergone a SSAE 18/SOC 2 audit?</v>
      </c>
      <c r="C39" s="33" t="str">
        <f>IF(LEN(VLOOKUP($A39,Questions!$B:$AA,20,FALSE))=0,"",VLOOKUP($A39,Questions!$B:$AA,20,FALSE))</f>
        <v xml:space="preserve"> </v>
      </c>
      <c r="D39" s="33" t="str">
        <f>IF(LEN(VLOOKUP($A39,Questions!$B:$AA,21,FALSE))=0,"",VLOOKUP($A39,Questions!$B:$AA,21,FALSE))</f>
        <v xml:space="preserve"> </v>
      </c>
      <c r="E39" s="32" t="str">
        <f>IF(LEN(VLOOKUP($A39,Questions!$B:$AA,22,FALSE))=0,"",VLOOKUP($A39,Questions!$B:$AA,22,FALSE))</f>
        <v xml:space="preserve"> </v>
      </c>
      <c r="F39" s="33" t="str">
        <f>IF(LEN(VLOOKUP($A39,Questions!$B:$AA,23,FALSE))=0,"",VLOOKUP($A39,Questions!$B:$AA,23,FALSE))</f>
        <v xml:space="preserve"> </v>
      </c>
      <c r="G39" s="33" t="str">
        <f>IF(LEN(VLOOKUP($A39,Questions!$B:$AA,24,FALSE))=0,"",VLOOKUP($A39,Questions!$B:$AA,24,FALSE))</f>
        <v xml:space="preserve"> </v>
      </c>
      <c r="H39" s="32" t="str">
        <f>IF(LEN(VLOOKUP($A39,Questions!$B:$AA,25,FALSE))=0,"",VLOOKUP($A39,Questions!$B:$AA,25,FALSE))</f>
        <v xml:space="preserve"> </v>
      </c>
      <c r="I39" s="33" t="str">
        <f>IF(LEN(VLOOKUP($A39,Questions!$B:$AA,26,FALSE))=0,"",VLOOKUP($A39,Questions!$B:$AA,26,FALSE))</f>
        <v xml:space="preserve"> </v>
      </c>
      <c r="J39" s="33" t="str">
        <f>IF(LEN(VLOOKUP($A39,Questions!$B:$AB,27,FALSE))=0,"",VLOOKUP($A39,Questions!$B:$AB,27,FALSE))</f>
        <v xml:space="preserve"> </v>
      </c>
    </row>
    <row r="40" spans="1:259" ht="48" customHeight="1" x14ac:dyDescent="0.15">
      <c r="A40" s="11" t="s">
        <v>66</v>
      </c>
      <c r="B40" s="25" t="str">
        <f>VLOOKUP(A40,'HECVAT - Full | Vendor Response'!A$27:B$284,2,FALSE)</f>
        <v>Have you completed the Cloud Security Alliance (CSA) self assessment or CAIQ?</v>
      </c>
      <c r="C40" s="33" t="str">
        <f>IF(LEN(VLOOKUP($A40,Questions!$B:$AA,20,FALSE))=0,"",VLOOKUP($A40,Questions!$B:$AA,20,FALSE))</f>
        <v xml:space="preserve"> </v>
      </c>
      <c r="D40" s="33" t="str">
        <f>IF(LEN(VLOOKUP($A40,Questions!$B:$AA,21,FALSE))=0,"",VLOOKUP($A40,Questions!$B:$AA,21,FALSE))</f>
        <v xml:space="preserve"> </v>
      </c>
      <c r="E40" s="32" t="str">
        <f>IF(LEN(VLOOKUP($A40,Questions!$B:$AA,22,FALSE))=0,"",VLOOKUP($A40,Questions!$B:$AA,22,FALSE))</f>
        <v xml:space="preserve"> </v>
      </c>
      <c r="F40" s="33" t="str">
        <f>IF(LEN(VLOOKUP($A40,Questions!$B:$AA,23,FALSE))=0,"",VLOOKUP($A40,Questions!$B:$AA,23,FALSE))</f>
        <v xml:space="preserve"> </v>
      </c>
      <c r="G40" s="33" t="str">
        <f>IF(LEN(VLOOKUP($A40,Questions!$B:$AA,24,FALSE))=0,"",VLOOKUP($A40,Questions!$B:$AA,24,FALSE))</f>
        <v xml:space="preserve"> </v>
      </c>
      <c r="H40" s="32" t="str">
        <f>IF(LEN(VLOOKUP($A40,Questions!$B:$AA,25,FALSE))=0,"",VLOOKUP($A40,Questions!$B:$AA,25,FALSE))</f>
        <v xml:space="preserve"> </v>
      </c>
      <c r="I40" s="33" t="str">
        <f>IF(LEN(VLOOKUP($A40,Questions!$B:$AA,26,FALSE))=0,"",VLOOKUP($A40,Questions!$B:$AA,26,FALSE))</f>
        <v xml:space="preserve"> </v>
      </c>
      <c r="J40" s="33" t="str">
        <f>IF(LEN(VLOOKUP($A40,Questions!$B:$AB,27,FALSE))=0,"",VLOOKUP($A40,Questions!$B:$AB,27,FALSE))</f>
        <v xml:space="preserve"> </v>
      </c>
    </row>
    <row r="41" spans="1:259" ht="48" customHeight="1" x14ac:dyDescent="0.15">
      <c r="A41" s="11" t="s">
        <v>67</v>
      </c>
      <c r="B41" s="25" t="str">
        <f>VLOOKUP(A41,'HECVAT - Full | Vendor Response'!A$27:B$284,2,FALSE)</f>
        <v>Have you received the Cloud Security Alliance STAR certification?</v>
      </c>
      <c r="C41" s="33" t="str">
        <f>IF(LEN(VLOOKUP($A41,Questions!$B:$AA,20,FALSE))=0,"",VLOOKUP($A41,Questions!$B:$AA,20,FALSE))</f>
        <v xml:space="preserve"> </v>
      </c>
      <c r="D41" s="33" t="str">
        <f>IF(LEN(VLOOKUP($A41,Questions!$B:$AA,21,FALSE))=0,"",VLOOKUP($A41,Questions!$B:$AA,21,FALSE))</f>
        <v xml:space="preserve"> </v>
      </c>
      <c r="E41" s="32" t="str">
        <f>IF(LEN(VLOOKUP($A41,Questions!$B:$AA,22,FALSE))=0,"",VLOOKUP($A41,Questions!$B:$AA,22,FALSE))</f>
        <v xml:space="preserve"> </v>
      </c>
      <c r="F41" s="33" t="str">
        <f>IF(LEN(VLOOKUP($A41,Questions!$B:$AA,23,FALSE))=0,"",VLOOKUP($A41,Questions!$B:$AA,23,FALSE))</f>
        <v xml:space="preserve"> </v>
      </c>
      <c r="G41" s="33" t="str">
        <f>IF(LEN(VLOOKUP($A41,Questions!$B:$AA,24,FALSE))=0,"",VLOOKUP($A41,Questions!$B:$AA,24,FALSE))</f>
        <v xml:space="preserve"> </v>
      </c>
      <c r="H41" s="32" t="str">
        <f>IF(LEN(VLOOKUP($A41,Questions!$B:$AA,25,FALSE))=0,"",VLOOKUP($A41,Questions!$B:$AA,25,FALSE))</f>
        <v xml:space="preserve"> </v>
      </c>
      <c r="I41" s="33" t="str">
        <f>IF(LEN(VLOOKUP($A41,Questions!$B:$AA,26,FALSE))=0,"",VLOOKUP($A41,Questions!$B:$AA,26,FALSE))</f>
        <v xml:space="preserve"> </v>
      </c>
      <c r="J41" s="33" t="str">
        <f>IF(LEN(VLOOKUP($A41,Questions!$B:$AB,27,FALSE))=0,"",VLOOKUP($A41,Questions!$B:$AB,27,FALSE))</f>
        <v xml:space="preserve"> </v>
      </c>
    </row>
    <row r="42" spans="1:259" ht="64.25" customHeight="1" x14ac:dyDescent="0.15">
      <c r="A42" s="11" t="s">
        <v>68</v>
      </c>
      <c r="B42" s="25" t="str">
        <f>VLOOKUP(A42,'HECVAT - Full | Vendor Response'!A$27:B$284,2,FALSE)</f>
        <v>Do you conform with a specific industry standard security framework? (e.g., NIST Cybersecurity Framework, CIS Controls, ISO 27001, etc.)</v>
      </c>
      <c r="C42" s="33" t="str">
        <f>IF(LEN(VLOOKUP($A42,Questions!$B:$AA,20,FALSE))=0,"",VLOOKUP($A42,Questions!$B:$AA,20,FALSE))</f>
        <v xml:space="preserve"> </v>
      </c>
      <c r="D42" s="33" t="str">
        <f>IF(LEN(VLOOKUP($A42,Questions!$B:$AA,21,FALSE))=0,"",VLOOKUP($A42,Questions!$B:$AA,21,FALSE))</f>
        <v xml:space="preserve"> </v>
      </c>
      <c r="E42" s="32" t="str">
        <f>IF(LEN(VLOOKUP($A42,Questions!$B:$AA,22,FALSE))=0,"",VLOOKUP($A42,Questions!$B:$AA,22,FALSE))</f>
        <v xml:space="preserve"> </v>
      </c>
      <c r="F42" s="33" t="str">
        <f>IF(LEN(VLOOKUP($A42,Questions!$B:$AA,23,FALSE))=0,"",VLOOKUP($A42,Questions!$B:$AA,23,FALSE))</f>
        <v xml:space="preserve"> </v>
      </c>
      <c r="G42" s="33" t="str">
        <f>IF(LEN(VLOOKUP($A42,Questions!$B:$AA,24,FALSE))=0,"",VLOOKUP($A42,Questions!$B:$AA,24,FALSE))</f>
        <v xml:space="preserve"> </v>
      </c>
      <c r="H42" s="32" t="str">
        <f>IF(LEN(VLOOKUP($A42,Questions!$B:$AA,25,FALSE))=0,"",VLOOKUP($A42,Questions!$B:$AA,25,FALSE))</f>
        <v xml:space="preserve"> </v>
      </c>
      <c r="I42" s="32" t="str">
        <f>IF(LEN(VLOOKUP($A42,Questions!$B:$AA,26,FALSE))=0,"",VLOOKUP($A42,Questions!$B:$AA,26,FALSE))</f>
        <v xml:space="preserve"> </v>
      </c>
      <c r="J42" s="32" t="str">
        <f>IF(LEN(VLOOKUP($A42,Questions!$B:$AB,27,FALSE))=0,"",VLOOKUP($A42,Questions!$B:$AB,27,FALSE))</f>
        <v xml:space="preserve"> </v>
      </c>
    </row>
    <row r="43" spans="1:259" ht="48" customHeight="1" x14ac:dyDescent="0.15">
      <c r="A43" s="11" t="s">
        <v>69</v>
      </c>
      <c r="B43" s="25" t="str">
        <f>VLOOKUP(A43,'HECVAT - Full | Vendor Response'!A$27:B$284,2,FALSE)</f>
        <v>Can the systems that hold the institution's data be compliant with NIST SP 800-171 and/or CMMC Level 2 standards?</v>
      </c>
      <c r="C43" s="33" t="str">
        <f>IF(LEN(VLOOKUP($A43,Questions!$B:$AA,20,FALSE))=0,"",VLOOKUP($A43,Questions!$B:$AA,20,FALSE))</f>
        <v xml:space="preserve"> </v>
      </c>
      <c r="D43" s="33" t="str">
        <f>IF(LEN(VLOOKUP($A43,Questions!$B:$AA,21,FALSE))=0,"",VLOOKUP($A43,Questions!$B:$AA,21,FALSE))</f>
        <v xml:space="preserve"> </v>
      </c>
      <c r="E43" s="32" t="str">
        <f>IF(LEN(VLOOKUP($A43,Questions!$B:$AA,22,FALSE))=0,"",VLOOKUP($A43,Questions!$B:$AA,22,FALSE))</f>
        <v xml:space="preserve"> </v>
      </c>
      <c r="F43" s="33" t="str">
        <f>IF(LEN(VLOOKUP($A43,Questions!$B:$AA,23,FALSE))=0,"",VLOOKUP($A43,Questions!$B:$AA,23,FALSE))</f>
        <v xml:space="preserve"> </v>
      </c>
      <c r="G43" s="33" t="str">
        <f>IF(LEN(VLOOKUP($A43,Questions!$B:$AA,24,FALSE))=0,"",VLOOKUP($A43,Questions!$B:$AA,24,FALSE))</f>
        <v xml:space="preserve"> </v>
      </c>
      <c r="H43" s="32" t="str">
        <f>IF(LEN(VLOOKUP($A43,Questions!$B:$AA,25,FALSE))=0,"",VLOOKUP($A43,Questions!$B:$AA,25,FALSE))</f>
        <v xml:space="preserve"> </v>
      </c>
      <c r="I43" s="33" t="str">
        <f>IF(LEN(VLOOKUP($A43,Questions!$B:$AA,26,FALSE))=0,"",VLOOKUP($A43,Questions!$B:$AA,26,FALSE))</f>
        <v xml:space="preserve"> </v>
      </c>
      <c r="J43" s="33" t="str">
        <f>IF(LEN(VLOOKUP($A43,Questions!$B:$AB,27,FALSE))=0,"",VLOOKUP($A43,Questions!$B:$AB,27,FALSE))</f>
        <v xml:space="preserve"> </v>
      </c>
    </row>
    <row r="44" spans="1:259" ht="48" customHeight="1" x14ac:dyDescent="0.15">
      <c r="A44" s="11" t="s">
        <v>70</v>
      </c>
      <c r="B44" s="25" t="str">
        <f>VLOOKUP(A44,'HECVAT - Full | Vendor Response'!A$27:B$284,2,FALSE)</f>
        <v>Can you provide overall system and/or application architecture diagrams, including a full description of the data flow for all components of the system?</v>
      </c>
      <c r="C44" s="33" t="str">
        <f>IF(LEN(VLOOKUP($A44,Questions!$B:$AA,20,FALSE))=0,"",VLOOKUP($A44,Questions!$B:$AA,20,FALSE))</f>
        <v xml:space="preserve"> </v>
      </c>
      <c r="D44" s="32" t="str">
        <f>IF(LEN(VLOOKUP($A44,Questions!$B:$AA,21,FALSE))=0,"",VLOOKUP($A44,Questions!$B:$AA,21,FALSE))</f>
        <v xml:space="preserve"> </v>
      </c>
      <c r="E44" s="32" t="str">
        <f>IF(LEN(VLOOKUP($A44,Questions!$B:$AA,22,FALSE))=0,"",VLOOKUP($A44,Questions!$B:$AA,22,FALSE))</f>
        <v xml:space="preserve"> </v>
      </c>
      <c r="F44" s="32" t="str">
        <f>IF(LEN(VLOOKUP($A44,Questions!$B:$AA,23,FALSE))=0,"",VLOOKUP($A44,Questions!$B:$AA,23,FALSE))</f>
        <v xml:space="preserve"> </v>
      </c>
      <c r="G44" s="32" t="str">
        <f>IF(LEN(VLOOKUP($A44,Questions!$B:$AA,24,FALSE))=0,"",VLOOKUP($A44,Questions!$B:$AA,24,FALSE))</f>
        <v xml:space="preserve"> </v>
      </c>
      <c r="H44" s="32" t="str">
        <f>IF(LEN(VLOOKUP($A44,Questions!$B:$AA,25,FALSE))=0,"",VLOOKUP($A44,Questions!$B:$AA,25,FALSE))</f>
        <v xml:space="preserve"> </v>
      </c>
      <c r="I44" s="33" t="str">
        <f>IF(LEN(VLOOKUP($A44,Questions!$B:$AA,26,FALSE))=0,"",VLOOKUP($A44,Questions!$B:$AA,26,FALSE))</f>
        <v xml:space="preserve"> </v>
      </c>
      <c r="J44" s="33" t="str">
        <f>IF(LEN(VLOOKUP($A44,Questions!$B:$AB,27,FALSE))=0,"",VLOOKUP($A44,Questions!$B:$AB,27,FALSE))</f>
        <v xml:space="preserve"> </v>
      </c>
    </row>
    <row r="45" spans="1:259" ht="48" customHeight="1" x14ac:dyDescent="0.15">
      <c r="A45" s="11" t="s">
        <v>71</v>
      </c>
      <c r="B45" s="25" t="str">
        <f>VLOOKUP(A45,'HECVAT - Full | Vendor Response'!A$27:B$284,2,FALSE)</f>
        <v>Does your organization have a data privacy policy?</v>
      </c>
      <c r="C45" s="33" t="str">
        <f>IF(LEN(VLOOKUP($A45,Questions!$B:$AA,20,FALSE))=0,"",VLOOKUP($A45,Questions!$B:$AA,20,FALSE))</f>
        <v xml:space="preserve"> </v>
      </c>
      <c r="D45" s="32" t="str">
        <f>IF(LEN(VLOOKUP($A45,Questions!$B:$AA,21,FALSE))=0,"",VLOOKUP($A45,Questions!$B:$AA,21,FALSE))</f>
        <v xml:space="preserve"> </v>
      </c>
      <c r="E45" s="32" t="str">
        <f>IF(LEN(VLOOKUP($A45,Questions!$B:$AA,22,FALSE))=0,"",VLOOKUP($A45,Questions!$B:$AA,22,FALSE))</f>
        <v xml:space="preserve"> </v>
      </c>
      <c r="F45" s="32" t="str">
        <f>IF(LEN(VLOOKUP($A45,Questions!$B:$AA,23,FALSE))=0,"",VLOOKUP($A45,Questions!$B:$AA,23,FALSE))</f>
        <v xml:space="preserve"> </v>
      </c>
      <c r="G45" s="32" t="str">
        <f>IF(LEN(VLOOKUP($A45,Questions!$B:$AA,24,FALSE))=0,"",VLOOKUP($A45,Questions!$B:$AA,24,FALSE))</f>
        <v xml:space="preserve"> </v>
      </c>
      <c r="H45" s="32" t="str">
        <f>IF(LEN(VLOOKUP($A45,Questions!$B:$AA,25,FALSE))=0,"",VLOOKUP($A45,Questions!$B:$AA,25,FALSE))</f>
        <v xml:space="preserve"> </v>
      </c>
      <c r="I45" s="33" t="str">
        <f>IF(LEN(VLOOKUP($A45,Questions!$B:$AA,26,FALSE))=0,"",VLOOKUP($A45,Questions!$B:$AA,26,FALSE))</f>
        <v xml:space="preserve"> </v>
      </c>
      <c r="J45" s="33" t="str">
        <f>IF(LEN(VLOOKUP($A45,Questions!$B:$AB,27,FALSE))=0,"",VLOOKUP($A45,Questions!$B:$AB,27,FALSE))</f>
        <v xml:space="preserve"> </v>
      </c>
    </row>
    <row r="46" spans="1:259" ht="48" customHeight="1" x14ac:dyDescent="0.15">
      <c r="A46" s="11" t="s">
        <v>72</v>
      </c>
      <c r="B46" s="25" t="str">
        <f>VLOOKUP(A46,'HECVAT - Full | Vendor Response'!A$27:B$284,2,FALSE)</f>
        <v>Do you have a documented, and currently implemented, employee onboarding and offboarding policy?</v>
      </c>
      <c r="C46" s="33" t="str">
        <f>IF(LEN(VLOOKUP($A46,Questions!$B:$AA,20,FALSE))=0,"",VLOOKUP($A46,Questions!$B:$AA,20,FALSE))</f>
        <v xml:space="preserve"> </v>
      </c>
      <c r="D46" s="32" t="str">
        <f>IF(LEN(VLOOKUP($A46,Questions!$B:$AA,21,FALSE))=0,"",VLOOKUP($A46,Questions!$B:$AA,21,FALSE))</f>
        <v xml:space="preserve"> </v>
      </c>
      <c r="E46" s="32" t="str">
        <f>IF(LEN(VLOOKUP($A46,Questions!$B:$AA,22,FALSE))=0,"",VLOOKUP($A46,Questions!$B:$AA,22,FALSE))</f>
        <v xml:space="preserve"> </v>
      </c>
      <c r="F46" s="32" t="str">
        <f>IF(LEN(VLOOKUP($A46,Questions!$B:$AA,23,FALSE))=0,"",VLOOKUP($A46,Questions!$B:$AA,23,FALSE))</f>
        <v xml:space="preserve"> </v>
      </c>
      <c r="G46" s="32" t="str">
        <f>IF(LEN(VLOOKUP($A46,Questions!$B:$AA,24,FALSE))=0,"",VLOOKUP($A46,Questions!$B:$AA,24,FALSE))</f>
        <v xml:space="preserve"> </v>
      </c>
      <c r="H46" s="32" t="str">
        <f>IF(LEN(VLOOKUP($A46,Questions!$B:$AA,25,FALSE))=0,"",VLOOKUP($A46,Questions!$B:$AA,25,FALSE))</f>
        <v xml:space="preserve"> </v>
      </c>
      <c r="I46" s="33" t="str">
        <f>IF(LEN(VLOOKUP($A46,Questions!$B:$AA,26,FALSE))=0,"",VLOOKUP($A46,Questions!$B:$AA,26,FALSE))</f>
        <v xml:space="preserve"> </v>
      </c>
      <c r="J46" s="33" t="str">
        <f>IF(LEN(VLOOKUP($A46,Questions!$B:$AB,27,FALSE))=0,"",VLOOKUP($A46,Questions!$B:$AB,27,FALSE))</f>
        <v xml:space="preserve"> </v>
      </c>
    </row>
    <row r="47" spans="1:259" ht="48" customHeight="1" x14ac:dyDescent="0.15">
      <c r="A47" s="11" t="s">
        <v>73</v>
      </c>
      <c r="B47" s="25" t="str">
        <f>VLOOKUP(A47,'HECVAT - Full | Vendor Response'!A$27:B$284,2,FALSE)</f>
        <v>Do you have a documented change management process?</v>
      </c>
      <c r="C47" s="33" t="str">
        <f>IF(LEN(VLOOKUP($A47,Questions!$B:$AA,20,FALSE))=0,"",VLOOKUP($A47,Questions!$B:$AA,20,FALSE))</f>
        <v xml:space="preserve"> </v>
      </c>
      <c r="D47" s="32" t="str">
        <f>IF(LEN(VLOOKUP($A47,Questions!$B:$AA,21,FALSE))=0,"",VLOOKUP($A47,Questions!$B:$AA,21,FALSE))</f>
        <v xml:space="preserve"> </v>
      </c>
      <c r="E47" s="32" t="str">
        <f>IF(LEN(VLOOKUP($A47,Questions!$B:$AA,22,FALSE))=0,"",VLOOKUP($A47,Questions!$B:$AA,22,FALSE))</f>
        <v xml:space="preserve"> </v>
      </c>
      <c r="F47" s="32" t="str">
        <f>IF(LEN(VLOOKUP($A47,Questions!$B:$AA,23,FALSE))=0,"",VLOOKUP($A47,Questions!$B:$AA,23,FALSE))</f>
        <v xml:space="preserve"> </v>
      </c>
      <c r="G47" s="32" t="str">
        <f>IF(LEN(VLOOKUP($A47,Questions!$B:$AA,24,FALSE))=0,"",VLOOKUP($A47,Questions!$B:$AA,24,FALSE))</f>
        <v xml:space="preserve"> </v>
      </c>
      <c r="H47" s="32" t="str">
        <f>IF(LEN(VLOOKUP($A47,Questions!$B:$AA,25,FALSE))=0,"",VLOOKUP($A47,Questions!$B:$AA,25,FALSE))</f>
        <v xml:space="preserve"> </v>
      </c>
      <c r="I47" s="33" t="str">
        <f>IF(LEN(VLOOKUP($A47,Questions!$B:$AA,26,FALSE))=0,"",VLOOKUP($A47,Questions!$B:$AA,26,FALSE))</f>
        <v xml:space="preserve"> </v>
      </c>
      <c r="J47" s="33" t="str">
        <f>IF(LEN(VLOOKUP($A47,Questions!$B:$AB,27,FALSE))=0,"",VLOOKUP($A47,Questions!$B:$AB,27,FALSE))</f>
        <v xml:space="preserve"> </v>
      </c>
    </row>
    <row r="48" spans="1:259" ht="48" customHeight="1" x14ac:dyDescent="0.15">
      <c r="A48" s="11" t="s">
        <v>74</v>
      </c>
      <c r="B48" s="25" t="str">
        <f>VLOOKUP(A48,'HECVAT - Full | Vendor Response'!A$27:B$284,2,FALSE)</f>
        <v>Has a VPAT or ACR been created or updated for the product and version under consideration within the past year?</v>
      </c>
      <c r="C48" s="33" t="str">
        <f>IF(LEN(VLOOKUP($A48,Questions!$B:$AA,20,FALSE))=0,"",VLOOKUP($A48,Questions!$B:$AA,20,FALSE))</f>
        <v xml:space="preserve"> </v>
      </c>
      <c r="D48" s="32" t="str">
        <f>IF(LEN(VLOOKUP($A48,Questions!$B:$AA,21,FALSE))=0,"",VLOOKUP($A48,Questions!$B:$AA,21,FALSE))</f>
        <v xml:space="preserve"> </v>
      </c>
      <c r="E48" s="32" t="str">
        <f>IF(LEN(VLOOKUP($A48,Questions!$B:$AA,22,FALSE))=0,"",VLOOKUP($A48,Questions!$B:$AA,22,FALSE))</f>
        <v xml:space="preserve"> </v>
      </c>
      <c r="F48" s="32" t="str">
        <f>IF(LEN(VLOOKUP($A48,Questions!$B:$AA,23,FALSE))=0,"",VLOOKUP($A48,Questions!$B:$AA,23,FALSE))</f>
        <v xml:space="preserve"> </v>
      </c>
      <c r="G48" s="32" t="str">
        <f>IF(LEN(VLOOKUP($A48,Questions!$B:$AA,24,FALSE))=0,"",VLOOKUP($A48,Questions!$B:$AA,24,FALSE))</f>
        <v xml:space="preserve"> </v>
      </c>
      <c r="H48" s="32" t="str">
        <f>IF(LEN(VLOOKUP($A48,Questions!$B:$AA,25,FALSE))=0,"",VLOOKUP($A48,Questions!$B:$AA,25,FALSE))</f>
        <v xml:space="preserve"> </v>
      </c>
      <c r="I48" s="33" t="str">
        <f>IF(LEN(VLOOKUP($A48,Questions!$B:$AA,26,FALSE))=0,"",VLOOKUP($A48,Questions!$B:$AA,26,FALSE))</f>
        <v xml:space="preserve"> </v>
      </c>
      <c r="J48" s="33" t="str">
        <f>IF(LEN(VLOOKUP($A48,Questions!$B:$AB,27,FALSE))=0,"",VLOOKUP($A48,Questions!$B:$AB,27,FALSE))</f>
        <v xml:space="preserve"> </v>
      </c>
    </row>
    <row r="49" spans="1:11" ht="48" customHeight="1" x14ac:dyDescent="0.15">
      <c r="A49" s="11" t="s">
        <v>75</v>
      </c>
      <c r="B49" s="25" t="str">
        <f>VLOOKUP(A49,'HECVAT - Full | Vendor Response'!A$27:B$284,2,FALSE)</f>
        <v>Do you have documentation to support the accessibility features of your product?</v>
      </c>
      <c r="C49" s="33" t="str">
        <f>IF(LEN(VLOOKUP($A49,Questions!$B:$AA,20,FALSE))=0,"",VLOOKUP($A49,Questions!$B:$AA,20,FALSE))</f>
        <v xml:space="preserve"> </v>
      </c>
      <c r="D49" s="32" t="str">
        <f>IF(LEN(VLOOKUP($A49,Questions!$B:$AA,21,FALSE))=0,"",VLOOKUP($A49,Questions!$B:$AA,21,FALSE))</f>
        <v xml:space="preserve"> </v>
      </c>
      <c r="E49" s="32" t="str">
        <f>IF(LEN(VLOOKUP($A49,Questions!$B:$AA,22,FALSE))=0,"",VLOOKUP($A49,Questions!$B:$AA,22,FALSE))</f>
        <v xml:space="preserve"> </v>
      </c>
      <c r="F49" s="32" t="str">
        <f>IF(LEN(VLOOKUP($A49,Questions!$B:$AA,23,FALSE))=0,"",VLOOKUP($A49,Questions!$B:$AA,23,FALSE))</f>
        <v xml:space="preserve"> </v>
      </c>
      <c r="G49" s="32" t="str">
        <f>IF(LEN(VLOOKUP($A49,Questions!$B:$AA,24,FALSE))=0,"",VLOOKUP($A49,Questions!$B:$AA,24,FALSE))</f>
        <v xml:space="preserve"> </v>
      </c>
      <c r="H49" s="32" t="str">
        <f>IF(LEN(VLOOKUP($A49,Questions!$B:$AA,25,FALSE))=0,"",VLOOKUP($A49,Questions!$B:$AA,25,FALSE))</f>
        <v xml:space="preserve"> </v>
      </c>
      <c r="I49" s="33" t="str">
        <f>IF(LEN(VLOOKUP($A49,Questions!$B:$AA,26,FALSE))=0,"",VLOOKUP($A49,Questions!$B:$AA,26,FALSE))</f>
        <v xml:space="preserve"> </v>
      </c>
      <c r="J49" s="33" t="str">
        <f>IF(LEN(VLOOKUP($A49,Questions!$B:$AB,27,FALSE))=0,"",VLOOKUP($A49,Questions!$B:$AB,27,FALSE))</f>
        <v xml:space="preserve"> </v>
      </c>
      <c r="K49" s="274" t="s">
        <v>3242</v>
      </c>
    </row>
    <row r="50" spans="1:11" ht="36" customHeight="1" x14ac:dyDescent="0.15">
      <c r="A50" s="345" t="s">
        <v>2198</v>
      </c>
      <c r="B50" s="345"/>
      <c r="C50" s="20" t="str">
        <f t="shared" ref="C50:J50" si="2">C$23</f>
        <v>CIS Critical Security Controls v6.1</v>
      </c>
      <c r="D50" s="20" t="str">
        <f t="shared" si="2"/>
        <v>HIPAA</v>
      </c>
      <c r="E50" s="20" t="str">
        <f t="shared" si="2"/>
        <v>ISO 27002:27013</v>
      </c>
      <c r="F50" s="20" t="str">
        <f t="shared" si="2"/>
        <v>NIST Cybersecurity Framework</v>
      </c>
      <c r="G50" s="20" t="str">
        <f t="shared" si="2"/>
        <v>NIST SP 800-171r2</v>
      </c>
      <c r="H50" s="20" t="str">
        <f t="shared" si="2"/>
        <v>NIST SP 800-53r4</v>
      </c>
      <c r="I50" s="20" t="str">
        <f t="shared" si="2"/>
        <v>PCI DSS</v>
      </c>
      <c r="J50" s="20" t="str">
        <f t="shared" si="2"/>
        <v>Trusted CI</v>
      </c>
    </row>
    <row r="51" spans="1:11" ht="96" customHeight="1" x14ac:dyDescent="0.15">
      <c r="A51" s="11" t="s">
        <v>77</v>
      </c>
      <c r="B51" s="25" t="str">
        <f>VLOOKUP(A51,'HECVAT - Full | Vendor Response'!A$27:B$284,2,FALSE)</f>
        <v>Has a third-party expert conducted an audit of the most recent version of your product?</v>
      </c>
      <c r="C51" s="33" t="str">
        <f>IF(LEN(VLOOKUP($A51,Questions!$B:$AA,20,FALSE))=0,"",VLOOKUP($A51,Questions!$B:$AA,20,FALSE))</f>
        <v xml:space="preserve"> </v>
      </c>
      <c r="D51" s="32" t="str">
        <f>IF(LEN(VLOOKUP($A51,Questions!$B:$AA,21,FALSE))=0,"",VLOOKUP($A51,Questions!$B:$AA,21,FALSE))</f>
        <v xml:space="preserve"> </v>
      </c>
      <c r="E51" s="32" t="str">
        <f>IF(LEN(VLOOKUP($A51,Questions!$B:$AA,22,FALSE))=0,"",VLOOKUP($A51,Questions!$B:$AA,22,FALSE))</f>
        <v xml:space="preserve"> </v>
      </c>
      <c r="F51" s="32" t="str">
        <f>IF(LEN(VLOOKUP($A51,Questions!$B:$AA,23,FALSE))=0,"",VLOOKUP($A51,Questions!$B:$AA,23,FALSE))</f>
        <v xml:space="preserve"> </v>
      </c>
      <c r="G51" s="32" t="str">
        <f>IF(LEN(VLOOKUP($A51,Questions!$B:$AA,24,FALSE))=0,"",VLOOKUP($A51,Questions!$B:$AA,24,FALSE))</f>
        <v xml:space="preserve"> </v>
      </c>
      <c r="H51" s="32" t="str">
        <f>IF(LEN(VLOOKUP($A51,Questions!$B:$AA,25,FALSE))=0,"",VLOOKUP($A51,Questions!$B:$AA,25,FALSE))</f>
        <v xml:space="preserve"> </v>
      </c>
      <c r="I51" s="33" t="str">
        <f>IF(LEN(VLOOKUP($A51,Questions!$B:$AA,26,FALSE))=0,"",VLOOKUP($A51,Questions!$B:$AA,26,FALSE))</f>
        <v xml:space="preserve"> </v>
      </c>
      <c r="J51" s="33" t="str">
        <f>IF(LEN(VLOOKUP($A51,Questions!$B:$AB,27,FALSE))=0,"",VLOOKUP($A51,Questions!$B:$AB,27,FALSE))</f>
        <v xml:space="preserve"> </v>
      </c>
    </row>
    <row r="52" spans="1:11" ht="96" customHeight="1" x14ac:dyDescent="0.15">
      <c r="A52" s="11" t="s">
        <v>78</v>
      </c>
      <c r="B52" s="25" t="str">
        <f>VLOOKUP(A52,'HECVAT - Full | Vendor Response'!A$27:B$284,2,FALSE)</f>
        <v>Do you have a documented and implemented process for verifying accessibility conformance?</v>
      </c>
      <c r="C52" s="33" t="str">
        <f>IF(LEN(VLOOKUP($A52,Questions!$B:$AA,20,FALSE))=0,"",VLOOKUP($A52,Questions!$B:$AA,20,FALSE))</f>
        <v xml:space="preserve"> </v>
      </c>
      <c r="D52" s="32" t="str">
        <f>IF(LEN(VLOOKUP($A52,Questions!$B:$AA,21,FALSE))=0,"",VLOOKUP($A52,Questions!$B:$AA,21,FALSE))</f>
        <v xml:space="preserve"> </v>
      </c>
      <c r="E52" s="32" t="str">
        <f>IF(LEN(VLOOKUP($A52,Questions!$B:$AA,22,FALSE))=0,"",VLOOKUP($A52,Questions!$B:$AA,22,FALSE))</f>
        <v xml:space="preserve"> </v>
      </c>
      <c r="F52" s="32" t="str">
        <f>IF(LEN(VLOOKUP($A52,Questions!$B:$AA,23,FALSE))=0,"",VLOOKUP($A52,Questions!$B:$AA,23,FALSE))</f>
        <v xml:space="preserve"> </v>
      </c>
      <c r="G52" s="32" t="str">
        <f>IF(LEN(VLOOKUP($A52,Questions!$B:$AA,24,FALSE))=0,"",VLOOKUP($A52,Questions!$B:$AA,24,FALSE))</f>
        <v xml:space="preserve"> </v>
      </c>
      <c r="H52" s="32" t="str">
        <f>IF(LEN(VLOOKUP($A52,Questions!$B:$AA,25,FALSE))=0,"",VLOOKUP($A52,Questions!$B:$AA,25,FALSE))</f>
        <v xml:space="preserve"> </v>
      </c>
      <c r="I52" s="33" t="str">
        <f>IF(LEN(VLOOKUP($A52,Questions!$B:$AA,26,FALSE))=0,"",VLOOKUP($A52,Questions!$B:$AA,26,FALSE))</f>
        <v xml:space="preserve"> </v>
      </c>
      <c r="J52" s="33" t="str">
        <f>IF(LEN(VLOOKUP($A52,Questions!$B:$AB,27,FALSE))=0,"",VLOOKUP($A52,Questions!$B:$AB,27,FALSE))</f>
        <v xml:space="preserve"> </v>
      </c>
    </row>
    <row r="53" spans="1:11" ht="96" customHeight="1" x14ac:dyDescent="0.15">
      <c r="A53" s="11" t="s">
        <v>79</v>
      </c>
      <c r="B53" s="25" t="str">
        <f>VLOOKUP(A53,'HECVAT - Full | Vendor Response'!A$27:B$284,2,FALSE)</f>
        <v>Have you adopted a technical or legal standard of conformance for the product in question?</v>
      </c>
      <c r="C53" s="33" t="str">
        <f>IF(LEN(VLOOKUP($A53,Questions!$B:$AA,20,FALSE))=0,"",VLOOKUP($A53,Questions!$B:$AA,20,FALSE))</f>
        <v xml:space="preserve"> </v>
      </c>
      <c r="D53" s="32" t="str">
        <f>IF(LEN(VLOOKUP($A53,Questions!$B:$AA,21,FALSE))=0,"",VLOOKUP($A53,Questions!$B:$AA,21,FALSE))</f>
        <v xml:space="preserve"> </v>
      </c>
      <c r="E53" s="32" t="str">
        <f>IF(LEN(VLOOKUP($A53,Questions!$B:$AA,22,FALSE))=0,"",VLOOKUP($A53,Questions!$B:$AA,22,FALSE))</f>
        <v xml:space="preserve"> </v>
      </c>
      <c r="F53" s="32" t="str">
        <f>IF(LEN(VLOOKUP($A53,Questions!$B:$AA,23,FALSE))=0,"",VLOOKUP($A53,Questions!$B:$AA,23,FALSE))</f>
        <v xml:space="preserve"> </v>
      </c>
      <c r="G53" s="32" t="str">
        <f>IF(LEN(VLOOKUP($A53,Questions!$B:$AA,24,FALSE))=0,"",VLOOKUP($A53,Questions!$B:$AA,24,FALSE))</f>
        <v xml:space="preserve"> </v>
      </c>
      <c r="H53" s="32" t="str">
        <f>IF(LEN(VLOOKUP($A53,Questions!$B:$AA,25,FALSE))=0,"",VLOOKUP($A53,Questions!$B:$AA,25,FALSE))</f>
        <v xml:space="preserve"> </v>
      </c>
      <c r="I53" s="33" t="str">
        <f>IF(LEN(VLOOKUP($A53,Questions!$B:$AA,26,FALSE))=0,"",VLOOKUP($A53,Questions!$B:$AA,26,FALSE))</f>
        <v xml:space="preserve"> </v>
      </c>
      <c r="J53" s="33" t="str">
        <f>IF(LEN(VLOOKUP($A53,Questions!$B:$AB,27,FALSE))=0,"",VLOOKUP($A53,Questions!$B:$AB,27,FALSE))</f>
        <v xml:space="preserve"> </v>
      </c>
    </row>
    <row r="54" spans="1:11" ht="96" customHeight="1" x14ac:dyDescent="0.15">
      <c r="A54" s="11" t="s">
        <v>80</v>
      </c>
      <c r="B54" s="25" t="str">
        <f>VLOOKUP(A54,'HECVAT - Full | Vendor Response'!A$27:B$284,2,FALSE)</f>
        <v>Can you provide a current, detailed accessibility roadmap with delivery timelines?</v>
      </c>
      <c r="C54" s="33" t="str">
        <f>IF(LEN(VLOOKUP($A54,Questions!$B:$AA,20,FALSE))=0,"",VLOOKUP($A54,Questions!$B:$AA,20,FALSE))</f>
        <v xml:space="preserve"> </v>
      </c>
      <c r="D54" s="32" t="str">
        <f>IF(LEN(VLOOKUP($A54,Questions!$B:$AA,21,FALSE))=0,"",VLOOKUP($A54,Questions!$B:$AA,21,FALSE))</f>
        <v xml:space="preserve"> </v>
      </c>
      <c r="E54" s="32" t="str">
        <f>IF(LEN(VLOOKUP($A54,Questions!$B:$AA,22,FALSE))=0,"",VLOOKUP($A54,Questions!$B:$AA,22,FALSE))</f>
        <v xml:space="preserve"> </v>
      </c>
      <c r="F54" s="32" t="str">
        <f>IF(LEN(VLOOKUP($A54,Questions!$B:$AA,23,FALSE))=0,"",VLOOKUP($A54,Questions!$B:$AA,23,FALSE))</f>
        <v xml:space="preserve"> </v>
      </c>
      <c r="G54" s="32" t="str">
        <f>IF(LEN(VLOOKUP($A54,Questions!$B:$AA,24,FALSE))=0,"",VLOOKUP($A54,Questions!$B:$AA,24,FALSE))</f>
        <v xml:space="preserve"> </v>
      </c>
      <c r="H54" s="32" t="str">
        <f>IF(LEN(VLOOKUP($A54,Questions!$B:$AA,25,FALSE))=0,"",VLOOKUP($A54,Questions!$B:$AA,25,FALSE))</f>
        <v xml:space="preserve"> </v>
      </c>
      <c r="I54" s="33" t="str">
        <f>IF(LEN(VLOOKUP($A54,Questions!$B:$AA,26,FALSE))=0,"",VLOOKUP($A54,Questions!$B:$AA,26,FALSE))</f>
        <v xml:space="preserve"> </v>
      </c>
      <c r="J54" s="33" t="str">
        <f>IF(LEN(VLOOKUP($A54,Questions!$B:$AB,27,FALSE))=0,"",VLOOKUP($A54,Questions!$B:$AB,27,FALSE))</f>
        <v xml:space="preserve"> </v>
      </c>
    </row>
    <row r="55" spans="1:11" ht="96" customHeight="1" x14ac:dyDescent="0.15">
      <c r="A55" s="11" t="s">
        <v>81</v>
      </c>
      <c r="B55" s="25" t="str">
        <f>VLOOKUP(A55,'HECVAT - Full | Vendor Response'!A$27:B$284,2,FALSE)</f>
        <v>Do you expect your staff to maintain a current skill set in IT accessibility?</v>
      </c>
      <c r="C55" s="33" t="str">
        <f>IF(LEN(VLOOKUP($A55,Questions!$B:$AA,20,FALSE))=0,"",VLOOKUP($A55,Questions!$B:$AA,20,FALSE))</f>
        <v xml:space="preserve"> </v>
      </c>
      <c r="D55" s="32" t="str">
        <f>IF(LEN(VLOOKUP($A55,Questions!$B:$AA,21,FALSE))=0,"",VLOOKUP($A55,Questions!$B:$AA,21,FALSE))</f>
        <v xml:space="preserve"> </v>
      </c>
      <c r="E55" s="32" t="str">
        <f>IF(LEN(VLOOKUP($A55,Questions!$B:$AA,22,FALSE))=0,"",VLOOKUP($A55,Questions!$B:$AA,22,FALSE))</f>
        <v xml:space="preserve"> </v>
      </c>
      <c r="F55" s="32" t="str">
        <f>IF(LEN(VLOOKUP($A55,Questions!$B:$AA,23,FALSE))=0,"",VLOOKUP($A55,Questions!$B:$AA,23,FALSE))</f>
        <v xml:space="preserve"> </v>
      </c>
      <c r="G55" s="32" t="str">
        <f>IF(LEN(VLOOKUP($A55,Questions!$B:$AA,24,FALSE))=0,"",VLOOKUP($A55,Questions!$B:$AA,24,FALSE))</f>
        <v xml:space="preserve"> </v>
      </c>
      <c r="H55" s="32" t="str">
        <f>IF(LEN(VLOOKUP($A55,Questions!$B:$AA,25,FALSE))=0,"",VLOOKUP($A55,Questions!$B:$AA,25,FALSE))</f>
        <v xml:space="preserve"> </v>
      </c>
      <c r="I55" s="33" t="str">
        <f>IF(LEN(VLOOKUP($A55,Questions!$B:$AA,26,FALSE))=0,"",VLOOKUP($A55,Questions!$B:$AA,26,FALSE))</f>
        <v xml:space="preserve"> </v>
      </c>
      <c r="J55" s="33" t="str">
        <f>IF(LEN(VLOOKUP($A55,Questions!$B:$AB,27,FALSE))=0,"",VLOOKUP($A55,Questions!$B:$AB,27,FALSE))</f>
        <v xml:space="preserve"> </v>
      </c>
    </row>
    <row r="56" spans="1:11" ht="96" customHeight="1" x14ac:dyDescent="0.15">
      <c r="A56" s="11" t="s">
        <v>82</v>
      </c>
      <c r="B56" s="25" t="str">
        <f>VLOOKUP(A56,'HECVAT - Full | Vendor Response'!A$27:B$284,2,FALSE)</f>
        <v>Do you have a documented and implemented process for reporting and tracking accessibility issues?</v>
      </c>
      <c r="C56" s="33" t="str">
        <f>IF(LEN(VLOOKUP($A56,Questions!$B:$AA,20,FALSE))=0,"",VLOOKUP($A56,Questions!$B:$AA,20,FALSE))</f>
        <v xml:space="preserve"> </v>
      </c>
      <c r="D56" s="32" t="str">
        <f>IF(LEN(VLOOKUP($A56,Questions!$B:$AA,21,FALSE))=0,"",VLOOKUP($A56,Questions!$B:$AA,21,FALSE))</f>
        <v xml:space="preserve"> </v>
      </c>
      <c r="E56" s="32" t="str">
        <f>IF(LEN(VLOOKUP($A56,Questions!$B:$AA,22,FALSE))=0,"",VLOOKUP($A56,Questions!$B:$AA,22,FALSE))</f>
        <v xml:space="preserve"> </v>
      </c>
      <c r="F56" s="32" t="str">
        <f>IF(LEN(VLOOKUP($A56,Questions!$B:$AA,23,FALSE))=0,"",VLOOKUP($A56,Questions!$B:$AA,23,FALSE))</f>
        <v xml:space="preserve"> </v>
      </c>
      <c r="G56" s="32" t="str">
        <f>IF(LEN(VLOOKUP($A56,Questions!$B:$AA,24,FALSE))=0,"",VLOOKUP($A56,Questions!$B:$AA,24,FALSE))</f>
        <v xml:space="preserve"> </v>
      </c>
      <c r="H56" s="32" t="str">
        <f>IF(LEN(VLOOKUP($A56,Questions!$B:$AA,25,FALSE))=0,"",VLOOKUP($A56,Questions!$B:$AA,25,FALSE))</f>
        <v xml:space="preserve"> </v>
      </c>
      <c r="I56" s="33" t="str">
        <f>IF(LEN(VLOOKUP($A56,Questions!$B:$AA,26,FALSE))=0,"",VLOOKUP($A56,Questions!$B:$AA,26,FALSE))</f>
        <v xml:space="preserve"> </v>
      </c>
      <c r="J56" s="33" t="str">
        <f>IF(LEN(VLOOKUP($A56,Questions!$B:$AB,27,FALSE))=0,"",VLOOKUP($A56,Questions!$B:$AB,27,FALSE))</f>
        <v xml:space="preserve"> </v>
      </c>
    </row>
    <row r="57" spans="1:11" ht="96" customHeight="1" x14ac:dyDescent="0.15">
      <c r="A57" s="11" t="s">
        <v>83</v>
      </c>
      <c r="B57" s="25" t="str">
        <f>VLOOKUP(A57,'HECVAT - Full | Vendor Response'!A$27:B$284,2,FALSE)</f>
        <v>Do you have documented processes and procedures for implementing accessibility into your development lifecycle?</v>
      </c>
      <c r="C57" s="33" t="str">
        <f>IF(LEN(VLOOKUP($A57,Questions!$B:$AA,20,FALSE))=0,"",VLOOKUP($A57,Questions!$B:$AA,20,FALSE))</f>
        <v xml:space="preserve"> </v>
      </c>
      <c r="D57" s="32" t="str">
        <f>IF(LEN(VLOOKUP($A57,Questions!$B:$AA,21,FALSE))=0,"",VLOOKUP($A57,Questions!$B:$AA,21,FALSE))</f>
        <v xml:space="preserve"> </v>
      </c>
      <c r="E57" s="32" t="str">
        <f>IF(LEN(VLOOKUP($A57,Questions!$B:$AA,22,FALSE))=0,"",VLOOKUP($A57,Questions!$B:$AA,22,FALSE))</f>
        <v xml:space="preserve"> </v>
      </c>
      <c r="F57" s="32" t="str">
        <f>IF(LEN(VLOOKUP($A57,Questions!$B:$AA,23,FALSE))=0,"",VLOOKUP($A57,Questions!$B:$AA,23,FALSE))</f>
        <v xml:space="preserve"> </v>
      </c>
      <c r="G57" s="32" t="str">
        <f>IF(LEN(VLOOKUP($A57,Questions!$B:$AA,24,FALSE))=0,"",VLOOKUP($A57,Questions!$B:$AA,24,FALSE))</f>
        <v xml:space="preserve"> </v>
      </c>
      <c r="H57" s="32" t="str">
        <f>IF(LEN(VLOOKUP($A57,Questions!$B:$AA,25,FALSE))=0,"",VLOOKUP($A57,Questions!$B:$AA,25,FALSE))</f>
        <v xml:space="preserve"> </v>
      </c>
      <c r="I57" s="33" t="str">
        <f>IF(LEN(VLOOKUP($A57,Questions!$B:$AA,26,FALSE))=0,"",VLOOKUP($A57,Questions!$B:$AA,26,FALSE))</f>
        <v xml:space="preserve"> </v>
      </c>
      <c r="J57" s="33" t="str">
        <f>IF(LEN(VLOOKUP($A57,Questions!$B:$AB,27,FALSE))=0,"",VLOOKUP($A57,Questions!$B:$AB,27,FALSE))</f>
        <v xml:space="preserve"> </v>
      </c>
    </row>
    <row r="58" spans="1:11" ht="96" customHeight="1" x14ac:dyDescent="0.15">
      <c r="A58" s="11" t="s">
        <v>84</v>
      </c>
      <c r="B58" s="25" t="str">
        <f>VLOOKUP(A58,'HECVAT - Full | Vendor Response'!A$27:B$284,2,FALSE)</f>
        <v>Can all functions of the application or service be performed using only the keyboard?</v>
      </c>
      <c r="C58" s="33" t="str">
        <f>IF(LEN(VLOOKUP($A58,Questions!$B:$AA,20,FALSE))=0,"",VLOOKUP($A58,Questions!$B:$AA,20,FALSE))</f>
        <v xml:space="preserve"> </v>
      </c>
      <c r="D58" s="32" t="str">
        <f>IF(LEN(VLOOKUP($A58,Questions!$B:$AA,21,FALSE))=0,"",VLOOKUP($A58,Questions!$B:$AA,21,FALSE))</f>
        <v xml:space="preserve"> </v>
      </c>
      <c r="E58" s="32" t="str">
        <f>IF(LEN(VLOOKUP($A58,Questions!$B:$AA,22,FALSE))=0,"",VLOOKUP($A58,Questions!$B:$AA,22,FALSE))</f>
        <v xml:space="preserve"> </v>
      </c>
      <c r="F58" s="32" t="str">
        <f>IF(LEN(VLOOKUP($A58,Questions!$B:$AA,23,FALSE))=0,"",VLOOKUP($A58,Questions!$B:$AA,23,FALSE))</f>
        <v xml:space="preserve"> </v>
      </c>
      <c r="G58" s="32" t="str">
        <f>IF(LEN(VLOOKUP($A58,Questions!$B:$AA,24,FALSE))=0,"",VLOOKUP($A58,Questions!$B:$AA,24,FALSE))</f>
        <v xml:space="preserve"> </v>
      </c>
      <c r="H58" s="32" t="str">
        <f>IF(LEN(VLOOKUP($A58,Questions!$B:$AA,25,FALSE))=0,"",VLOOKUP($A58,Questions!$B:$AA,25,FALSE))</f>
        <v xml:space="preserve"> </v>
      </c>
      <c r="I58" s="33" t="str">
        <f>IF(LEN(VLOOKUP($A58,Questions!$B:$AA,26,FALSE))=0,"",VLOOKUP($A58,Questions!$B:$AA,26,FALSE))</f>
        <v xml:space="preserve"> </v>
      </c>
      <c r="J58" s="33" t="str">
        <f>IF(LEN(VLOOKUP($A58,Questions!$B:$AB,27,FALSE))=0,"",VLOOKUP($A58,Questions!$B:$AB,27,FALSE))</f>
        <v xml:space="preserve"> </v>
      </c>
    </row>
    <row r="59" spans="1:11" ht="96" customHeight="1" x14ac:dyDescent="0.15">
      <c r="A59" s="11" t="s">
        <v>85</v>
      </c>
      <c r="B59" s="25" t="str">
        <f>VLOOKUP(A59,'HECVAT - Full | Vendor Response'!A$27:B$284,2,FALSE)</f>
        <v>Does your product rely on activating a special "accessibility mode," a "lite version," or accessing an alternate interface for accessibility purposes?</v>
      </c>
      <c r="C59" s="33" t="str">
        <f>IF(LEN(VLOOKUP($A59,Questions!$B:$AA,20,FALSE))=0,"",VLOOKUP($A59,Questions!$B:$AA,20,FALSE))</f>
        <v xml:space="preserve"> </v>
      </c>
      <c r="D59" s="32" t="str">
        <f>IF(LEN(VLOOKUP($A59,Questions!$B:$AA,21,FALSE))=0,"",VLOOKUP($A59,Questions!$B:$AA,21,FALSE))</f>
        <v xml:space="preserve"> </v>
      </c>
      <c r="E59" s="32" t="str">
        <f>IF(LEN(VLOOKUP($A59,Questions!$B:$AA,22,FALSE))=0,"",VLOOKUP($A59,Questions!$B:$AA,22,FALSE))</f>
        <v xml:space="preserve"> </v>
      </c>
      <c r="F59" s="32" t="str">
        <f>IF(LEN(VLOOKUP($A59,Questions!$B:$AA,23,FALSE))=0,"",VLOOKUP($A59,Questions!$B:$AA,23,FALSE))</f>
        <v xml:space="preserve"> </v>
      </c>
      <c r="G59" s="32" t="str">
        <f>IF(LEN(VLOOKUP($A59,Questions!$B:$AA,24,FALSE))=0,"",VLOOKUP($A59,Questions!$B:$AA,24,FALSE))</f>
        <v xml:space="preserve"> </v>
      </c>
      <c r="H59" s="32" t="str">
        <f>IF(LEN(VLOOKUP($A59,Questions!$B:$AA,25,FALSE))=0,"",VLOOKUP($A59,Questions!$B:$AA,25,FALSE))</f>
        <v xml:space="preserve"> </v>
      </c>
      <c r="I59" s="33" t="str">
        <f>IF(LEN(VLOOKUP($A59,Questions!$B:$AA,26,FALSE))=0,"",VLOOKUP($A59,Questions!$B:$AA,26,FALSE))</f>
        <v xml:space="preserve"> </v>
      </c>
      <c r="J59" s="33" t="str">
        <f>IF(LEN(VLOOKUP($A59,Questions!$B:$AB,27,FALSE))=0,"",VLOOKUP($A59,Questions!$B:$AB,27,FALSE))</f>
        <v xml:space="preserve"> </v>
      </c>
      <c r="K59" s="274" t="s">
        <v>3242</v>
      </c>
    </row>
    <row r="60" spans="1:11" ht="36" customHeight="1" x14ac:dyDescent="0.15">
      <c r="A60" s="345" t="str">
        <f>IF($C$27="No","Assessment of Third Parties - Optional based on QUALIFIER response.","Assessment of Third Parties")</f>
        <v>Assessment of Third Parties</v>
      </c>
      <c r="B60" s="345"/>
      <c r="C60" s="20" t="str">
        <f t="shared" ref="C60:J60" si="3">C$23</f>
        <v>CIS Critical Security Controls v6.1</v>
      </c>
      <c r="D60" s="20" t="str">
        <f t="shared" si="3"/>
        <v>HIPAA</v>
      </c>
      <c r="E60" s="20" t="str">
        <f t="shared" si="3"/>
        <v>ISO 27002:27013</v>
      </c>
      <c r="F60" s="20" t="str">
        <f t="shared" si="3"/>
        <v>NIST Cybersecurity Framework</v>
      </c>
      <c r="G60" s="20" t="str">
        <f t="shared" si="3"/>
        <v>NIST SP 800-171r2</v>
      </c>
      <c r="H60" s="20" t="str">
        <f t="shared" si="3"/>
        <v>NIST SP 800-53r4</v>
      </c>
      <c r="I60" s="20" t="str">
        <f t="shared" si="3"/>
        <v>PCI DSS</v>
      </c>
      <c r="J60" s="20" t="str">
        <f t="shared" si="3"/>
        <v>Trusted CI</v>
      </c>
    </row>
    <row r="61" spans="1:11" ht="96" customHeight="1" x14ac:dyDescent="0.15">
      <c r="A61" s="11" t="s">
        <v>86</v>
      </c>
      <c r="B61" s="25" t="str">
        <f>VLOOKUP(A61,'HECVAT - Full | Vendor Response'!A$27:B$284,2,FALSE)</f>
        <v>Do you perform security assessments of third-party companies with which you share data? (e.g., hosting providers, cloud services, PaaS, IaaS, SaaS)</v>
      </c>
      <c r="C61" s="33" t="str">
        <f>IF(LEN(VLOOKUP($A61,Questions!$B:$AA,20,FALSE))=0,"",VLOOKUP($A61,Questions!$B:$AA,20,FALSE))</f>
        <v xml:space="preserve"> </v>
      </c>
      <c r="D61" s="32" t="str">
        <f>IF(LEN(VLOOKUP($A61,Questions!$B:$AA,21,FALSE))=0,"",VLOOKUP($A61,Questions!$B:$AA,21,FALSE))</f>
        <v xml:space="preserve"> </v>
      </c>
      <c r="E61" s="32" t="str">
        <f>IF(LEN(VLOOKUP($A61,Questions!$B:$AA,22,FALSE))=0,"",VLOOKUP($A61,Questions!$B:$AA,22,FALSE))</f>
        <v xml:space="preserve"> </v>
      </c>
      <c r="F61" s="32" t="str">
        <f>IF(LEN(VLOOKUP($A61,Questions!$B:$AA,23,FALSE))=0,"",VLOOKUP($A61,Questions!$B:$AA,23,FALSE))</f>
        <v xml:space="preserve"> </v>
      </c>
      <c r="G61" s="32" t="str">
        <f>IF(LEN(VLOOKUP($A61,Questions!$B:$AA,24,FALSE))=0,"",VLOOKUP($A61,Questions!$B:$AA,24,FALSE))</f>
        <v xml:space="preserve"> </v>
      </c>
      <c r="H61" s="32" t="str">
        <f>IF(LEN(VLOOKUP($A61,Questions!$B:$AA,25,FALSE))=0,"",VLOOKUP($A61,Questions!$B:$AA,25,FALSE))</f>
        <v xml:space="preserve"> </v>
      </c>
      <c r="I61" s="33" t="str">
        <f>IF(LEN(VLOOKUP($A61,Questions!$B:$AA,26,FALSE))=0,"",VLOOKUP($A61,Questions!$B:$AA,26,FALSE))</f>
        <v xml:space="preserve"> </v>
      </c>
      <c r="J61" s="33" t="str">
        <f>IF(LEN(VLOOKUP($A61,Questions!$B:$AB,27,FALSE))=0,"",VLOOKUP($A61,Questions!$B:$AB,27,FALSE))</f>
        <v xml:space="preserve"> </v>
      </c>
    </row>
    <row r="62" spans="1:11" ht="80" customHeight="1" x14ac:dyDescent="0.15">
      <c r="A62" s="11" t="s">
        <v>87</v>
      </c>
      <c r="B62" s="25" t="str">
        <f>VLOOKUP(A62,'HECVAT - Full | Vendor Response'!A$27:B$284,2,FALSE)</f>
        <v>Provide a brief description for why each of these third parties will have access to institutional data.</v>
      </c>
      <c r="C62" s="33" t="str">
        <f>IF(LEN(VLOOKUP($A62,Questions!$B:$AA,20,FALSE))=0,"",VLOOKUP($A62,Questions!$B:$AA,20,FALSE))</f>
        <v xml:space="preserve"> </v>
      </c>
      <c r="D62" s="32" t="str">
        <f>IF(LEN(VLOOKUP($A62,Questions!$B:$AA,21,FALSE))=0,"",VLOOKUP($A62,Questions!$B:$AA,21,FALSE))</f>
        <v xml:space="preserve"> </v>
      </c>
      <c r="E62" s="32" t="str">
        <f>IF(LEN(VLOOKUP($A62,Questions!$B:$AA,22,FALSE))=0,"",VLOOKUP($A62,Questions!$B:$AA,22,FALSE))</f>
        <v xml:space="preserve"> </v>
      </c>
      <c r="F62" s="32" t="str">
        <f>IF(LEN(VLOOKUP($A62,Questions!$B:$AA,23,FALSE))=0,"",VLOOKUP($A62,Questions!$B:$AA,23,FALSE))</f>
        <v xml:space="preserve"> </v>
      </c>
      <c r="G62" s="32" t="str">
        <f>IF(LEN(VLOOKUP($A62,Questions!$B:$AA,24,FALSE))=0,"",VLOOKUP($A62,Questions!$B:$AA,24,FALSE))</f>
        <v xml:space="preserve"> </v>
      </c>
      <c r="H62" s="32" t="str">
        <f>IF(LEN(VLOOKUP($A62,Questions!$B:$AA,25,FALSE))=0,"",VLOOKUP($A62,Questions!$B:$AA,25,FALSE))</f>
        <v xml:space="preserve"> </v>
      </c>
      <c r="I62" s="33" t="str">
        <f>IF(LEN(VLOOKUP($A62,Questions!$B:$AA,26,FALSE))=0,"",VLOOKUP($A62,Questions!$B:$AA,26,FALSE))</f>
        <v xml:space="preserve"> </v>
      </c>
      <c r="J62" s="33" t="str">
        <f>IF(LEN(VLOOKUP($A62,Questions!$B:$AB,27,FALSE))=0,"",VLOOKUP($A62,Questions!$B:$AB,27,FALSE))</f>
        <v xml:space="preserve"> </v>
      </c>
    </row>
    <row r="63" spans="1:11" ht="80" customHeight="1" x14ac:dyDescent="0.15">
      <c r="A63" s="11" t="s">
        <v>88</v>
      </c>
      <c r="B63" s="25" t="str">
        <f>VLOOKUP(A63,'HECVAT - Full | Vendor Response'!A$27:B$284,2,FALSE)</f>
        <v>What legal agreements (i.e., contracts) do you have in place with these third parties that address liability in the event of a data breach?</v>
      </c>
      <c r="C63" s="33" t="str">
        <f>IF(LEN(VLOOKUP($A63,Questions!$B:$AA,20,FALSE))=0,"",VLOOKUP($A63,Questions!$B:$AA,20,FALSE))</f>
        <v xml:space="preserve"> </v>
      </c>
      <c r="D63" s="32" t="str">
        <f>IF(LEN(VLOOKUP($A63,Questions!$B:$AA,21,FALSE))=0,"",VLOOKUP($A63,Questions!$B:$AA,21,FALSE))</f>
        <v xml:space="preserve"> </v>
      </c>
      <c r="E63" s="32" t="str">
        <f>IF(LEN(VLOOKUP($A63,Questions!$B:$AA,22,FALSE))=0,"",VLOOKUP($A63,Questions!$B:$AA,22,FALSE))</f>
        <v xml:space="preserve"> </v>
      </c>
      <c r="F63" s="32" t="str">
        <f>IF(LEN(VLOOKUP($A63,Questions!$B:$AA,23,FALSE))=0,"",VLOOKUP($A63,Questions!$B:$AA,23,FALSE))</f>
        <v xml:space="preserve"> </v>
      </c>
      <c r="G63" s="32" t="str">
        <f>IF(LEN(VLOOKUP($A63,Questions!$B:$AA,24,FALSE))=0,"",VLOOKUP($A63,Questions!$B:$AA,24,FALSE))</f>
        <v xml:space="preserve"> </v>
      </c>
      <c r="H63" s="32" t="str">
        <f>IF(LEN(VLOOKUP($A63,Questions!$B:$AA,25,FALSE))=0,"",VLOOKUP($A63,Questions!$B:$AA,25,FALSE))</f>
        <v xml:space="preserve"> </v>
      </c>
      <c r="I63" s="33" t="str">
        <f>IF(LEN(VLOOKUP($A63,Questions!$B:$AA,26,FALSE))=0,"",VLOOKUP($A63,Questions!$B:$AA,26,FALSE))</f>
        <v xml:space="preserve"> </v>
      </c>
      <c r="J63" s="33" t="str">
        <f>IF(LEN(VLOOKUP($A63,Questions!$B:$AB,27,FALSE))=0,"",VLOOKUP($A63,Questions!$B:$AB,27,FALSE))</f>
        <v xml:space="preserve"> </v>
      </c>
    </row>
    <row r="64" spans="1:11" ht="80" customHeight="1" x14ac:dyDescent="0.15">
      <c r="A64" s="11" t="s">
        <v>89</v>
      </c>
      <c r="B64" s="25" t="str">
        <f>VLOOKUP(A64,'HECVAT - Full | Vendor Response'!A$27:B$284,2,FALSE)</f>
        <v>Do you have an implemented third-party management strategy?</v>
      </c>
      <c r="C64" s="33" t="str">
        <f>IF(LEN(VLOOKUP($A64,Questions!$B:$AA,20,FALSE))=0,"",VLOOKUP($A64,Questions!$B:$AA,20,FALSE))</f>
        <v xml:space="preserve"> </v>
      </c>
      <c r="D64" s="32" t="str">
        <f>IF(LEN(VLOOKUP($A64,Questions!$B:$AA,21,FALSE))=0,"",VLOOKUP($A64,Questions!$B:$AA,21,FALSE))</f>
        <v xml:space="preserve"> </v>
      </c>
      <c r="E64" s="32" t="str">
        <f>IF(LEN(VLOOKUP($A64,Questions!$B:$AA,22,FALSE))=0,"",VLOOKUP($A64,Questions!$B:$AA,22,FALSE))</f>
        <v xml:space="preserve"> </v>
      </c>
      <c r="F64" s="32" t="str">
        <f>IF(LEN(VLOOKUP($A64,Questions!$B:$AA,23,FALSE))=0,"",VLOOKUP($A64,Questions!$B:$AA,23,FALSE))</f>
        <v xml:space="preserve"> </v>
      </c>
      <c r="G64" s="32" t="str">
        <f>IF(LEN(VLOOKUP($A64,Questions!$B:$AA,24,FALSE))=0,"",VLOOKUP($A64,Questions!$B:$AA,24,FALSE))</f>
        <v xml:space="preserve"> </v>
      </c>
      <c r="H64" s="32" t="str">
        <f>IF(LEN(VLOOKUP($A64,Questions!$B:$AA,25,FALSE))=0,"",VLOOKUP($A64,Questions!$B:$AA,25,FALSE))</f>
        <v xml:space="preserve"> </v>
      </c>
      <c r="I64" s="33" t="str">
        <f>IF(LEN(VLOOKUP($A64,Questions!$B:$AA,26,FALSE))=0,"",VLOOKUP($A64,Questions!$B:$AA,26,FALSE))</f>
        <v xml:space="preserve"> </v>
      </c>
      <c r="J64" s="33" t="str">
        <f>IF(LEN(VLOOKUP($A64,Questions!$B:$AB,27,FALSE))=0,"",VLOOKUP($A64,Questions!$B:$AB,27,FALSE))</f>
        <v xml:space="preserve"> </v>
      </c>
      <c r="K64" s="274" t="s">
        <v>3242</v>
      </c>
    </row>
    <row r="65" spans="1:259" ht="36" customHeight="1" x14ac:dyDescent="0.15">
      <c r="A65" s="345" t="str">
        <f>IF($C$31="","Consulting",IF($C$31="Yes","Consulting - All questions after this section are OPTIONAL.","Consulting - Optional based on QUALIFIER response."))</f>
        <v>Consulting - Optional based on QUALIFIER response.</v>
      </c>
      <c r="B65" s="345"/>
      <c r="C65" s="20" t="str">
        <f>C$23</f>
        <v>CIS Critical Security Controls v6.1</v>
      </c>
      <c r="D65" s="20" t="str">
        <f t="shared" ref="D65:J65" si="4">D$23</f>
        <v>HIPAA</v>
      </c>
      <c r="E65" s="20" t="str">
        <f t="shared" si="4"/>
        <v>ISO 27002:27013</v>
      </c>
      <c r="F65" s="20" t="str">
        <f t="shared" si="4"/>
        <v>NIST Cybersecurity Framework</v>
      </c>
      <c r="G65" s="20" t="str">
        <f t="shared" si="4"/>
        <v>NIST SP 800-171r2</v>
      </c>
      <c r="H65" s="20" t="str">
        <f t="shared" si="4"/>
        <v>NIST SP 800-53r4</v>
      </c>
      <c r="I65" s="20" t="str">
        <f t="shared" si="4"/>
        <v>PCI DSS</v>
      </c>
      <c r="J65" s="20" t="str">
        <f t="shared" si="4"/>
        <v>Trusted CI</v>
      </c>
    </row>
    <row r="66" spans="1:259" ht="36" customHeight="1" x14ac:dyDescent="0.15">
      <c r="A66" s="11" t="s">
        <v>91</v>
      </c>
      <c r="B66" s="25" t="str">
        <f>VLOOKUP(A66,'HECVAT - Full | Vendor Response'!A$27:B$284,2,FALSE)</f>
        <v>Will the consulting take place on-premises?</v>
      </c>
      <c r="C66" s="33" t="str">
        <f>IF(LEN(VLOOKUP($A66,Questions!$B:$AA,20,FALSE))=0,"",VLOOKUP($A66,Questions!$B:$AA,20,FALSE))</f>
        <v xml:space="preserve"> </v>
      </c>
      <c r="D66" s="33" t="str">
        <f>IF(LEN(VLOOKUP($A66,Questions!$B:$AA,21,FALSE))=0,"",VLOOKUP($A66,Questions!$B:$AA,21,FALSE))</f>
        <v xml:space="preserve"> </v>
      </c>
      <c r="E66" s="32" t="str">
        <f>IF(LEN(VLOOKUP($A66,Questions!$B:$AA,22,FALSE))=0,"",VLOOKUP($A66,Questions!$B:$AA,22,FALSE))</f>
        <v xml:space="preserve"> </v>
      </c>
      <c r="F66" s="32" t="str">
        <f>IF(LEN(VLOOKUP($A66,Questions!$B:$AA,23,FALSE))=0,"",VLOOKUP($A66,Questions!$B:$AA,23,FALSE))</f>
        <v xml:space="preserve"> </v>
      </c>
      <c r="G66" s="33" t="str">
        <f>IF(LEN(VLOOKUP($A66,Questions!$B:$AA,24,FALSE))=0,"",VLOOKUP($A66,Questions!$B:$AA,24,FALSE))</f>
        <v xml:space="preserve"> </v>
      </c>
      <c r="H66" s="33" t="str">
        <f>IF(LEN(VLOOKUP($A66,Questions!$B:$AA,25,FALSE))=0,"",VLOOKUP($A66,Questions!$B:$AA,25,FALSE))</f>
        <v xml:space="preserve"> </v>
      </c>
      <c r="I66" s="33" t="str">
        <f>IF(LEN(VLOOKUP($A66,Questions!$B:$AA,26,FALSE))=0,"",VLOOKUP($A66,Questions!$B:$AA,26,FALSE))</f>
        <v xml:space="preserve"> </v>
      </c>
      <c r="J66" s="33" t="str">
        <f>IF(LEN(VLOOKUP($A66,Questions!$B:$AB,27,FALSE))=0,"",VLOOKUP($A66,Questions!$B:$AB,27,FALSE))</f>
        <v xml:space="preserve"> </v>
      </c>
    </row>
    <row r="67" spans="1:259" ht="63" customHeight="1" x14ac:dyDescent="0.15">
      <c r="A67" s="11" t="s">
        <v>92</v>
      </c>
      <c r="B67" s="25" t="str">
        <f>VLOOKUP(A67,'HECVAT - Full | Vendor Response'!A$27:B$284,2,FALSE)</f>
        <v>Will the consultant require access to the institution's network resources?</v>
      </c>
      <c r="C67" s="32" t="str">
        <f>IF(LEN(VLOOKUP($A67,Questions!$B:$AA,20,FALSE))=0,"",VLOOKUP($A67,Questions!$B:$AA,20,FALSE))</f>
        <v xml:space="preserve"> </v>
      </c>
      <c r="D67" s="33" t="str">
        <f>IF(LEN(VLOOKUP($A67,Questions!$B:$AA,21,FALSE))=0,"",VLOOKUP($A67,Questions!$B:$AA,21,FALSE))</f>
        <v xml:space="preserve"> </v>
      </c>
      <c r="E67" s="32" t="str">
        <f>IF(LEN(VLOOKUP($A67,Questions!$B:$AA,22,FALSE))=0,"",VLOOKUP($A67,Questions!$B:$AA,22,FALSE))</f>
        <v xml:space="preserve"> </v>
      </c>
      <c r="F67" s="32" t="str">
        <f>IF(LEN(VLOOKUP($A67,Questions!$B:$AA,23,FALSE))=0,"",VLOOKUP($A67,Questions!$B:$AA,23,FALSE))</f>
        <v xml:space="preserve"> </v>
      </c>
      <c r="G67" s="32" t="str">
        <f>IF(LEN(VLOOKUP($A67,Questions!$B:$AA,24,FALSE))=0,"",VLOOKUP($A67,Questions!$B:$AA,24,FALSE))</f>
        <v xml:space="preserve"> </v>
      </c>
      <c r="H67" s="32" t="str">
        <f>IF(LEN(VLOOKUP($A67,Questions!$B:$AA,25,FALSE))=0,"",VLOOKUP($A67,Questions!$B:$AA,25,FALSE))</f>
        <v xml:space="preserve"> </v>
      </c>
      <c r="I67" s="33" t="str">
        <f>IF(LEN(VLOOKUP($A67,Questions!$B:$AA,26,FALSE))=0,"",VLOOKUP($A67,Questions!$B:$AA,26,FALSE))</f>
        <v xml:space="preserve"> </v>
      </c>
      <c r="J67" s="33" t="str">
        <f>IF(LEN(VLOOKUP($A67,Questions!$B:$AB,27,FALSE))=0,"",VLOOKUP($A67,Questions!$B:$AB,27,FALSE))</f>
        <v xml:space="preserve"> </v>
      </c>
    </row>
    <row r="68" spans="1:259" ht="63" customHeight="1" x14ac:dyDescent="0.15">
      <c r="A68" s="11" t="s">
        <v>93</v>
      </c>
      <c r="B68" s="25" t="str">
        <f>VLOOKUP(A68,'HECVAT - Full | Vendor Response'!A$27:B$284,2,FALSE)</f>
        <v>Will the consultant require access to hardware in the institution's data centers?</v>
      </c>
      <c r="C68" s="32" t="str">
        <f>IF(LEN(VLOOKUP($A68,Questions!$B:$AA,20,FALSE))=0,"",VLOOKUP($A68,Questions!$B:$AA,20,FALSE))</f>
        <v xml:space="preserve"> </v>
      </c>
      <c r="D68" s="33" t="str">
        <f>IF(LEN(VLOOKUP($A68,Questions!$B:$AA,21,FALSE))=0,"",VLOOKUP($A68,Questions!$B:$AA,21,FALSE))</f>
        <v xml:space="preserve"> </v>
      </c>
      <c r="E68" s="32" t="str">
        <f>IF(LEN(VLOOKUP($A68,Questions!$B:$AA,22,FALSE))=0,"",VLOOKUP($A68,Questions!$B:$AA,22,FALSE))</f>
        <v xml:space="preserve"> </v>
      </c>
      <c r="F68" s="32" t="str">
        <f>IF(LEN(VLOOKUP($A68,Questions!$B:$AA,23,FALSE))=0,"",VLOOKUP($A68,Questions!$B:$AA,23,FALSE))</f>
        <v xml:space="preserve"> </v>
      </c>
      <c r="G68" s="32" t="str">
        <f>IF(LEN(VLOOKUP($A68,Questions!$B:$AA,24,FALSE))=0,"",VLOOKUP($A68,Questions!$B:$AA,24,FALSE))</f>
        <v xml:space="preserve"> </v>
      </c>
      <c r="H68" s="33" t="str">
        <f>IF(LEN(VLOOKUP($A68,Questions!$B:$AA,25,FALSE))=0,"",VLOOKUP($A68,Questions!$B:$AA,25,FALSE))</f>
        <v xml:space="preserve"> </v>
      </c>
      <c r="I68" s="33" t="str">
        <f>IF(LEN(VLOOKUP($A68,Questions!$B:$AA,26,FALSE))=0,"",VLOOKUP($A68,Questions!$B:$AA,26,FALSE))</f>
        <v xml:space="preserve"> </v>
      </c>
      <c r="J68" s="33" t="str">
        <f>IF(LEN(VLOOKUP($A68,Questions!$B:$AB,27,FALSE))=0,"",VLOOKUP($A68,Questions!$B:$AB,27,FALSE))</f>
        <v xml:space="preserve"> </v>
      </c>
    </row>
    <row r="69" spans="1:259" ht="48" customHeight="1" x14ac:dyDescent="0.15">
      <c r="A69" s="11" t="s">
        <v>94</v>
      </c>
      <c r="B69" s="25" t="str">
        <f>VLOOKUP(A69,'HECVAT - Full | Vendor Response'!A$27:B$284,2,FALSE)</f>
        <v>Will the consultant require an account within the institution's domain (@*.edu)?</v>
      </c>
      <c r="C69" s="32" t="str">
        <f>IF(LEN(VLOOKUP($A69,Questions!$B:$AA,20,FALSE))=0,"",VLOOKUP($A69,Questions!$B:$AA,20,FALSE))</f>
        <v xml:space="preserve"> </v>
      </c>
      <c r="D69" s="33" t="str">
        <f>IF(LEN(VLOOKUP($A69,Questions!$B:$AA,21,FALSE))=0,"",VLOOKUP($A69,Questions!$B:$AA,21,FALSE))</f>
        <v xml:space="preserve"> </v>
      </c>
      <c r="E69" s="33" t="str">
        <f>IF(LEN(VLOOKUP($A69,Questions!$B:$AA,22,FALSE))=0,"",VLOOKUP($A69,Questions!$B:$AA,22,FALSE))</f>
        <v xml:space="preserve"> </v>
      </c>
      <c r="F69" s="32" t="str">
        <f>IF(LEN(VLOOKUP($A69,Questions!$B:$AA,23,FALSE))=0,"",VLOOKUP($A69,Questions!$B:$AA,23,FALSE))</f>
        <v xml:space="preserve"> </v>
      </c>
      <c r="G69" s="33" t="str">
        <f>IF(LEN(VLOOKUP($A69,Questions!$B:$AA,24,FALSE))=0,"",VLOOKUP($A69,Questions!$B:$AA,24,FALSE))</f>
        <v xml:space="preserve"> </v>
      </c>
      <c r="H69" s="33" t="str">
        <f>IF(LEN(VLOOKUP($A69,Questions!$B:$AA,25,FALSE))=0,"",VLOOKUP($A69,Questions!$B:$AA,25,FALSE))</f>
        <v xml:space="preserve"> </v>
      </c>
      <c r="I69" s="33" t="str">
        <f>IF(LEN(VLOOKUP($A69,Questions!$B:$AA,26,FALSE))=0,"",VLOOKUP($A69,Questions!$B:$AA,26,FALSE))</f>
        <v xml:space="preserve"> </v>
      </c>
      <c r="J69" s="33" t="str">
        <f>IF(LEN(VLOOKUP($A69,Questions!$B:$AB,27,FALSE))=0,"",VLOOKUP($A69,Questions!$B:$AB,27,FALSE))</f>
        <v xml:space="preserve"> </v>
      </c>
    </row>
    <row r="70" spans="1:259" ht="48" customHeight="1" x14ac:dyDescent="0.15">
      <c r="A70" s="11" t="s">
        <v>95</v>
      </c>
      <c r="B70" s="25" t="str">
        <f>VLOOKUP(A70,'HECVAT - Full | Vendor Response'!A$27:B$284,2,FALSE)</f>
        <v>Has the consultant received training on (sensitive, HIPAA, PCI, etc.) data handling?</v>
      </c>
      <c r="C70" s="32" t="str">
        <f>IF(LEN(VLOOKUP($A70,Questions!$B:$AA,20,FALSE))=0,"",VLOOKUP($A70,Questions!$B:$AA,20,FALSE))</f>
        <v xml:space="preserve"> </v>
      </c>
      <c r="D70" s="33" t="str">
        <f>IF(LEN(VLOOKUP($A70,Questions!$B:$AA,21,FALSE))=0,"",VLOOKUP($A70,Questions!$B:$AA,21,FALSE))</f>
        <v xml:space="preserve"> </v>
      </c>
      <c r="E70" s="32" t="str">
        <f>IF(LEN(VLOOKUP($A70,Questions!$B:$AA,22,FALSE))=0,"",VLOOKUP($A70,Questions!$B:$AA,22,FALSE))</f>
        <v xml:space="preserve"> </v>
      </c>
      <c r="F70" s="32" t="str">
        <f>IF(LEN(VLOOKUP($A70,Questions!$B:$AA,23,FALSE))=0,"",VLOOKUP($A70,Questions!$B:$AA,23,FALSE))</f>
        <v xml:space="preserve"> </v>
      </c>
      <c r="G70" s="33" t="str">
        <f>IF(LEN(VLOOKUP($A70,Questions!$B:$AA,24,FALSE))=0,"",VLOOKUP($A70,Questions!$B:$AA,24,FALSE))</f>
        <v xml:space="preserve"> </v>
      </c>
      <c r="H70" s="33" t="str">
        <f>IF(LEN(VLOOKUP($A70,Questions!$B:$AA,25,FALSE))=0,"",VLOOKUP($A70,Questions!$B:$AA,25,FALSE))</f>
        <v xml:space="preserve"> </v>
      </c>
      <c r="I70" s="33" t="str">
        <f>IF(LEN(VLOOKUP($A70,Questions!$B:$AA,26,FALSE))=0,"",VLOOKUP($A70,Questions!$B:$AA,26,FALSE))</f>
        <v xml:space="preserve"> </v>
      </c>
      <c r="J70" s="33" t="str">
        <f>IF(LEN(VLOOKUP($A70,Questions!$B:$AB,27,FALSE))=0,"",VLOOKUP($A70,Questions!$B:$AB,27,FALSE))</f>
        <v xml:space="preserve"> </v>
      </c>
    </row>
    <row r="71" spans="1:259" ht="48" customHeight="1" x14ac:dyDescent="0.15">
      <c r="A71" s="11" t="s">
        <v>96</v>
      </c>
      <c r="B71" s="25" t="str">
        <f>VLOOKUP(A71,'HECVAT - Full | Vendor Response'!A$27:B$284,2,FALSE)</f>
        <v>Will any data be transferred to the consultant's possession?</v>
      </c>
      <c r="C71" s="32" t="str">
        <f>IF(LEN(VLOOKUP($A71,Questions!$B:$AA,20,FALSE))=0,"",VLOOKUP($A71,Questions!$B:$AA,20,FALSE))</f>
        <v xml:space="preserve"> </v>
      </c>
      <c r="D71" s="33" t="str">
        <f>IF(LEN(VLOOKUP($A71,Questions!$B:$AA,21,FALSE))=0,"",VLOOKUP($A71,Questions!$B:$AA,21,FALSE))</f>
        <v xml:space="preserve"> </v>
      </c>
      <c r="E71" s="32" t="str">
        <f>IF(LEN(VLOOKUP($A71,Questions!$B:$AA,22,FALSE))=0,"",VLOOKUP($A71,Questions!$B:$AA,22,FALSE))</f>
        <v xml:space="preserve"> </v>
      </c>
      <c r="F71" s="32" t="str">
        <f>IF(LEN(VLOOKUP($A71,Questions!$B:$AA,23,FALSE))=0,"",VLOOKUP($A71,Questions!$B:$AA,23,FALSE))</f>
        <v xml:space="preserve"> </v>
      </c>
      <c r="G71" s="32" t="str">
        <f>IF(LEN(VLOOKUP($A71,Questions!$B:$AA,24,FALSE))=0,"",VLOOKUP($A71,Questions!$B:$AA,24,FALSE))</f>
        <v xml:space="preserve"> </v>
      </c>
      <c r="H71" s="32" t="str">
        <f>IF(LEN(VLOOKUP($A71,Questions!$B:$AA,25,FALSE))=0,"",VLOOKUP($A71,Questions!$B:$AA,25,FALSE))</f>
        <v xml:space="preserve"> </v>
      </c>
      <c r="I71" s="33" t="str">
        <f>IF(LEN(VLOOKUP($A71,Questions!$B:$AA,26,FALSE))=0,"",VLOOKUP($A71,Questions!$B:$AA,26,FALSE))</f>
        <v xml:space="preserve"> </v>
      </c>
      <c r="J71" s="33" t="str">
        <f>IF(LEN(VLOOKUP($A71,Questions!$B:$AB,27,FALSE))=0,"",VLOOKUP($A71,Questions!$B:$AB,27,FALSE))</f>
        <v xml:space="preserve"> </v>
      </c>
    </row>
    <row r="72" spans="1:259" s="1" customFormat="1" ht="48" customHeight="1" x14ac:dyDescent="0.2">
      <c r="A72" s="11" t="s">
        <v>97</v>
      </c>
      <c r="B72" s="25" t="str">
        <f>VLOOKUP(A72,'HECVAT - Full | Vendor Response'!A$27:B$284,2,FALSE)</f>
        <v>Is it encrypted (at rest) while in the consultant's possession?</v>
      </c>
      <c r="C72" s="32" t="str">
        <f>IF(LEN(VLOOKUP($A72,Questions!$B:$AA,20,FALSE))=0,"",VLOOKUP($A72,Questions!$B:$AA,20,FALSE))</f>
        <v xml:space="preserve"> </v>
      </c>
      <c r="D72" s="33" t="str">
        <f>IF(LEN(VLOOKUP($A72,Questions!$B:$AA,21,FALSE))=0,"",VLOOKUP($A72,Questions!$B:$AA,21,FALSE))</f>
        <v xml:space="preserve"> </v>
      </c>
      <c r="E72" s="32" t="str">
        <f>IF(LEN(VLOOKUP($A72,Questions!$B:$AA,22,FALSE))=0,"",VLOOKUP($A72,Questions!$B:$AA,22,FALSE))</f>
        <v xml:space="preserve"> </v>
      </c>
      <c r="F72" s="32" t="str">
        <f>IF(LEN(VLOOKUP($A72,Questions!$B:$AA,23,FALSE))=0,"",VLOOKUP($A72,Questions!$B:$AA,23,FALSE))</f>
        <v xml:space="preserve"> </v>
      </c>
      <c r="G72" s="32" t="str">
        <f>IF(LEN(VLOOKUP($A72,Questions!$B:$AA,24,FALSE))=0,"",VLOOKUP($A72,Questions!$B:$AA,24,FALSE))</f>
        <v xml:space="preserve"> </v>
      </c>
      <c r="H72" s="32" t="str">
        <f>IF(LEN(VLOOKUP($A72,Questions!$B:$AA,25,FALSE))=0,"",VLOOKUP($A72,Questions!$B:$AA,25,FALSE))</f>
        <v xml:space="preserve"> </v>
      </c>
      <c r="I72" s="33" t="str">
        <f>IF(LEN(VLOOKUP($A72,Questions!$B:$AA,26,FALSE))=0,"",VLOOKUP($A72,Questions!$B:$AA,26,FALSE))</f>
        <v xml:space="preserve"> </v>
      </c>
      <c r="J72" s="33" t="str">
        <f>IF(LEN(VLOOKUP($A72,Questions!$B:$AB,27,FALSE))=0,"",VLOOKUP($A72,Questions!$B:$AB,27,FALSE))</f>
        <v xml:space="preserve"> </v>
      </c>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c r="HS72" s="4"/>
      <c r="HT72" s="4"/>
      <c r="HU72" s="4"/>
      <c r="HV72" s="4"/>
      <c r="HW72" s="4"/>
      <c r="HX72" s="4"/>
      <c r="HY72" s="4"/>
      <c r="HZ72" s="4"/>
      <c r="IA72" s="4"/>
      <c r="IB72" s="4"/>
      <c r="IC72" s="4"/>
      <c r="ID72" s="4"/>
      <c r="IE72" s="4"/>
      <c r="IF72" s="4"/>
      <c r="IG72" s="4"/>
      <c r="IH72" s="4"/>
      <c r="II72" s="4"/>
      <c r="IJ72" s="4"/>
      <c r="IK72" s="4"/>
      <c r="IL72" s="4"/>
      <c r="IM72" s="4"/>
      <c r="IN72" s="4"/>
      <c r="IO72" s="4"/>
      <c r="IP72" s="4"/>
      <c r="IQ72" s="4"/>
      <c r="IR72" s="4"/>
      <c r="IS72" s="4"/>
      <c r="IT72" s="4"/>
      <c r="IU72" s="4"/>
      <c r="IV72" s="4"/>
      <c r="IW72" s="4"/>
      <c r="IX72" s="4"/>
      <c r="IY72" s="4"/>
    </row>
    <row r="73" spans="1:259" ht="36" customHeight="1" x14ac:dyDescent="0.15">
      <c r="A73" s="11" t="s">
        <v>98</v>
      </c>
      <c r="B73" s="25" t="str">
        <f>VLOOKUP(A73,'HECVAT - Full | Vendor Response'!A$27:B$284,2,FALSE)</f>
        <v>Will the consultant need remote access to the institution's network or systems?</v>
      </c>
      <c r="C73" s="32" t="str">
        <f>IF(LEN(VLOOKUP($A73,Questions!$B:$AA,20,FALSE))=0,"",VLOOKUP($A73,Questions!$B:$AA,20,FALSE))</f>
        <v xml:space="preserve"> </v>
      </c>
      <c r="D73" s="33" t="str">
        <f>IF(LEN(VLOOKUP($A73,Questions!$B:$AA,21,FALSE))=0,"",VLOOKUP($A73,Questions!$B:$AA,21,FALSE))</f>
        <v xml:space="preserve"> </v>
      </c>
      <c r="E73" s="32" t="str">
        <f>IF(LEN(VLOOKUP($A73,Questions!$B:$AA,22,FALSE))=0,"",VLOOKUP($A73,Questions!$B:$AA,22,FALSE))</f>
        <v xml:space="preserve"> </v>
      </c>
      <c r="F73" s="32" t="str">
        <f>IF(LEN(VLOOKUP($A73,Questions!$B:$AA,23,FALSE))=0,"",VLOOKUP($A73,Questions!$B:$AA,23,FALSE))</f>
        <v xml:space="preserve"> </v>
      </c>
      <c r="G73" s="33" t="str">
        <f>IF(LEN(VLOOKUP($A73,Questions!$B:$AA,24,FALSE))=0,"",VLOOKUP($A73,Questions!$B:$AA,24,FALSE))</f>
        <v xml:space="preserve"> </v>
      </c>
      <c r="H73" s="33" t="str">
        <f>IF(LEN(VLOOKUP($A73,Questions!$B:$AA,25,FALSE))=0,"",VLOOKUP($A73,Questions!$B:$AA,25,FALSE))</f>
        <v xml:space="preserve"> </v>
      </c>
      <c r="I73" s="33" t="str">
        <f>IF(LEN(VLOOKUP($A73,Questions!$B:$AA,26,FALSE))=0,"",VLOOKUP($A73,Questions!$B:$AA,26,FALSE))</f>
        <v xml:space="preserve"> </v>
      </c>
      <c r="J73" s="33" t="str">
        <f>IF(LEN(VLOOKUP($A73,Questions!$B:$AB,27,FALSE))=0,"",VLOOKUP($A73,Questions!$B:$AB,27,FALSE))</f>
        <v xml:space="preserve"> </v>
      </c>
    </row>
    <row r="74" spans="1:259" s="1" customFormat="1" ht="36" customHeight="1" x14ac:dyDescent="0.2">
      <c r="A74" s="11" t="s">
        <v>99</v>
      </c>
      <c r="B74" s="25" t="str">
        <f>VLOOKUP(A74,'HECVAT - Full | Vendor Response'!A$27:B$284,2,FALSE)</f>
        <v>Can we restrict that access based on source IP address?</v>
      </c>
      <c r="C74" s="33" t="str">
        <f>IF(LEN(VLOOKUP($A74,Questions!$B:$AA,20,FALSE))=0,"",VLOOKUP($A74,Questions!$B:$AA,20,FALSE))</f>
        <v xml:space="preserve"> </v>
      </c>
      <c r="D74" s="33" t="str">
        <f>IF(LEN(VLOOKUP($A74,Questions!$B:$AA,21,FALSE))=0,"",VLOOKUP($A74,Questions!$B:$AA,21,FALSE))</f>
        <v xml:space="preserve"> </v>
      </c>
      <c r="E74" s="32" t="str">
        <f>IF(LEN(VLOOKUP($A74,Questions!$B:$AA,22,FALSE))=0,"",VLOOKUP($A74,Questions!$B:$AA,22,FALSE))</f>
        <v xml:space="preserve"> </v>
      </c>
      <c r="F74" s="32" t="str">
        <f>IF(LEN(VLOOKUP($A74,Questions!$B:$AA,23,FALSE))=0,"",VLOOKUP($A74,Questions!$B:$AA,23,FALSE))</f>
        <v xml:space="preserve"> </v>
      </c>
      <c r="G74" s="33" t="str">
        <f>IF(LEN(VLOOKUP($A74,Questions!$B:$AA,24,FALSE))=0,"",VLOOKUP($A74,Questions!$B:$AA,24,FALSE))</f>
        <v xml:space="preserve"> </v>
      </c>
      <c r="H74" s="33" t="str">
        <f>IF(LEN(VLOOKUP($A74,Questions!$B:$AA,25,FALSE))=0,"",VLOOKUP($A74,Questions!$B:$AA,25,FALSE))</f>
        <v xml:space="preserve"> </v>
      </c>
      <c r="I74" s="33" t="str">
        <f>IF(LEN(VLOOKUP($A74,Questions!$B:$AA,26,FALSE))=0,"",VLOOKUP($A74,Questions!$B:$AA,26,FALSE))</f>
        <v xml:space="preserve"> </v>
      </c>
      <c r="J74" s="33" t="str">
        <f>IF(LEN(VLOOKUP($A74,Questions!$B:$AB,27,FALSE))=0,"",VLOOKUP($A74,Questions!$B:$AB,27,FALSE))</f>
        <v xml:space="preserve"> </v>
      </c>
      <c r="K74" s="274" t="s">
        <v>3242</v>
      </c>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c r="II74" s="4"/>
      <c r="IJ74" s="4"/>
      <c r="IK74" s="4"/>
      <c r="IL74" s="4"/>
      <c r="IM74" s="4"/>
      <c r="IN74" s="4"/>
      <c r="IO74" s="4"/>
      <c r="IP74" s="4"/>
      <c r="IQ74" s="4"/>
      <c r="IR74" s="4"/>
      <c r="IS74" s="4"/>
      <c r="IT74" s="4"/>
      <c r="IU74" s="4"/>
      <c r="IV74" s="4"/>
      <c r="IW74" s="4"/>
      <c r="IX74" s="4"/>
      <c r="IY74" s="4"/>
    </row>
    <row r="75" spans="1:259" ht="36" customHeight="1" x14ac:dyDescent="0.15">
      <c r="A75" s="345" t="str">
        <f>IF($C$31="","Application/Service Security",IF($C$31="Yes","App/Service Security - Optional based on QUALIFIER response.","Application/Service Security"))</f>
        <v>Application/Service Security</v>
      </c>
      <c r="B75" s="345"/>
      <c r="C75" s="20" t="str">
        <f>C$23</f>
        <v>CIS Critical Security Controls v6.1</v>
      </c>
      <c r="D75" s="20" t="str">
        <f t="shared" ref="D75:J75" si="5">D$23</f>
        <v>HIPAA</v>
      </c>
      <c r="E75" s="20" t="str">
        <f t="shared" si="5"/>
        <v>ISO 27002:27013</v>
      </c>
      <c r="F75" s="20" t="str">
        <f t="shared" si="5"/>
        <v>NIST Cybersecurity Framework</v>
      </c>
      <c r="G75" s="20" t="str">
        <f t="shared" si="5"/>
        <v>NIST SP 800-171r2</v>
      </c>
      <c r="H75" s="20" t="str">
        <f t="shared" si="5"/>
        <v>NIST SP 800-53r4</v>
      </c>
      <c r="I75" s="20" t="str">
        <f t="shared" si="5"/>
        <v>PCI DSS</v>
      </c>
      <c r="J75" s="20" t="str">
        <f t="shared" si="5"/>
        <v>Trusted CI</v>
      </c>
    </row>
    <row r="76" spans="1:259" ht="49.25" customHeight="1" x14ac:dyDescent="0.15">
      <c r="A76" s="11" t="s">
        <v>101</v>
      </c>
      <c r="B76" s="25" t="str">
        <f>VLOOKUP(A76,'HECVAT - Full | Vendor Response'!A$27:B$284,2,FALSE)</f>
        <v>Are access controls for institutional accounts based on structured rules, such as role-based access control (RBAC), attribute-based access control (ABAC), or policy-based access control (PBAC)?</v>
      </c>
      <c r="C76" s="32">
        <f>IF(LEN(VLOOKUP($A76,Questions!$B:$AA,20,FALSE))=0,"",VLOOKUP($A76,Questions!$B:$AA,20,FALSE))</f>
        <v>0</v>
      </c>
      <c r="D76" s="33" t="str">
        <f>IF(LEN(VLOOKUP($A76,Questions!$B:$AA,21,FALSE))=0,"",VLOOKUP($A76,Questions!$B:$AA,21,FALSE))</f>
        <v xml:space="preserve"> </v>
      </c>
      <c r="E76" s="33" t="str">
        <f>IF(LEN(VLOOKUP($A76,Questions!$B:$AA,22,FALSE))=0,"",VLOOKUP($A76,Questions!$B:$AA,22,FALSE))</f>
        <v xml:space="preserve"> </v>
      </c>
      <c r="F76" s="32" t="str">
        <f>IF(LEN(VLOOKUP($A76,Questions!$B:$AA,23,FALSE))=0,"",VLOOKUP($A76,Questions!$B:$AA,23,FALSE))</f>
        <v xml:space="preserve"> </v>
      </c>
      <c r="G76" s="33" t="str">
        <f>IF(LEN(VLOOKUP($A76,Questions!$B:$AA,24,FALSE))=0,"",VLOOKUP($A76,Questions!$B:$AA,24,FALSE))</f>
        <v xml:space="preserve"> </v>
      </c>
      <c r="H76" s="33" t="str">
        <f>IF(LEN(VLOOKUP($A76,Questions!$B:$AA,25,FALSE))=0,"",VLOOKUP($A76,Questions!$B:$AA,25,FALSE))</f>
        <v xml:space="preserve"> </v>
      </c>
      <c r="I76" s="33" t="str">
        <f>IF(LEN(VLOOKUP($A76,Questions!$B:$AA,26,FALSE))=0,"",VLOOKUP($A76,Questions!$B:$AA,26,FALSE))</f>
        <v xml:space="preserve"> </v>
      </c>
      <c r="J76" s="33" t="str">
        <f>IF(LEN(VLOOKUP($A76,Questions!$B:$AB,27,FALSE))=0,"",VLOOKUP($A76,Questions!$B:$AB,27,FALSE))</f>
        <v xml:space="preserve"> </v>
      </c>
    </row>
    <row r="77" spans="1:259" ht="48" customHeight="1" x14ac:dyDescent="0.15">
      <c r="A77" s="11" t="s">
        <v>102</v>
      </c>
      <c r="B77" s="25" t="str">
        <f>VLOOKUP(A77,'HECVAT - Full | Vendor Response'!A$27:B$284,2,FALSE)</f>
        <v>Are access controls for staff within your organization based on structured rules, such as RBAC, ABAC, or PBAC?</v>
      </c>
      <c r="C77" s="32" t="str">
        <f>IF(LEN(VLOOKUP($A77,Questions!$B:$AA,20,FALSE))=0,"",VLOOKUP($A77,Questions!$B:$AA,20,FALSE))</f>
        <v xml:space="preserve"> </v>
      </c>
      <c r="D77" s="33" t="str">
        <f>IF(LEN(VLOOKUP($A77,Questions!$B:$AA,21,FALSE))=0,"",VLOOKUP($A77,Questions!$B:$AA,21,FALSE))</f>
        <v xml:space="preserve"> </v>
      </c>
      <c r="E77" s="32" t="str">
        <f>IF(LEN(VLOOKUP($A77,Questions!$B:$AA,22,FALSE))=0,"",VLOOKUP($A77,Questions!$B:$AA,22,FALSE))</f>
        <v xml:space="preserve"> </v>
      </c>
      <c r="F77" s="32" t="str">
        <f>IF(LEN(VLOOKUP($A77,Questions!$B:$AA,23,FALSE))=0,"",VLOOKUP($A77,Questions!$B:$AA,23,FALSE))</f>
        <v xml:space="preserve"> </v>
      </c>
      <c r="G77" s="33" t="str">
        <f>IF(LEN(VLOOKUP($A77,Questions!$B:$AA,24,FALSE))=0,"",VLOOKUP($A77,Questions!$B:$AA,24,FALSE))</f>
        <v xml:space="preserve"> </v>
      </c>
      <c r="H77" s="33" t="str">
        <f>IF(LEN(VLOOKUP($A77,Questions!$B:$AA,25,FALSE))=0,"",VLOOKUP($A77,Questions!$B:$AA,25,FALSE))</f>
        <v xml:space="preserve"> </v>
      </c>
      <c r="I77" s="33" t="str">
        <f>IF(LEN(VLOOKUP($A77,Questions!$B:$AA,26,FALSE))=0,"",VLOOKUP($A77,Questions!$B:$AA,26,FALSE))</f>
        <v xml:space="preserve"> </v>
      </c>
      <c r="J77" s="33" t="str">
        <f>IF(LEN(VLOOKUP($A77,Questions!$B:$AB,27,FALSE))=0,"",VLOOKUP($A77,Questions!$B:$AB,27,FALSE))</f>
        <v xml:space="preserve"> </v>
      </c>
    </row>
    <row r="78" spans="1:259" ht="48" customHeight="1" x14ac:dyDescent="0.15">
      <c r="A78" s="11" t="s">
        <v>103</v>
      </c>
      <c r="B78" s="25" t="str">
        <f>VLOOKUP(A78,'HECVAT - Full | Vendor Response'!A$27:B$284,2,FALSE)</f>
        <v>Does the system provide data input validation and error messages?</v>
      </c>
      <c r="C78" s="255" t="str">
        <f>IF(LEN(VLOOKUP($A78,Questions!$B:$AA,20,FALSE))=0,"",VLOOKUP($A78,Questions!$B:$AA,20,FALSE))</f>
        <v xml:space="preserve"> </v>
      </c>
      <c r="D78" s="256" t="str">
        <f>IF(LEN(VLOOKUP($A78,Questions!$B:$AA,21,FALSE))=0,"",VLOOKUP($A78,Questions!$B:$AA,21,FALSE))</f>
        <v xml:space="preserve"> </v>
      </c>
      <c r="E78" s="255" t="str">
        <f>IF(LEN(VLOOKUP($A78,Questions!$B:$AA,22,FALSE))=0,"",VLOOKUP($A78,Questions!$B:$AA,22,FALSE))</f>
        <v xml:space="preserve"> </v>
      </c>
      <c r="F78" s="255" t="str">
        <f>IF(LEN(VLOOKUP($A78,Questions!$B:$AA,23,FALSE))=0,"",VLOOKUP($A78,Questions!$B:$AA,23,FALSE))</f>
        <v xml:space="preserve"> </v>
      </c>
      <c r="G78" s="255" t="str">
        <f>IF(LEN(VLOOKUP($A78,Questions!$B:$AA,24,FALSE))=0,"",VLOOKUP($A78,Questions!$B:$AA,24,FALSE))</f>
        <v xml:space="preserve"> </v>
      </c>
      <c r="H78" s="255" t="str">
        <f>IF(LEN(VLOOKUP($A78,Questions!$B:$AA,25,FALSE))=0,"",VLOOKUP($A78,Questions!$B:$AA,25,FALSE))</f>
        <v xml:space="preserve"> </v>
      </c>
      <c r="I78" s="255" t="str">
        <f>IF(LEN(VLOOKUP($A78,Questions!$B:$AA,26,FALSE))=0,"",VLOOKUP($A78,Questions!$B:$AA,26,FALSE))</f>
        <v xml:space="preserve"> </v>
      </c>
      <c r="J78" s="255" t="str">
        <f>IF(LEN(VLOOKUP($A78,Questions!$B:$AB,27,FALSE))=0,"",VLOOKUP($A78,Questions!$B:$AB,27,FALSE))</f>
        <v xml:space="preserve"> </v>
      </c>
    </row>
    <row r="79" spans="1:259" ht="64.25" customHeight="1" x14ac:dyDescent="0.15">
      <c r="A79" s="11" t="s">
        <v>104</v>
      </c>
      <c r="B79" s="25" t="str">
        <f>VLOOKUP(A79,'HECVAT - Full | Vendor Response'!A$27:B$284,2,FALSE)</f>
        <v>Are you using a web application firewall (WAF)?</v>
      </c>
      <c r="C79" s="32" t="str">
        <f>IF(LEN(VLOOKUP($A79,Questions!$B:$AA,20,FALSE))=0,"",VLOOKUP($A79,Questions!$B:$AA,20,FALSE))</f>
        <v xml:space="preserve"> </v>
      </c>
      <c r="D79" s="33" t="str">
        <f>IF(LEN(VLOOKUP($A79,Questions!$B:$AA,21,FALSE))=0,"",VLOOKUP($A79,Questions!$B:$AA,21,FALSE))</f>
        <v xml:space="preserve"> </v>
      </c>
      <c r="E79" s="32" t="str">
        <f>IF(LEN(VLOOKUP($A79,Questions!$B:$AA,22,FALSE))=0,"",VLOOKUP($A79,Questions!$B:$AA,22,FALSE))</f>
        <v xml:space="preserve"> </v>
      </c>
      <c r="F79" s="32" t="str">
        <f>IF(LEN(VLOOKUP($A79,Questions!$B:$AA,23,FALSE))=0,"",VLOOKUP($A79,Questions!$B:$AA,23,FALSE))</f>
        <v xml:space="preserve"> </v>
      </c>
      <c r="G79" s="32" t="str">
        <f>IF(LEN(VLOOKUP($A79,Questions!$B:$AA,24,FALSE))=0,"",VLOOKUP($A79,Questions!$B:$AA,24,FALSE))</f>
        <v xml:space="preserve"> </v>
      </c>
      <c r="H79" s="32" t="str">
        <f>IF(LEN(VLOOKUP($A79,Questions!$B:$AA,25,FALSE))=0,"",VLOOKUP($A79,Questions!$B:$AA,25,FALSE))</f>
        <v xml:space="preserve"> </v>
      </c>
      <c r="I79" s="255" t="str">
        <f>IF(LEN(VLOOKUP($A79,Questions!$B:$AA,26,FALSE))=0,"",VLOOKUP($A79,Questions!$B:$AA,26,FALSE))</f>
        <v xml:space="preserve"> </v>
      </c>
      <c r="J79" s="255" t="str">
        <f>IF(LEN(VLOOKUP($A79,Questions!$B:$AB,27,FALSE))=0,"",VLOOKUP($A79,Questions!$B:$AB,27,FALSE))</f>
        <v xml:space="preserve"> </v>
      </c>
    </row>
    <row r="80" spans="1:259" ht="63" customHeight="1" x14ac:dyDescent="0.15">
      <c r="A80" s="88" t="s">
        <v>105</v>
      </c>
      <c r="B80" s="25" t="str">
        <f>VLOOKUP(A80,'HECVAT - Full | Vendor Response'!A$27:B$284,2,FALSE)</f>
        <v>Do you have a process and implemented procedures for managing your software supply chain (e.g., libraries, repositories, frameworks, etc.)</v>
      </c>
      <c r="C80" s="32" t="str">
        <f>IF(LEN(VLOOKUP($A80,Questions!$B:$AA,20,FALSE))=0,"",VLOOKUP($A80,Questions!$B:$AA,20,FALSE))</f>
        <v xml:space="preserve"> </v>
      </c>
      <c r="D80" s="33" t="str">
        <f>IF(LEN(VLOOKUP($A80,Questions!$B:$AA,21,FALSE))=0,"",VLOOKUP($A80,Questions!$B:$AA,21,FALSE))</f>
        <v xml:space="preserve"> </v>
      </c>
      <c r="E80" s="33" t="str">
        <f>IF(LEN(VLOOKUP($A80,Questions!$B:$AA,22,FALSE))=0,"",VLOOKUP($A80,Questions!$B:$AA,22,FALSE))</f>
        <v xml:space="preserve"> </v>
      </c>
      <c r="F80" s="32" t="str">
        <f>IF(LEN(VLOOKUP($A80,Questions!$B:$AA,23,FALSE))=0,"",VLOOKUP($A80,Questions!$B:$AA,23,FALSE))</f>
        <v xml:space="preserve"> </v>
      </c>
      <c r="G80" s="33" t="str">
        <f>IF(LEN(VLOOKUP($A80,Questions!$B:$AA,24,FALSE))=0,"",VLOOKUP($A80,Questions!$B:$AA,24,FALSE))</f>
        <v xml:space="preserve"> </v>
      </c>
      <c r="H80" s="33" t="str">
        <f>IF(LEN(VLOOKUP($A80,Questions!$B:$AA,25,FALSE))=0,"",VLOOKUP($A80,Questions!$B:$AA,25,FALSE))</f>
        <v xml:space="preserve"> </v>
      </c>
      <c r="I80" s="33" t="str">
        <f>IF(LEN(VLOOKUP($A80,Questions!$B:$AA,26,FALSE))=0,"",VLOOKUP($A80,Questions!$B:$AA,26,FALSE))</f>
        <v xml:space="preserve"> </v>
      </c>
      <c r="J80" s="33" t="str">
        <f>IF(LEN(VLOOKUP($A80,Questions!$B:$AB,27,FALSE))=0,"",VLOOKUP($A80,Questions!$B:$AB,27,FALSE))</f>
        <v xml:space="preserve"> </v>
      </c>
    </row>
    <row r="81" spans="1:259" ht="53" customHeight="1" x14ac:dyDescent="0.15">
      <c r="A81" s="11" t="s">
        <v>106</v>
      </c>
      <c r="B81" s="25" t="str">
        <f>VLOOKUP(A81,'HECVAT - Full | Vendor Response'!A$27:B$284,2,FALSE)</f>
        <v>Are only currently supported operating system(s), software, and libraries leveraged by the system(s)/application(s) that will have access to institution's data?</v>
      </c>
      <c r="C81" s="255" t="str">
        <f>IF(LEN(VLOOKUP($A81,Questions!$B:$AA,20,FALSE))=0,"",VLOOKUP($A81,Questions!$B:$AA,20,FALSE))</f>
        <v xml:space="preserve"> </v>
      </c>
      <c r="D81" s="256" t="str">
        <f>IF(LEN(VLOOKUP($A81,Questions!$B:$AA,21,FALSE))=0,"",VLOOKUP($A81,Questions!$B:$AA,21,FALSE))</f>
        <v xml:space="preserve"> </v>
      </c>
      <c r="E81" s="255" t="str">
        <f>IF(LEN(VLOOKUP($A81,Questions!$B:$AA,22,FALSE))=0,"",VLOOKUP($A81,Questions!$B:$AA,22,FALSE))</f>
        <v xml:space="preserve"> </v>
      </c>
      <c r="F81" s="255" t="str">
        <f>IF(LEN(VLOOKUP($A81,Questions!$B:$AA,23,FALSE))=0,"",VLOOKUP($A81,Questions!$B:$AA,23,FALSE))</f>
        <v xml:space="preserve"> </v>
      </c>
      <c r="G81" s="255" t="str">
        <f>IF(LEN(VLOOKUP($A81,Questions!$B:$AA,24,FALSE))=0,"",VLOOKUP($A81,Questions!$B:$AA,24,FALSE))</f>
        <v xml:space="preserve"> </v>
      </c>
      <c r="H81" s="255" t="str">
        <f>IF(LEN(VLOOKUP($A81,Questions!$B:$AA,25,FALSE))=0,"",VLOOKUP($A81,Questions!$B:$AA,25,FALSE))</f>
        <v xml:space="preserve"> </v>
      </c>
      <c r="I81" s="256" t="str">
        <f>IF(LEN(VLOOKUP($A81,Questions!$B:$AA,26,FALSE))=0,"",VLOOKUP($A81,Questions!$B:$AA,26,FALSE))</f>
        <v xml:space="preserve"> </v>
      </c>
      <c r="J81" s="256" t="str">
        <f>IF(LEN(VLOOKUP($A81,Questions!$B:$AB,27,FALSE))=0,"",VLOOKUP($A81,Questions!$B:$AB,27,FALSE))</f>
        <v xml:space="preserve"> </v>
      </c>
    </row>
    <row r="82" spans="1:259" ht="80" customHeight="1" x14ac:dyDescent="0.15">
      <c r="A82" s="11" t="s">
        <v>107</v>
      </c>
      <c r="B82" s="25" t="str">
        <f>VLOOKUP(A82,'HECVAT - Full | Vendor Response'!A$27:B$284,2,FALSE)</f>
        <v>If mobile, is the application available from a trusted source (e.g., App Store, Google Play Store)?</v>
      </c>
      <c r="C82" s="255" t="str">
        <f>IF(LEN(VLOOKUP($A82,Questions!$B:$AA,20,FALSE))=0,"",VLOOKUP($A82,Questions!$B:$AA,20,FALSE))</f>
        <v xml:space="preserve"> </v>
      </c>
      <c r="D82" s="256" t="str">
        <f>IF(LEN(VLOOKUP($A82,Questions!$B:$AA,21,FALSE))=0,"",VLOOKUP($A82,Questions!$B:$AA,21,FALSE))</f>
        <v xml:space="preserve"> </v>
      </c>
      <c r="E82" s="255" t="str">
        <f>IF(LEN(VLOOKUP($A82,Questions!$B:$AA,22,FALSE))=0,"",VLOOKUP($A82,Questions!$B:$AA,22,FALSE))</f>
        <v xml:space="preserve"> </v>
      </c>
      <c r="F82" s="255" t="str">
        <f>IF(LEN(VLOOKUP($A82,Questions!$B:$AA,23,FALSE))=0,"",VLOOKUP($A82,Questions!$B:$AA,23,FALSE))</f>
        <v xml:space="preserve"> </v>
      </c>
      <c r="G82" s="256" t="str">
        <f>IF(LEN(VLOOKUP($A82,Questions!$B:$AA,24,FALSE))=0,"",VLOOKUP($A82,Questions!$B:$AA,24,FALSE))</f>
        <v xml:space="preserve"> </v>
      </c>
      <c r="H82" s="255" t="str">
        <f>IF(LEN(VLOOKUP($A82,Questions!$B:$AA,25,FALSE))=0,"",VLOOKUP($A82,Questions!$B:$AA,25,FALSE))</f>
        <v xml:space="preserve"> </v>
      </c>
      <c r="I82" s="256" t="str">
        <f>IF(LEN(VLOOKUP($A82,Questions!$B:$AA,26,FALSE))=0,"",VLOOKUP($A82,Questions!$B:$AA,26,FALSE))</f>
        <v xml:space="preserve"> </v>
      </c>
      <c r="J82" s="256" t="str">
        <f>IF(LEN(VLOOKUP($A82,Questions!$B:$AB,27,FALSE))=0,"",VLOOKUP($A82,Questions!$B:$AB,27,FALSE))</f>
        <v xml:space="preserve"> </v>
      </c>
    </row>
    <row r="83" spans="1:259" s="1" customFormat="1" ht="80" customHeight="1" x14ac:dyDescent="0.2">
      <c r="A83" s="11" t="s">
        <v>108</v>
      </c>
      <c r="B83" s="25" t="str">
        <f>VLOOKUP(A83,'HECVAT - Full | Vendor Response'!A$27:B$284,2,FALSE)</f>
        <v>Does your application require access to location or GPS data?</v>
      </c>
      <c r="C83" s="256" t="str">
        <f>IF(LEN(VLOOKUP($A83,Questions!$B:$AA,20,FALSE))=0,"",VLOOKUP($A83,Questions!$B:$AA,20,FALSE))</f>
        <v xml:space="preserve"> </v>
      </c>
      <c r="D83" s="256" t="str">
        <f>IF(LEN(VLOOKUP($A83,Questions!$B:$AA,21,FALSE))=0,"",VLOOKUP($A83,Questions!$B:$AA,21,FALSE))</f>
        <v xml:space="preserve"> </v>
      </c>
      <c r="E83" s="255" t="str">
        <f>IF(LEN(VLOOKUP($A83,Questions!$B:$AA,22,FALSE))=0,"",VLOOKUP($A83,Questions!$B:$AA,22,FALSE))</f>
        <v xml:space="preserve"> </v>
      </c>
      <c r="F83" s="256" t="str">
        <f>IF(LEN(VLOOKUP($A83,Questions!$B:$AA,23,FALSE))=0,"",VLOOKUP($A83,Questions!$B:$AA,23,FALSE))</f>
        <v xml:space="preserve"> </v>
      </c>
      <c r="G83" s="256" t="str">
        <f>IF(LEN(VLOOKUP($A83,Questions!$B:$AA,24,FALSE))=0,"",VLOOKUP($A83,Questions!$B:$AA,24,FALSE))</f>
        <v xml:space="preserve"> </v>
      </c>
      <c r="H83" s="256" t="str">
        <f>IF(LEN(VLOOKUP($A83,Questions!$B:$AA,25,FALSE))=0,"",VLOOKUP($A83,Questions!$B:$AA,25,FALSE))</f>
        <v xml:space="preserve"> </v>
      </c>
      <c r="I83" s="255" t="str">
        <f>IF(LEN(VLOOKUP($A83,Questions!$B:$AA,26,FALSE))=0,"",VLOOKUP($A83,Questions!$B:$AA,26,FALSE))</f>
        <v xml:space="preserve"> </v>
      </c>
      <c r="J83" s="255" t="str">
        <f>IF(LEN(VLOOKUP($A83,Questions!$B:$AB,27,FALSE))=0,"",VLOOKUP($A83,Questions!$B:$AB,27,FALSE))</f>
        <v xml:space="preserve"> </v>
      </c>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c r="HB83" s="4"/>
      <c r="HC83" s="4"/>
      <c r="HD83" s="4"/>
      <c r="HE83" s="4"/>
      <c r="HF83" s="4"/>
      <c r="HG83" s="4"/>
      <c r="HH83" s="4"/>
      <c r="HI83" s="4"/>
      <c r="HJ83" s="4"/>
      <c r="HK83" s="4"/>
      <c r="HL83" s="4"/>
      <c r="HM83" s="4"/>
      <c r="HN83" s="4"/>
      <c r="HO83" s="4"/>
      <c r="HP83" s="4"/>
      <c r="HQ83" s="4"/>
      <c r="HR83" s="4"/>
      <c r="HS83" s="4"/>
      <c r="HT83" s="4"/>
      <c r="HU83" s="4"/>
      <c r="HV83" s="4"/>
      <c r="HW83" s="4"/>
      <c r="HX83" s="4"/>
      <c r="HY83" s="4"/>
      <c r="HZ83" s="4"/>
      <c r="IA83" s="4"/>
      <c r="IB83" s="4"/>
      <c r="IC83" s="4"/>
      <c r="ID83" s="4"/>
      <c r="IE83" s="4"/>
      <c r="IF83" s="4"/>
      <c r="IG83" s="4"/>
      <c r="IH83" s="4"/>
      <c r="II83" s="4"/>
      <c r="IJ83" s="4"/>
      <c r="IK83" s="4"/>
      <c r="IL83" s="4"/>
      <c r="IM83" s="4"/>
      <c r="IN83" s="4"/>
      <c r="IO83" s="4"/>
      <c r="IP83" s="4"/>
      <c r="IQ83" s="4"/>
      <c r="IR83" s="4"/>
      <c r="IS83" s="4"/>
      <c r="IT83" s="4"/>
      <c r="IU83" s="4"/>
      <c r="IV83" s="4"/>
      <c r="IW83" s="4"/>
      <c r="IX83" s="4"/>
      <c r="IY83" s="4"/>
    </row>
    <row r="84" spans="1:259" ht="72" customHeight="1" x14ac:dyDescent="0.15">
      <c r="A84" s="11" t="s">
        <v>109</v>
      </c>
      <c r="B84" s="25" t="str">
        <f>VLOOKUP(A84,'HECVAT - Full | Vendor Response'!A$27:B$284,2,FALSE)</f>
        <v>Does your application provide separation of duties between security administration, system administration, and standard user functions?</v>
      </c>
      <c r="C84" s="255" t="str">
        <f>IF(LEN(VLOOKUP($A84,Questions!$B:$AA,20,FALSE))=0,"",VLOOKUP($A84,Questions!$B:$AA,20,FALSE))</f>
        <v xml:space="preserve"> </v>
      </c>
      <c r="D84" s="256" t="str">
        <f>IF(LEN(VLOOKUP($A84,Questions!$B:$AA,21,FALSE))=0,"",VLOOKUP($A84,Questions!$B:$AA,21,FALSE))</f>
        <v xml:space="preserve"> </v>
      </c>
      <c r="E84" s="255" t="str">
        <f>IF(LEN(VLOOKUP($A84,Questions!$B:$AA,22,FALSE))=0,"",VLOOKUP($A84,Questions!$B:$AA,22,FALSE))</f>
        <v xml:space="preserve"> </v>
      </c>
      <c r="F84" s="255" t="str">
        <f>IF(LEN(VLOOKUP($A84,Questions!$B:$AA,23,FALSE))=0,"",VLOOKUP($A84,Questions!$B:$AA,23,FALSE))</f>
        <v xml:space="preserve"> </v>
      </c>
      <c r="G84" s="256" t="str">
        <f>IF(LEN(VLOOKUP($A84,Questions!$B:$AA,24,FALSE))=0,"",VLOOKUP($A84,Questions!$B:$AA,24,FALSE))</f>
        <v xml:space="preserve"> </v>
      </c>
      <c r="H84" s="256" t="str">
        <f>IF(LEN(VLOOKUP($A84,Questions!$B:$AA,25,FALSE))=0,"",VLOOKUP($A84,Questions!$B:$AA,25,FALSE))</f>
        <v xml:space="preserve"> </v>
      </c>
      <c r="I84" s="256" t="str">
        <f>IF(LEN(VLOOKUP($A84,Questions!$B:$AA,26,FALSE))=0,"",VLOOKUP($A84,Questions!$B:$AA,26,FALSE))</f>
        <v xml:space="preserve"> </v>
      </c>
      <c r="J84" s="256" t="str">
        <f>IF(LEN(VLOOKUP($A84,Questions!$B:$AB,27,FALSE))=0,"",VLOOKUP($A84,Questions!$B:$AB,27,FALSE))</f>
        <v xml:space="preserve"> </v>
      </c>
    </row>
    <row r="85" spans="1:259" ht="64.25" customHeight="1" x14ac:dyDescent="0.15">
      <c r="A85" s="11" t="s">
        <v>110</v>
      </c>
      <c r="B85" s="25" t="str">
        <f>VLOOKUP(A85,'HECVAT - Full | Vendor Response'!A$27:B$284,2,FALSE)</f>
        <v>Do you have a fully implemented policy or procedure that details how your employees obtain administrator access to institutional instance of the application?</v>
      </c>
      <c r="C85" s="255" t="str">
        <f>IF(LEN(VLOOKUP($A85,Questions!$B:$AA,20,FALSE))=0,"",VLOOKUP($A85,Questions!$B:$AA,20,FALSE))</f>
        <v xml:space="preserve"> </v>
      </c>
      <c r="D85" s="256" t="str">
        <f>IF(LEN(VLOOKUP($A85,Questions!$B:$AA,21,FALSE))=0,"",VLOOKUP($A85,Questions!$B:$AA,21,FALSE))</f>
        <v xml:space="preserve"> </v>
      </c>
      <c r="E85" s="255" t="str">
        <f>IF(LEN(VLOOKUP($A85,Questions!$B:$AA,22,FALSE))=0,"",VLOOKUP($A85,Questions!$B:$AA,22,FALSE))</f>
        <v xml:space="preserve"> </v>
      </c>
      <c r="F85" s="255" t="str">
        <f>IF(LEN(VLOOKUP($A85,Questions!$B:$AA,23,FALSE))=0,"",VLOOKUP($A85,Questions!$B:$AA,23,FALSE))</f>
        <v xml:space="preserve"> </v>
      </c>
      <c r="G85" s="256" t="str">
        <f>IF(LEN(VLOOKUP($A85,Questions!$B:$AA,24,FALSE))=0,"",VLOOKUP($A85,Questions!$B:$AA,24,FALSE))</f>
        <v xml:space="preserve"> </v>
      </c>
      <c r="H85" s="255" t="str">
        <f>IF(LEN(VLOOKUP($A85,Questions!$B:$AA,25,FALSE))=0,"",VLOOKUP($A85,Questions!$B:$AA,25,FALSE))</f>
        <v xml:space="preserve"> </v>
      </c>
      <c r="I85" s="255" t="str">
        <f>IF(LEN(VLOOKUP($A85,Questions!$B:$AA,26,FALSE))=0,"",VLOOKUP($A85,Questions!$B:$AA,26,FALSE))</f>
        <v xml:space="preserve"> </v>
      </c>
      <c r="J85" s="255" t="str">
        <f>IF(LEN(VLOOKUP($A85,Questions!$B:$AB,27,FALSE))=0,"",VLOOKUP($A85,Questions!$B:$AB,27,FALSE))</f>
        <v xml:space="preserve"> </v>
      </c>
    </row>
    <row r="86" spans="1:259" ht="64.25" customHeight="1" x14ac:dyDescent="0.15">
      <c r="A86" s="11" t="s">
        <v>111</v>
      </c>
      <c r="B86" s="25" t="str">
        <f>VLOOKUP(A86,'HECVAT - Full | Vendor Response'!A$27:B$284,2,FALSE)</f>
        <v>Have your developers been trained in secure coding techniques?</v>
      </c>
      <c r="C86" s="255" t="str">
        <f>IF(LEN(VLOOKUP($A86,Questions!$B:$AA,20,FALSE))=0,"",VLOOKUP($A86,Questions!$B:$AA,20,FALSE))</f>
        <v xml:space="preserve"> </v>
      </c>
      <c r="D86" s="256" t="str">
        <f>IF(LEN(VLOOKUP($A86,Questions!$B:$AA,21,FALSE))=0,"",VLOOKUP($A86,Questions!$B:$AA,21,FALSE))</f>
        <v xml:space="preserve"> </v>
      </c>
      <c r="E86" s="255" t="str">
        <f>IF(LEN(VLOOKUP($A86,Questions!$B:$AA,22,FALSE))=0,"",VLOOKUP($A86,Questions!$B:$AA,22,FALSE))</f>
        <v xml:space="preserve"> </v>
      </c>
      <c r="F86" s="255" t="str">
        <f>IF(LEN(VLOOKUP($A86,Questions!$B:$AA,23,FALSE))=0,"",VLOOKUP($A86,Questions!$B:$AA,23,FALSE))</f>
        <v xml:space="preserve"> </v>
      </c>
      <c r="G86" s="256" t="str">
        <f>IF(LEN(VLOOKUP($A86,Questions!$B:$AA,24,FALSE))=0,"",VLOOKUP($A86,Questions!$B:$AA,24,FALSE))</f>
        <v xml:space="preserve"> </v>
      </c>
      <c r="H86" s="255" t="str">
        <f>IF(LEN(VLOOKUP($A86,Questions!$B:$AA,25,FALSE))=0,"",VLOOKUP($A86,Questions!$B:$AA,25,FALSE))</f>
        <v xml:space="preserve"> </v>
      </c>
      <c r="I86" s="255" t="str">
        <f>IF(LEN(VLOOKUP($A86,Questions!$B:$AA,26,FALSE))=0,"",VLOOKUP($A86,Questions!$B:$AA,26,FALSE))</f>
        <v xml:space="preserve"> </v>
      </c>
      <c r="J86" s="255" t="str">
        <f>IF(LEN(VLOOKUP($A86,Questions!$B:$AB,27,FALSE))=0,"",VLOOKUP($A86,Questions!$B:$AB,27,FALSE))</f>
        <v xml:space="preserve"> </v>
      </c>
    </row>
    <row r="87" spans="1:259" ht="64.25" customHeight="1" x14ac:dyDescent="0.15">
      <c r="A87" s="11" t="s">
        <v>112</v>
      </c>
      <c r="B87" s="25" t="str">
        <f>VLOOKUP(A87,'HECVAT - Full | Vendor Response'!A$27:B$284,2,FALSE)</f>
        <v>Was your application developed using secure coding techniques?</v>
      </c>
      <c r="C87" s="255" t="str">
        <f>IF(LEN(VLOOKUP($A87,Questions!$B:$AA,20,FALSE))=0,"",VLOOKUP($A87,Questions!$B:$AA,20,FALSE))</f>
        <v xml:space="preserve"> </v>
      </c>
      <c r="D87" s="256" t="str">
        <f>IF(LEN(VLOOKUP($A87,Questions!$B:$AA,21,FALSE))=0,"",VLOOKUP($A87,Questions!$B:$AA,21,FALSE))</f>
        <v xml:space="preserve"> </v>
      </c>
      <c r="E87" s="255" t="str">
        <f>IF(LEN(VLOOKUP($A87,Questions!$B:$AA,22,FALSE))=0,"",VLOOKUP($A87,Questions!$B:$AA,22,FALSE))</f>
        <v xml:space="preserve"> </v>
      </c>
      <c r="F87" s="255" t="str">
        <f>IF(LEN(VLOOKUP($A87,Questions!$B:$AA,23,FALSE))=0,"",VLOOKUP($A87,Questions!$B:$AA,23,FALSE))</f>
        <v xml:space="preserve"> </v>
      </c>
      <c r="G87" s="256" t="str">
        <f>IF(LEN(VLOOKUP($A87,Questions!$B:$AA,24,FALSE))=0,"",VLOOKUP($A87,Questions!$B:$AA,24,FALSE))</f>
        <v xml:space="preserve"> </v>
      </c>
      <c r="H87" s="255" t="str">
        <f>IF(LEN(VLOOKUP($A87,Questions!$B:$AA,25,FALSE))=0,"",VLOOKUP($A87,Questions!$B:$AA,25,FALSE))</f>
        <v xml:space="preserve"> </v>
      </c>
      <c r="I87" s="255" t="str">
        <f>IF(LEN(VLOOKUP($A87,Questions!$B:$AA,26,FALSE))=0,"",VLOOKUP($A87,Questions!$B:$AA,26,FALSE))</f>
        <v xml:space="preserve"> </v>
      </c>
      <c r="J87" s="255" t="str">
        <f>IF(LEN(VLOOKUP($A87,Questions!$B:$AB,27,FALSE))=0,"",VLOOKUP($A87,Questions!$B:$AB,27,FALSE))</f>
        <v xml:space="preserve"> </v>
      </c>
    </row>
    <row r="88" spans="1:259" ht="64.25" customHeight="1" x14ac:dyDescent="0.15">
      <c r="A88" s="11" t="s">
        <v>113</v>
      </c>
      <c r="B88" s="25" t="str">
        <f>VLOOKUP(A88,'HECVAT - Full | Vendor Response'!A$27:B$284,2,FALSE)</f>
        <v>Do you subject your code to static code analysis and/or static application security testing prior to release?</v>
      </c>
      <c r="C88" s="255" t="str">
        <f>IF(LEN(VLOOKUP($A88,Questions!$B:$AA,20,FALSE))=0,"",VLOOKUP($A88,Questions!$B:$AA,20,FALSE))</f>
        <v xml:space="preserve"> </v>
      </c>
      <c r="D88" s="256" t="str">
        <f>IF(LEN(VLOOKUP($A88,Questions!$B:$AA,21,FALSE))=0,"",VLOOKUP($A88,Questions!$B:$AA,21,FALSE))</f>
        <v xml:space="preserve"> </v>
      </c>
      <c r="E88" s="255" t="str">
        <f>IF(LEN(VLOOKUP($A88,Questions!$B:$AA,22,FALSE))=0,"",VLOOKUP($A88,Questions!$B:$AA,22,FALSE))</f>
        <v xml:space="preserve"> </v>
      </c>
      <c r="F88" s="255" t="str">
        <f>IF(LEN(VLOOKUP($A88,Questions!$B:$AA,23,FALSE))=0,"",VLOOKUP($A88,Questions!$B:$AA,23,FALSE))</f>
        <v xml:space="preserve"> </v>
      </c>
      <c r="G88" s="256" t="str">
        <f>IF(LEN(VLOOKUP($A88,Questions!$B:$AA,24,FALSE))=0,"",VLOOKUP($A88,Questions!$B:$AA,24,FALSE))</f>
        <v xml:space="preserve"> </v>
      </c>
      <c r="H88" s="255" t="str">
        <f>IF(LEN(VLOOKUP($A88,Questions!$B:$AA,25,FALSE))=0,"",VLOOKUP($A88,Questions!$B:$AA,25,FALSE))</f>
        <v xml:space="preserve"> </v>
      </c>
      <c r="I88" s="255" t="str">
        <f>IF(LEN(VLOOKUP($A88,Questions!$B:$AA,26,FALSE))=0,"",VLOOKUP($A88,Questions!$B:$AA,26,FALSE))</f>
        <v xml:space="preserve"> </v>
      </c>
      <c r="J88" s="255" t="str">
        <f>IF(LEN(VLOOKUP($A88,Questions!$B:$AB,27,FALSE))=0,"",VLOOKUP($A88,Questions!$B:$AB,27,FALSE))</f>
        <v xml:space="preserve"> </v>
      </c>
    </row>
    <row r="89" spans="1:259" ht="64.25" customHeight="1" x14ac:dyDescent="0.15">
      <c r="A89" s="11" t="s">
        <v>114</v>
      </c>
      <c r="B89" s="25" t="str">
        <f>VLOOKUP(A89,'HECVAT - Full | Vendor Response'!A$27:B$284,2,FALSE)</f>
        <v>Do you have software testing processes (dynamic or static) that are established and followed?</v>
      </c>
      <c r="C89" s="255" t="str">
        <f>IF(LEN(VLOOKUP($A89,Questions!$B:$AA,20,FALSE))=0,"",VLOOKUP($A89,Questions!$B:$AA,20,FALSE))</f>
        <v xml:space="preserve"> </v>
      </c>
      <c r="D89" s="256" t="str">
        <f>IF(LEN(VLOOKUP($A89,Questions!$B:$AA,21,FALSE))=0,"",VLOOKUP($A89,Questions!$B:$AA,21,FALSE))</f>
        <v xml:space="preserve"> </v>
      </c>
      <c r="E89" s="255" t="str">
        <f>IF(LEN(VLOOKUP($A89,Questions!$B:$AA,22,FALSE))=0,"",VLOOKUP($A89,Questions!$B:$AA,22,FALSE))</f>
        <v xml:space="preserve"> </v>
      </c>
      <c r="F89" s="256" t="str">
        <f>IF(LEN(VLOOKUP($A89,Questions!$B:$AA,23,FALSE))=0,"",VLOOKUP($A89,Questions!$B:$AA,23,FALSE))</f>
        <v xml:space="preserve"> </v>
      </c>
      <c r="G89" s="256" t="str">
        <f>IF(LEN(VLOOKUP($A89,Questions!$B:$AA,24,FALSE))=0,"",VLOOKUP($A89,Questions!$B:$AA,24,FALSE))</f>
        <v xml:space="preserve"> </v>
      </c>
      <c r="H89" s="256" t="str">
        <f>IF(LEN(VLOOKUP($A89,Questions!$B:$AA,25,FALSE))=0,"",VLOOKUP($A89,Questions!$B:$AA,25,FALSE))</f>
        <v xml:space="preserve"> </v>
      </c>
      <c r="I89" s="256" t="str">
        <f>IF(LEN(VLOOKUP($A89,Questions!$B:$AA,26,FALSE))=0,"",VLOOKUP($A89,Questions!$B:$AA,26,FALSE))</f>
        <v xml:space="preserve"> </v>
      </c>
      <c r="J89" s="256" t="str">
        <f>IF(LEN(VLOOKUP($A89,Questions!$B:$AB,27,FALSE))=0,"",VLOOKUP($A89,Questions!$B:$AB,27,FALSE))</f>
        <v xml:space="preserve"> </v>
      </c>
      <c r="K89" s="274" t="s">
        <v>3242</v>
      </c>
    </row>
    <row r="90" spans="1:259" ht="36" customHeight="1" x14ac:dyDescent="0.15">
      <c r="A90" s="345" t="str">
        <f>IF($C$31="","Authentication, Authorization, and Accounting",IF($C$31="Yes","AAA - Optional based on QUALIFIER response.","Authentication, Authorization, and Accounting"))</f>
        <v>Authentication, Authorization, and Accounting</v>
      </c>
      <c r="B90" s="345"/>
      <c r="C90" s="20" t="str">
        <f>C$23</f>
        <v>CIS Critical Security Controls v6.1</v>
      </c>
      <c r="D90" s="20" t="str">
        <f t="shared" ref="D90:J90" si="6">D$23</f>
        <v>HIPAA</v>
      </c>
      <c r="E90" s="20" t="str">
        <f t="shared" si="6"/>
        <v>ISO 27002:27013</v>
      </c>
      <c r="F90" s="20" t="str">
        <f t="shared" si="6"/>
        <v>NIST Cybersecurity Framework</v>
      </c>
      <c r="G90" s="20" t="str">
        <f t="shared" si="6"/>
        <v>NIST SP 800-171r2</v>
      </c>
      <c r="H90" s="20" t="str">
        <f t="shared" si="6"/>
        <v>NIST SP 800-53r4</v>
      </c>
      <c r="I90" s="20" t="str">
        <f t="shared" si="6"/>
        <v>PCI DSS</v>
      </c>
      <c r="J90" s="20" t="str">
        <f t="shared" si="6"/>
        <v>Trusted CI</v>
      </c>
    </row>
    <row r="91" spans="1:259" ht="36" customHeight="1" x14ac:dyDescent="0.15">
      <c r="A91" s="11" t="s">
        <v>116</v>
      </c>
      <c r="B91" s="25" t="str">
        <f>VLOOKUP(A91,'HECVAT - Full | Vendor Response'!A$27:B$284,2,FALSE)</f>
        <v>Does your solution support single sign-on (SSO) protocols for user and administrator authentication?</v>
      </c>
      <c r="C91" s="32" t="str">
        <f>IF(LEN(VLOOKUP($A91,Questions!$B:$AA,20,FALSE))=0,"",VLOOKUP($A91,Questions!$B:$AA,20,FALSE))</f>
        <v xml:space="preserve"> </v>
      </c>
      <c r="D91" s="34" t="str">
        <f>IF(LEN(VLOOKUP($A91,Questions!$B:$AA,21,FALSE))=0,"",VLOOKUP($A91,Questions!$B:$AA,21,FALSE))</f>
        <v xml:space="preserve"> </v>
      </c>
      <c r="E91" s="32" t="str">
        <f>IF(LEN(VLOOKUP($A91,Questions!$B:$AA,22,FALSE))=0,"",VLOOKUP($A91,Questions!$B:$AA,22,FALSE))</f>
        <v xml:space="preserve"> </v>
      </c>
      <c r="F91" s="32" t="str">
        <f>IF(LEN(VLOOKUP($A91,Questions!$B:$AA,23,FALSE))=0,"",VLOOKUP($A91,Questions!$B:$AA,23,FALSE))</f>
        <v xml:space="preserve"> </v>
      </c>
      <c r="G91" s="32" t="str">
        <f>IF(LEN(VLOOKUP($A91,Questions!$B:$AA,24,FALSE))=0,"",VLOOKUP($A91,Questions!$B:$AA,24,FALSE))</f>
        <v xml:space="preserve"> </v>
      </c>
      <c r="H91" s="32" t="str">
        <f>IF(LEN(VLOOKUP($A91,Questions!$B:$AA,25,FALSE))=0,"",VLOOKUP($A91,Questions!$B:$AA,25,FALSE))</f>
        <v xml:space="preserve"> </v>
      </c>
      <c r="I91" s="32" t="str">
        <f>IF(LEN(VLOOKUP($A91,Questions!$B:$AA,26,FALSE))=0,"",VLOOKUP($A91,Questions!$B:$AA,26,FALSE))</f>
        <v xml:space="preserve"> </v>
      </c>
      <c r="J91" s="32" t="str">
        <f>IF(LEN(VLOOKUP($A91,Questions!$B:$AB,27,FALSE))=0,"",VLOOKUP($A91,Questions!$B:$AB,27,FALSE))</f>
        <v xml:space="preserve"> </v>
      </c>
    </row>
    <row r="92" spans="1:259" ht="48" customHeight="1" x14ac:dyDescent="0.15">
      <c r="A92" s="11" t="s">
        <v>117</v>
      </c>
      <c r="B92" s="25" t="str">
        <f>VLOOKUP(A92,'HECVAT - Full | Vendor Response'!A$27:B$284,2,FALSE)</f>
        <v>Does your solution support local authentication protocols for user and administrator authentication?</v>
      </c>
      <c r="C92" s="32" t="str">
        <f>IF(LEN(VLOOKUP($A92,Questions!$B:$AA,20,FALSE))=0,"",VLOOKUP($A92,Questions!$B:$AA,20,FALSE))</f>
        <v xml:space="preserve"> </v>
      </c>
      <c r="D92" s="34" t="str">
        <f>IF(LEN(VLOOKUP($A92,Questions!$B:$AA,21,FALSE))=0,"",VLOOKUP($A92,Questions!$B:$AA,21,FALSE))</f>
        <v xml:space="preserve"> </v>
      </c>
      <c r="E92" s="32" t="str">
        <f>IF(LEN(VLOOKUP($A92,Questions!$B:$AA,22,FALSE))=0,"",VLOOKUP($A92,Questions!$B:$AA,22,FALSE))</f>
        <v xml:space="preserve"> </v>
      </c>
      <c r="F92" s="32" t="str">
        <f>IF(LEN(VLOOKUP($A92,Questions!$B:$AA,23,FALSE))=0,"",VLOOKUP($A92,Questions!$B:$AA,23,FALSE))</f>
        <v xml:space="preserve"> </v>
      </c>
      <c r="G92" s="32" t="str">
        <f>IF(LEN(VLOOKUP($A92,Questions!$B:$AA,24,FALSE))=0,"",VLOOKUP($A92,Questions!$B:$AA,24,FALSE))</f>
        <v xml:space="preserve"> </v>
      </c>
      <c r="H92" s="32" t="str">
        <f>IF(LEN(VLOOKUP($A92,Questions!$B:$AA,25,FALSE))=0,"",VLOOKUP($A92,Questions!$B:$AA,25,FALSE))</f>
        <v xml:space="preserve"> </v>
      </c>
      <c r="I92" s="32" t="str">
        <f>IF(LEN(VLOOKUP($A92,Questions!$B:$AA,26,FALSE))=0,"",VLOOKUP($A92,Questions!$B:$AA,26,FALSE))</f>
        <v xml:space="preserve"> </v>
      </c>
      <c r="J92" s="32" t="str">
        <f>IF(LEN(VLOOKUP($A92,Questions!$B:$AB,27,FALSE))=0,"",VLOOKUP($A92,Questions!$B:$AB,27,FALSE))</f>
        <v xml:space="preserve"> </v>
      </c>
    </row>
    <row r="93" spans="1:259" ht="48" customHeight="1" x14ac:dyDescent="0.15">
      <c r="A93" s="11" t="s">
        <v>118</v>
      </c>
      <c r="B93" s="25" t="str">
        <f>VLOOKUP(A93,'HECVAT - Full | Vendor Response'!A$27:B$284,2,FALSE)</f>
        <v>Can you enforce password/passphrase aging requirements?</v>
      </c>
      <c r="C93" s="32" t="str">
        <f>IF(LEN(VLOOKUP($A93,Questions!$B:$AA,20,FALSE))=0,"",VLOOKUP($A93,Questions!$B:$AA,20,FALSE))</f>
        <v xml:space="preserve"> </v>
      </c>
      <c r="D93" s="34" t="str">
        <f>IF(LEN(VLOOKUP($A93,Questions!$B:$AA,21,FALSE))=0,"",VLOOKUP($A93,Questions!$B:$AA,21,FALSE))</f>
        <v xml:space="preserve"> </v>
      </c>
      <c r="E93" s="32" t="str">
        <f>IF(LEN(VLOOKUP($A93,Questions!$B:$AA,22,FALSE))=0,"",VLOOKUP($A93,Questions!$B:$AA,22,FALSE))</f>
        <v xml:space="preserve"> </v>
      </c>
      <c r="F93" s="32" t="str">
        <f>IF(LEN(VLOOKUP($A93,Questions!$B:$AA,23,FALSE))=0,"",VLOOKUP($A93,Questions!$B:$AA,23,FALSE))</f>
        <v xml:space="preserve"> </v>
      </c>
      <c r="G93" s="33" t="str">
        <f>IF(LEN(VLOOKUP($A93,Questions!$B:$AA,24,FALSE))=0,"",VLOOKUP($A93,Questions!$B:$AA,24,FALSE))</f>
        <v xml:space="preserve"> </v>
      </c>
      <c r="H93" s="33" t="str">
        <f>IF(LEN(VLOOKUP($A93,Questions!$B:$AA,25,FALSE))=0,"",VLOOKUP($A93,Questions!$B:$AA,25,FALSE))</f>
        <v xml:space="preserve"> </v>
      </c>
      <c r="I93" s="32" t="str">
        <f>IF(LEN(VLOOKUP($A93,Questions!$B:$AA,26,FALSE))=0,"",VLOOKUP($A93,Questions!$B:$AA,26,FALSE))</f>
        <v xml:space="preserve"> </v>
      </c>
      <c r="J93" s="32" t="str">
        <f>IF(LEN(VLOOKUP($A93,Questions!$B:$AB,27,FALSE))=0,"",VLOOKUP($A93,Questions!$B:$AB,27,FALSE))</f>
        <v xml:space="preserve"> </v>
      </c>
    </row>
    <row r="94" spans="1:259" ht="65" customHeight="1" x14ac:dyDescent="0.15">
      <c r="A94" s="11" t="s">
        <v>119</v>
      </c>
      <c r="B94" s="25" t="str">
        <f>VLOOKUP(A94,'HECVAT - Full | Vendor Response'!A$27:B$284,2,FALSE)</f>
        <v>Can you enforce password/passphrase complexity requirements (provided by the institution)?</v>
      </c>
      <c r="C94" s="32" t="str">
        <f>IF(LEN(VLOOKUP($A94,Questions!$B:$AA,20,FALSE))=0,"",VLOOKUP($A94,Questions!$B:$AA,20,FALSE))</f>
        <v xml:space="preserve"> </v>
      </c>
      <c r="D94" s="34" t="str">
        <f>IF(LEN(VLOOKUP($A94,Questions!$B:$AA,21,FALSE))=0,"",VLOOKUP($A94,Questions!$B:$AA,21,FALSE))</f>
        <v xml:space="preserve"> </v>
      </c>
      <c r="E94" s="32" t="str">
        <f>IF(LEN(VLOOKUP($A94,Questions!$B:$AA,22,FALSE))=0,"",VLOOKUP($A94,Questions!$B:$AA,22,FALSE))</f>
        <v xml:space="preserve"> </v>
      </c>
      <c r="F94" s="32" t="str">
        <f>IF(LEN(VLOOKUP($A94,Questions!$B:$AA,23,FALSE))=0,"",VLOOKUP($A94,Questions!$B:$AA,23,FALSE))</f>
        <v xml:space="preserve"> </v>
      </c>
      <c r="G94" s="32" t="str">
        <f>IF(LEN(VLOOKUP($A94,Questions!$B:$AA,24,FALSE))=0,"",VLOOKUP($A94,Questions!$B:$AA,24,FALSE))</f>
        <v xml:space="preserve"> </v>
      </c>
      <c r="H94" s="32" t="str">
        <f>IF(LEN(VLOOKUP($A94,Questions!$B:$AA,25,FALSE))=0,"",VLOOKUP($A94,Questions!$B:$AA,25,FALSE))</f>
        <v xml:space="preserve"> </v>
      </c>
      <c r="I94" s="32" t="str">
        <f>IF(LEN(VLOOKUP($A94,Questions!$B:$AA,26,FALSE))=0,"",VLOOKUP($A94,Questions!$B:$AA,26,FALSE))</f>
        <v xml:space="preserve"> </v>
      </c>
      <c r="J94" s="32" t="str">
        <f>IF(LEN(VLOOKUP($A94,Questions!$B:$AB,27,FALSE))=0,"",VLOOKUP($A94,Questions!$B:$AB,27,FALSE))</f>
        <v xml:space="preserve"> </v>
      </c>
    </row>
    <row r="95" spans="1:259" ht="65" customHeight="1" x14ac:dyDescent="0.15">
      <c r="A95" s="11" t="s">
        <v>120</v>
      </c>
      <c r="B95" s="25" t="str">
        <f>VLOOKUP(A95,'HECVAT - Full | Vendor Response'!A$27:B$284,2,FALSE)</f>
        <v>Does the system have password complexity or length limitations and/or restrictions?</v>
      </c>
      <c r="C95" s="32" t="str">
        <f>IF(LEN(VLOOKUP($A95,Questions!$B:$AA,20,FALSE))=0,"",VLOOKUP($A95,Questions!$B:$AA,20,FALSE))</f>
        <v xml:space="preserve"> </v>
      </c>
      <c r="D95" s="34" t="str">
        <f>IF(LEN(VLOOKUP($A95,Questions!$B:$AA,21,FALSE))=0,"",VLOOKUP($A95,Questions!$B:$AA,21,FALSE))</f>
        <v xml:space="preserve"> </v>
      </c>
      <c r="E95" s="32" t="str">
        <f>IF(LEN(VLOOKUP($A95,Questions!$B:$AA,22,FALSE))=0,"",VLOOKUP($A95,Questions!$B:$AA,22,FALSE))</f>
        <v xml:space="preserve"> </v>
      </c>
      <c r="F95" s="32" t="str">
        <f>IF(LEN(VLOOKUP($A95,Questions!$B:$AA,23,FALSE))=0,"",VLOOKUP($A95,Questions!$B:$AA,23,FALSE))</f>
        <v xml:space="preserve"> </v>
      </c>
      <c r="G95" s="32" t="str">
        <f>IF(LEN(VLOOKUP($A95,Questions!$B:$AA,24,FALSE))=0,"",VLOOKUP($A95,Questions!$B:$AA,24,FALSE))</f>
        <v xml:space="preserve"> </v>
      </c>
      <c r="H95" s="32" t="str">
        <f>IF(LEN(VLOOKUP($A95,Questions!$B:$AA,25,FALSE))=0,"",VLOOKUP($A95,Questions!$B:$AA,25,FALSE))</f>
        <v xml:space="preserve"> </v>
      </c>
      <c r="I95" s="32" t="str">
        <f>IF(LEN(VLOOKUP($A95,Questions!$B:$AA,26,FALSE))=0,"",VLOOKUP($A95,Questions!$B:$AA,26,FALSE))</f>
        <v xml:space="preserve"> </v>
      </c>
      <c r="J95" s="32" t="str">
        <f>IF(LEN(VLOOKUP($A95,Questions!$B:$AB,27,FALSE))=0,"",VLOOKUP($A95,Questions!$B:$AB,27,FALSE))</f>
        <v xml:space="preserve"> </v>
      </c>
    </row>
    <row r="96" spans="1:259" ht="48" customHeight="1" x14ac:dyDescent="0.15">
      <c r="A96" s="11" t="s">
        <v>121</v>
      </c>
      <c r="B96" s="25" t="str">
        <f>VLOOKUP(A96,'HECVAT - Full | Vendor Response'!A$27:B$284,2,FALSE)</f>
        <v>Do you have documented password/passphrase reset procedures that are currently implemented in the system and/or customer support?</v>
      </c>
      <c r="C96" s="32" t="str">
        <f>IF(LEN(VLOOKUP($A96,Questions!$B:$AA,20,FALSE))=0,"",VLOOKUP($A96,Questions!$B:$AA,20,FALSE))</f>
        <v xml:space="preserve"> </v>
      </c>
      <c r="D96" s="34" t="str">
        <f>IF(LEN(VLOOKUP($A96,Questions!$B:$AA,21,FALSE))=0,"",VLOOKUP($A96,Questions!$B:$AA,21,FALSE))</f>
        <v xml:space="preserve"> </v>
      </c>
      <c r="E96" s="32" t="str">
        <f>IF(LEN(VLOOKUP($A96,Questions!$B:$AA,22,FALSE))=0,"",VLOOKUP($A96,Questions!$B:$AA,22,FALSE))</f>
        <v xml:space="preserve"> </v>
      </c>
      <c r="F96" s="33" t="str">
        <f>IF(LEN(VLOOKUP($A96,Questions!$B:$AA,23,FALSE))=0,"",VLOOKUP($A96,Questions!$B:$AA,23,FALSE))</f>
        <v xml:space="preserve"> </v>
      </c>
      <c r="G96" s="33" t="str">
        <f>IF(LEN(VLOOKUP($A96,Questions!$B:$AA,24,FALSE))=0,"",VLOOKUP($A96,Questions!$B:$AA,24,FALSE))</f>
        <v xml:space="preserve"> </v>
      </c>
      <c r="H96" s="33" t="str">
        <f>IF(LEN(VLOOKUP($A96,Questions!$B:$AA,25,FALSE))=0,"",VLOOKUP($A96,Questions!$B:$AA,25,FALSE))</f>
        <v xml:space="preserve"> </v>
      </c>
      <c r="I96" s="32" t="str">
        <f>IF(LEN(VLOOKUP($A96,Questions!$B:$AA,26,FALSE))=0,"",VLOOKUP($A96,Questions!$B:$AA,26,FALSE))</f>
        <v xml:space="preserve"> </v>
      </c>
      <c r="J96" s="32" t="str">
        <f>IF(LEN(VLOOKUP($A96,Questions!$B:$AB,27,FALSE))=0,"",VLOOKUP($A96,Questions!$B:$AB,27,FALSE))</f>
        <v xml:space="preserve"> </v>
      </c>
    </row>
    <row r="97" spans="1:259" ht="36" customHeight="1" x14ac:dyDescent="0.15">
      <c r="A97" s="11" t="s">
        <v>122</v>
      </c>
      <c r="B97" s="25" t="str">
        <f>VLOOKUP(A97,'HECVAT - Full | Vendor Response'!A$27:B$284,2,FALSE)</f>
        <v>Does your organization participate in InCommon or another eduGAIN-affiliated trust federation?</v>
      </c>
      <c r="C97" s="32" t="str">
        <f>IF(LEN(VLOOKUP($A97,Questions!$B:$AA,20,FALSE))=0,"",VLOOKUP($A97,Questions!$B:$AA,20,FALSE))</f>
        <v xml:space="preserve"> </v>
      </c>
      <c r="D97" s="34" t="str">
        <f>IF(LEN(VLOOKUP($A97,Questions!$B:$AA,21,FALSE))=0,"",VLOOKUP($A97,Questions!$B:$AA,21,FALSE))</f>
        <v xml:space="preserve"> </v>
      </c>
      <c r="E97" s="32" t="str">
        <f>IF(LEN(VLOOKUP($A97,Questions!$B:$AA,22,FALSE))=0,"",VLOOKUP($A97,Questions!$B:$AA,22,FALSE))</f>
        <v xml:space="preserve"> </v>
      </c>
      <c r="F97" s="32" t="str">
        <f>IF(LEN(VLOOKUP($A97,Questions!$B:$AA,23,FALSE))=0,"",VLOOKUP($A97,Questions!$B:$AA,23,FALSE))</f>
        <v xml:space="preserve"> </v>
      </c>
      <c r="G97" s="33" t="str">
        <f>IF(LEN(VLOOKUP($A97,Questions!$B:$AA,24,FALSE))=0,"",VLOOKUP($A97,Questions!$B:$AA,24,FALSE))</f>
        <v xml:space="preserve"> </v>
      </c>
      <c r="H97" s="33" t="str">
        <f>IF(LEN(VLOOKUP($A97,Questions!$B:$AA,25,FALSE))=0,"",VLOOKUP($A97,Questions!$B:$AA,25,FALSE))</f>
        <v xml:space="preserve"> </v>
      </c>
      <c r="I97" s="32" t="str">
        <f>IF(LEN(VLOOKUP($A97,Questions!$B:$AA,26,FALSE))=0,"",VLOOKUP($A97,Questions!$B:$AA,26,FALSE))</f>
        <v xml:space="preserve"> </v>
      </c>
      <c r="J97" s="32" t="str">
        <f>IF(LEN(VLOOKUP($A97,Questions!$B:$AB,27,FALSE))=0,"",VLOOKUP($A97,Questions!$B:$AB,27,FALSE))</f>
        <v xml:space="preserve"> </v>
      </c>
    </row>
    <row r="98" spans="1:259" ht="36" customHeight="1" x14ac:dyDescent="0.15">
      <c r="A98" s="11" t="s">
        <v>123</v>
      </c>
      <c r="B98" s="25" t="str">
        <f>VLOOKUP(A98,'HECVAT - Full | Vendor Response'!A$27:B$284,2,FALSE)</f>
        <v>Does your application support integration with other authentication and authorization systems?</v>
      </c>
      <c r="C98" s="32" t="str">
        <f>IF(LEN(VLOOKUP($A98,Questions!$B:$AA,20,FALSE))=0,"",VLOOKUP($A98,Questions!$B:$AA,20,FALSE))</f>
        <v xml:space="preserve"> </v>
      </c>
      <c r="D98" s="34" t="str">
        <f>IF(LEN(VLOOKUP($A98,Questions!$B:$AA,21,FALSE))=0,"",VLOOKUP($A98,Questions!$B:$AA,21,FALSE))</f>
        <v xml:space="preserve"> </v>
      </c>
      <c r="E98" s="32" t="str">
        <f>IF(LEN(VLOOKUP($A98,Questions!$B:$AA,22,FALSE))=0,"",VLOOKUP($A98,Questions!$B:$AA,22,FALSE))</f>
        <v xml:space="preserve"> </v>
      </c>
      <c r="F98" s="32" t="str">
        <f>IF(LEN(VLOOKUP($A98,Questions!$B:$AA,23,FALSE))=0,"",VLOOKUP($A98,Questions!$B:$AA,23,FALSE))</f>
        <v xml:space="preserve"> </v>
      </c>
      <c r="G98" s="32" t="str">
        <f>IF(LEN(VLOOKUP($A98,Questions!$B:$AA,24,FALSE))=0,"",VLOOKUP($A98,Questions!$B:$AA,24,FALSE))</f>
        <v xml:space="preserve"> </v>
      </c>
      <c r="H98" s="32" t="str">
        <f>IF(LEN(VLOOKUP($A98,Questions!$B:$AA,25,FALSE))=0,"",VLOOKUP($A98,Questions!$B:$AA,25,FALSE))</f>
        <v xml:space="preserve"> </v>
      </c>
      <c r="I98" s="32" t="str">
        <f>IF(LEN(VLOOKUP($A98,Questions!$B:$AA,26,FALSE))=0,"",VLOOKUP($A98,Questions!$B:$AA,26,FALSE))</f>
        <v xml:space="preserve"> </v>
      </c>
      <c r="J98" s="32" t="str">
        <f>IF(LEN(VLOOKUP($A98,Questions!$B:$AB,27,FALSE))=0,"",VLOOKUP($A98,Questions!$B:$AB,27,FALSE))</f>
        <v xml:space="preserve"> </v>
      </c>
    </row>
    <row r="99" spans="1:259" ht="47" customHeight="1" x14ac:dyDescent="0.15">
      <c r="A99" s="11" t="s">
        <v>124</v>
      </c>
      <c r="B99" s="25" t="str">
        <f>VLOOKUP(A99,'HECVAT - Full | Vendor Response'!A$27:B$284,2,FALSE)</f>
        <v>Does your solution support any of the following web SSO standards? [e.g., SAML2 (with redirect flow), OIDC, CAS, or other]</v>
      </c>
      <c r="C99" s="32" t="str">
        <f>IF(LEN(VLOOKUP($A99,Questions!$B:$AA,20,FALSE))=0,"",VLOOKUP($A99,Questions!$B:$AA,20,FALSE))</f>
        <v xml:space="preserve"> </v>
      </c>
      <c r="D99" s="34" t="str">
        <f>IF(LEN(VLOOKUP($A99,Questions!$B:$AA,21,FALSE))=0,"",VLOOKUP($A99,Questions!$B:$AA,21,FALSE))</f>
        <v xml:space="preserve"> </v>
      </c>
      <c r="E99" s="32" t="str">
        <f>IF(LEN(VLOOKUP($A99,Questions!$B:$AA,22,FALSE))=0,"",VLOOKUP($A99,Questions!$B:$AA,22,FALSE))</f>
        <v xml:space="preserve"> </v>
      </c>
      <c r="F99" s="32" t="str">
        <f>IF(LEN(VLOOKUP($A99,Questions!$B:$AA,23,FALSE))=0,"",VLOOKUP($A99,Questions!$B:$AA,23,FALSE))</f>
        <v xml:space="preserve"> </v>
      </c>
      <c r="G99" s="32" t="str">
        <f>IF(LEN(VLOOKUP($A99,Questions!$B:$AA,24,FALSE))=0,"",VLOOKUP($A99,Questions!$B:$AA,24,FALSE))</f>
        <v xml:space="preserve"> </v>
      </c>
      <c r="H99" s="32" t="str">
        <f>IF(LEN(VLOOKUP($A99,Questions!$B:$AA,25,FALSE))=0,"",VLOOKUP($A99,Questions!$B:$AA,25,FALSE))</f>
        <v xml:space="preserve"> </v>
      </c>
      <c r="I99" s="32" t="str">
        <f>IF(LEN(VLOOKUP($A99,Questions!$B:$AA,26,FALSE))=0,"",VLOOKUP($A99,Questions!$B:$AA,26,FALSE))</f>
        <v xml:space="preserve"> </v>
      </c>
      <c r="J99" s="32" t="str">
        <f>IF(LEN(VLOOKUP($A99,Questions!$B:$AB,27,FALSE))=0,"",VLOOKUP($A99,Questions!$B:$AB,27,FALSE))</f>
        <v xml:space="preserve"> </v>
      </c>
    </row>
    <row r="100" spans="1:259" ht="53" customHeight="1" x14ac:dyDescent="0.15">
      <c r="A100" s="11" t="s">
        <v>125</v>
      </c>
      <c r="B100" s="25" t="str">
        <f>VLOOKUP(A100,'HECVAT - Full | Vendor Response'!A$27:B$284,2,FALSE)</f>
        <v>Do you support differentiation between email address and user identifier?</v>
      </c>
      <c r="C100" s="32" t="str">
        <f>IF(LEN(VLOOKUP($A100,Questions!$B:$AA,20,FALSE))=0,"",VLOOKUP($A100,Questions!$B:$AA,20,FALSE))</f>
        <v xml:space="preserve"> </v>
      </c>
      <c r="D100" s="34" t="str">
        <f>IF(LEN(VLOOKUP($A100,Questions!$B:$AA,21,FALSE))=0,"",VLOOKUP($A100,Questions!$B:$AA,21,FALSE))</f>
        <v xml:space="preserve"> </v>
      </c>
      <c r="E100" s="32" t="str">
        <f>IF(LEN(VLOOKUP($A100,Questions!$B:$AA,22,FALSE))=0,"",VLOOKUP($A100,Questions!$B:$AA,22,FALSE))</f>
        <v xml:space="preserve"> </v>
      </c>
      <c r="F100" s="32" t="str">
        <f>IF(LEN(VLOOKUP($A100,Questions!$B:$AA,23,FALSE))=0,"",VLOOKUP($A100,Questions!$B:$AA,23,FALSE))</f>
        <v xml:space="preserve"> </v>
      </c>
      <c r="G100" s="33" t="str">
        <f>IF(LEN(VLOOKUP($A100,Questions!$B:$AA,24,FALSE))=0,"",VLOOKUP($A100,Questions!$B:$AA,24,FALSE))</f>
        <v xml:space="preserve"> </v>
      </c>
      <c r="H100" s="33" t="str">
        <f>IF(LEN(VLOOKUP($A100,Questions!$B:$AA,25,FALSE))=0,"",VLOOKUP($A100,Questions!$B:$AA,25,FALSE))</f>
        <v xml:space="preserve"> </v>
      </c>
      <c r="I100" s="33" t="str">
        <f>IF(LEN(VLOOKUP($A100,Questions!$B:$AA,26,FALSE))=0,"",VLOOKUP($A100,Questions!$B:$AA,26,FALSE))</f>
        <v xml:space="preserve"> </v>
      </c>
      <c r="J100" s="33" t="str">
        <f>IF(LEN(VLOOKUP($A100,Questions!$B:$AB,27,FALSE))=0,"",VLOOKUP($A100,Questions!$B:$AB,27,FALSE))</f>
        <v xml:space="preserve"> </v>
      </c>
    </row>
    <row r="101" spans="1:259" ht="47" customHeight="1" x14ac:dyDescent="0.15">
      <c r="A101" s="11" t="s">
        <v>126</v>
      </c>
      <c r="B101" s="25" t="str">
        <f>VLOOKUP(A101,'HECVAT - Full | Vendor Response'!A$27:B$284,2,FALSE)</f>
        <v>Do you allow the customer to specify attribute mappings for any needed information beyond a user identifier? (e.g., Reference eduPerson, ePPA/ePPN/ePE)</v>
      </c>
      <c r="C101" s="32" t="str">
        <f>IF(LEN(VLOOKUP($A101,Questions!$B:$AA,20,FALSE))=0,"",VLOOKUP($A101,Questions!$B:$AA,20,FALSE))</f>
        <v xml:space="preserve"> </v>
      </c>
      <c r="D101" s="34" t="str">
        <f>IF(LEN(VLOOKUP($A101,Questions!$B:$AA,21,FALSE))=0,"",VLOOKUP($A101,Questions!$B:$AA,21,FALSE))</f>
        <v xml:space="preserve"> </v>
      </c>
      <c r="E101" s="32" t="str">
        <f>IF(LEN(VLOOKUP($A101,Questions!$B:$AA,22,FALSE))=0,"",VLOOKUP($A101,Questions!$B:$AA,22,FALSE))</f>
        <v xml:space="preserve"> </v>
      </c>
      <c r="F101" s="32" t="str">
        <f>IF(LEN(VLOOKUP($A101,Questions!$B:$AA,23,FALSE))=0,"",VLOOKUP($A101,Questions!$B:$AA,23,FALSE))</f>
        <v xml:space="preserve"> </v>
      </c>
      <c r="G101" s="33" t="str">
        <f>IF(LEN(VLOOKUP($A101,Questions!$B:$AA,24,FALSE))=0,"",VLOOKUP($A101,Questions!$B:$AA,24,FALSE))</f>
        <v xml:space="preserve"> </v>
      </c>
      <c r="H101" s="33" t="str">
        <f>IF(LEN(VLOOKUP($A101,Questions!$B:$AA,25,FALSE))=0,"",VLOOKUP($A101,Questions!$B:$AA,25,FALSE))</f>
        <v xml:space="preserve"> </v>
      </c>
      <c r="I101" s="32" t="str">
        <f>IF(LEN(VLOOKUP($A101,Questions!$B:$AA,26,FALSE))=0,"",VLOOKUP($A101,Questions!$B:$AA,26,FALSE))</f>
        <v xml:space="preserve"> </v>
      </c>
      <c r="J101" s="32" t="str">
        <f>IF(LEN(VLOOKUP($A101,Questions!$B:$AB,27,FALSE))=0,"",VLOOKUP($A101,Questions!$B:$AB,27,FALSE))</f>
        <v xml:space="preserve"> </v>
      </c>
    </row>
    <row r="102" spans="1:259" ht="54" customHeight="1" x14ac:dyDescent="0.15">
      <c r="A102" s="11" t="s">
        <v>127</v>
      </c>
      <c r="B102" s="25" t="str">
        <f>VLOOKUP(A102,'HECVAT - Full | Vendor Response'!A$27:B$284,2,FALSE)</f>
        <v>If you don't support SSO, does your application and/or user-frontend/portal support multi-factor authentication? (e.g., Duo, Google Authenticator, OTP, etc.)</v>
      </c>
      <c r="C102" s="32" t="str">
        <f>IF(LEN(VLOOKUP($A102,Questions!$B:$AA,20,FALSE))=0,"",VLOOKUP($A102,Questions!$B:$AA,20,FALSE))</f>
        <v xml:space="preserve"> </v>
      </c>
      <c r="D102" s="34" t="str">
        <f>IF(LEN(VLOOKUP($A102,Questions!$B:$AA,21,FALSE))=0,"",VLOOKUP($A102,Questions!$B:$AA,21,FALSE))</f>
        <v xml:space="preserve"> </v>
      </c>
      <c r="E102" s="32" t="str">
        <f>IF(LEN(VLOOKUP($A102,Questions!$B:$AA,22,FALSE))=0,"",VLOOKUP($A102,Questions!$B:$AA,22,FALSE))</f>
        <v xml:space="preserve"> </v>
      </c>
      <c r="F102" s="32" t="str">
        <f>IF(LEN(VLOOKUP($A102,Questions!$B:$AA,23,FALSE))=0,"",VLOOKUP($A102,Questions!$B:$AA,23,FALSE))</f>
        <v xml:space="preserve"> </v>
      </c>
      <c r="G102" s="33" t="str">
        <f>IF(LEN(VLOOKUP($A102,Questions!$B:$AA,24,FALSE))=0,"",VLOOKUP($A102,Questions!$B:$AA,24,FALSE))</f>
        <v xml:space="preserve"> </v>
      </c>
      <c r="H102" s="33" t="str">
        <f>IF(LEN(VLOOKUP($A102,Questions!$B:$AA,25,FALSE))=0,"",VLOOKUP($A102,Questions!$B:$AA,25,FALSE))</f>
        <v xml:space="preserve"> </v>
      </c>
      <c r="I102" s="33" t="str">
        <f>IF(LEN(VLOOKUP($A102,Questions!$B:$AA,26,FALSE))=0,"",VLOOKUP($A102,Questions!$B:$AA,26,FALSE))</f>
        <v xml:space="preserve"> </v>
      </c>
      <c r="J102" s="33" t="str">
        <f>IF(LEN(VLOOKUP($A102,Questions!$B:$AB,27,FALSE))=0,"",VLOOKUP($A102,Questions!$B:$AB,27,FALSE))</f>
        <v xml:space="preserve"> </v>
      </c>
    </row>
    <row r="103" spans="1:259" ht="54" customHeight="1" x14ac:dyDescent="0.15">
      <c r="A103" s="11" t="s">
        <v>128</v>
      </c>
      <c r="B103" s="25" t="str">
        <f>VLOOKUP(A103,'HECVAT - Full | Vendor Response'!A$27:B$284,2,FALSE)</f>
        <v>Does your application automatically lock the session or log-out an account after a period of inactivity?</v>
      </c>
      <c r="C103" s="32" t="str">
        <f>IF(LEN(VLOOKUP($A103,Questions!$B:$AA,20,FALSE))=0,"",VLOOKUP($A103,Questions!$B:$AA,20,FALSE))</f>
        <v xml:space="preserve"> </v>
      </c>
      <c r="D103" s="34" t="str">
        <f>IF(LEN(VLOOKUP($A103,Questions!$B:$AA,21,FALSE))=0,"",VLOOKUP($A103,Questions!$B:$AA,21,FALSE))</f>
        <v xml:space="preserve"> </v>
      </c>
      <c r="E103" s="33" t="str">
        <f>IF(LEN(VLOOKUP($A103,Questions!$B:$AA,22,FALSE))=0,"",VLOOKUP($A103,Questions!$B:$AA,22,FALSE))</f>
        <v xml:space="preserve"> </v>
      </c>
      <c r="F103" s="32" t="str">
        <f>IF(LEN(VLOOKUP($A103,Questions!$B:$AA,23,FALSE))=0,"",VLOOKUP($A103,Questions!$B:$AA,23,FALSE))</f>
        <v xml:space="preserve"> </v>
      </c>
      <c r="G103" s="33" t="str">
        <f>IF(LEN(VLOOKUP($A103,Questions!$B:$AA,24,FALSE))=0,"",VLOOKUP($A103,Questions!$B:$AA,24,FALSE))</f>
        <v xml:space="preserve"> </v>
      </c>
      <c r="H103" s="33" t="str">
        <f>IF(LEN(VLOOKUP($A103,Questions!$B:$AA,25,FALSE))=0,"",VLOOKUP($A103,Questions!$B:$AA,25,FALSE))</f>
        <v xml:space="preserve"> </v>
      </c>
      <c r="I103" s="33" t="str">
        <f>IF(LEN(VLOOKUP($A103,Questions!$B:$AA,26,FALSE))=0,"",VLOOKUP($A103,Questions!$B:$AA,26,FALSE))</f>
        <v xml:space="preserve"> </v>
      </c>
      <c r="J103" s="33" t="str">
        <f>IF(LEN(VLOOKUP($A103,Questions!$B:$AB,27,FALSE))=0,"",VLOOKUP($A103,Questions!$B:$AB,27,FALSE))</f>
        <v xml:space="preserve"> </v>
      </c>
    </row>
    <row r="104" spans="1:259" ht="47" customHeight="1" x14ac:dyDescent="0.15">
      <c r="A104" s="11" t="s">
        <v>129</v>
      </c>
      <c r="B104" s="25" t="str">
        <f>VLOOKUP(A104,'HECVAT - Full | Vendor Response'!A$27:B$284,2,FALSE)</f>
        <v>Are there any passwords/passphrases hard-coded into your systems or products?</v>
      </c>
      <c r="C104" s="32" t="str">
        <f>IF(LEN(VLOOKUP($A104,Questions!$B:$AA,20,FALSE))=0,"",VLOOKUP($A104,Questions!$B:$AA,20,FALSE))</f>
        <v xml:space="preserve"> </v>
      </c>
      <c r="D104" s="34" t="str">
        <f>IF(LEN(VLOOKUP($A104,Questions!$B:$AA,21,FALSE))=0,"",VLOOKUP($A104,Questions!$B:$AA,21,FALSE))</f>
        <v xml:space="preserve"> </v>
      </c>
      <c r="E104" s="33" t="str">
        <f>IF(LEN(VLOOKUP($A104,Questions!$B:$AA,22,FALSE))=0,"",VLOOKUP($A104,Questions!$B:$AA,22,FALSE))</f>
        <v xml:space="preserve"> </v>
      </c>
      <c r="F104" s="32" t="str">
        <f>IF(LEN(VLOOKUP($A104,Questions!$B:$AA,23,FALSE))=0,"",VLOOKUP($A104,Questions!$B:$AA,23,FALSE))</f>
        <v xml:space="preserve"> </v>
      </c>
      <c r="G104" s="32" t="str">
        <f>IF(LEN(VLOOKUP($A104,Questions!$B:$AA,24,FALSE))=0,"",VLOOKUP($A104,Questions!$B:$AA,24,FALSE))</f>
        <v xml:space="preserve"> </v>
      </c>
      <c r="H104" s="33" t="str">
        <f>IF(LEN(VLOOKUP($A104,Questions!$B:$AA,25,FALSE))=0,"",VLOOKUP($A104,Questions!$B:$AA,25,FALSE))</f>
        <v xml:space="preserve"> </v>
      </c>
      <c r="I104" s="32" t="str">
        <f>IF(LEN(VLOOKUP($A104,Questions!$B:$AA,26,FALSE))=0,"",VLOOKUP($A104,Questions!$B:$AA,26,FALSE))</f>
        <v xml:space="preserve"> </v>
      </c>
      <c r="J104" s="32" t="str">
        <f>IF(LEN(VLOOKUP($A104,Questions!$B:$AB,27,FALSE))=0,"",VLOOKUP($A104,Questions!$B:$AB,27,FALSE))</f>
        <v xml:space="preserve"> </v>
      </c>
    </row>
    <row r="105" spans="1:259" ht="48" customHeight="1" x14ac:dyDescent="0.15">
      <c r="A105" s="11" t="s">
        <v>130</v>
      </c>
      <c r="B105" s="25" t="str">
        <f>VLOOKUP(A105,'HECVAT - Full | Vendor Response'!A$27:B$284,2,FALSE)</f>
        <v>Are you storing any passwords in plaintext?</v>
      </c>
      <c r="C105" s="32" t="str">
        <f>IF(LEN(VLOOKUP($A105,Questions!$B:$AA,20,FALSE))=0,"",VLOOKUP($A105,Questions!$B:$AA,20,FALSE))</f>
        <v xml:space="preserve"> </v>
      </c>
      <c r="D105" s="34" t="str">
        <f>IF(LEN(VLOOKUP($A105,Questions!$B:$AA,21,FALSE))=0,"",VLOOKUP($A105,Questions!$B:$AA,21,FALSE))</f>
        <v xml:space="preserve"> </v>
      </c>
      <c r="E105" s="32" t="str">
        <f>IF(LEN(VLOOKUP($A105,Questions!$B:$AA,22,FALSE))=0,"",VLOOKUP($A105,Questions!$B:$AA,22,FALSE))</f>
        <v xml:space="preserve"> </v>
      </c>
      <c r="F105" s="32" t="str">
        <f>IF(LEN(VLOOKUP($A105,Questions!$B:$AA,23,FALSE))=0,"",VLOOKUP($A105,Questions!$B:$AA,23,FALSE))</f>
        <v xml:space="preserve"> </v>
      </c>
      <c r="G105" s="32" t="str">
        <f>IF(LEN(VLOOKUP($A105,Questions!$B:$AA,24,FALSE))=0,"",VLOOKUP($A105,Questions!$B:$AA,24,FALSE))</f>
        <v xml:space="preserve"> </v>
      </c>
      <c r="H105" s="32" t="str">
        <f>IF(LEN(VLOOKUP($A105,Questions!$B:$AA,25,FALSE))=0,"",VLOOKUP($A105,Questions!$B:$AA,25,FALSE))</f>
        <v xml:space="preserve"> </v>
      </c>
      <c r="I105" s="32" t="str">
        <f>IF(LEN(VLOOKUP($A105,Questions!$B:$AA,26,FALSE))=0,"",VLOOKUP($A105,Questions!$B:$AA,26,FALSE))</f>
        <v xml:space="preserve"> </v>
      </c>
      <c r="J105" s="32" t="str">
        <f>IF(LEN(VLOOKUP($A105,Questions!$B:$AB,27,FALSE))=0,"",VLOOKUP($A105,Questions!$B:$AB,27,FALSE))</f>
        <v xml:space="preserve"> </v>
      </c>
    </row>
    <row r="106" spans="1:259" ht="84" customHeight="1" x14ac:dyDescent="0.15">
      <c r="A106" s="11" t="s">
        <v>131</v>
      </c>
      <c r="B106" s="25" t="str">
        <f>VLOOKUP(A106,'HECVAT - Full | Vendor Response'!A$27:B$284,2,FALSE)</f>
        <v>Does your application support directory integration for user accounts?</v>
      </c>
      <c r="C106" s="32" t="str">
        <f>IF(LEN(VLOOKUP($A106,Questions!$B:$AA,20,FALSE))=0,"",VLOOKUP($A106,Questions!$B:$AA,20,FALSE))</f>
        <v xml:space="preserve"> </v>
      </c>
      <c r="D106" s="34" t="str">
        <f>IF(LEN(VLOOKUP($A106,Questions!$B:$AA,21,FALSE))=0,"",VLOOKUP($A106,Questions!$B:$AA,21,FALSE))</f>
        <v xml:space="preserve"> </v>
      </c>
      <c r="E106" s="32" t="str">
        <f>IF(LEN(VLOOKUP($A106,Questions!$B:$AA,22,FALSE))=0,"",VLOOKUP($A106,Questions!$B:$AA,22,FALSE))</f>
        <v xml:space="preserve"> </v>
      </c>
      <c r="F106" s="32" t="str">
        <f>IF(LEN(VLOOKUP($A106,Questions!$B:$AA,23,FALSE))=0,"",VLOOKUP($A106,Questions!$B:$AA,23,FALSE))</f>
        <v xml:space="preserve"> </v>
      </c>
      <c r="G106" s="32" t="str">
        <f>IF(LEN(VLOOKUP($A106,Questions!$B:$AA,24,FALSE))=0,"",VLOOKUP($A106,Questions!$B:$AA,24,FALSE))</f>
        <v xml:space="preserve"> </v>
      </c>
      <c r="H106" s="32" t="str">
        <f>IF(LEN(VLOOKUP($A106,Questions!$B:$AA,25,FALSE))=0,"",VLOOKUP($A106,Questions!$B:$AA,25,FALSE))</f>
        <v xml:space="preserve"> </v>
      </c>
      <c r="I106" s="32" t="str">
        <f>IF(LEN(VLOOKUP($A106,Questions!$B:$AA,26,FALSE))=0,"",VLOOKUP($A106,Questions!$B:$AA,26,FALSE))</f>
        <v xml:space="preserve"> </v>
      </c>
      <c r="J106" s="32" t="str">
        <f>IF(LEN(VLOOKUP($A106,Questions!$B:$AB,27,FALSE))=0,"",VLOOKUP($A106,Questions!$B:$AB,27,FALSE))</f>
        <v xml:space="preserve"> </v>
      </c>
    </row>
    <row r="107" spans="1:259" ht="84" customHeight="1" x14ac:dyDescent="0.15">
      <c r="A107" s="11" t="s">
        <v>132</v>
      </c>
      <c r="B107" s="25" t="str">
        <f>VLOOKUP(A107,'HECVAT - Full | Vendor Response'!A$27:B$284,2,FALSE)</f>
        <v>Are audit logs available that include AT LEAST all of the following: login, logout, actions performed, and source IP address?</v>
      </c>
      <c r="C107" s="32" t="str">
        <f>IF(LEN(VLOOKUP($A107,Questions!$B:$AA,20,FALSE))=0,"",VLOOKUP($A107,Questions!$B:$AA,20,FALSE))</f>
        <v xml:space="preserve"> </v>
      </c>
      <c r="D107" s="34" t="str">
        <f>IF(LEN(VLOOKUP($A107,Questions!$B:$AA,21,FALSE))=0,"",VLOOKUP($A107,Questions!$B:$AA,21,FALSE))</f>
        <v xml:space="preserve"> </v>
      </c>
      <c r="E107" s="32" t="str">
        <f>IF(LEN(VLOOKUP($A107,Questions!$B:$AA,22,FALSE))=0,"",VLOOKUP($A107,Questions!$B:$AA,22,FALSE))</f>
        <v xml:space="preserve"> </v>
      </c>
      <c r="F107" s="32" t="str">
        <f>IF(LEN(VLOOKUP($A107,Questions!$B:$AA,23,FALSE))=0,"",VLOOKUP($A107,Questions!$B:$AA,23,FALSE))</f>
        <v xml:space="preserve"> </v>
      </c>
      <c r="G107" s="32" t="str">
        <f>IF(LEN(VLOOKUP($A107,Questions!$B:$AA,24,FALSE))=0,"",VLOOKUP($A107,Questions!$B:$AA,24,FALSE))</f>
        <v xml:space="preserve"> </v>
      </c>
      <c r="H107" s="32" t="str">
        <f>IF(LEN(VLOOKUP($A107,Questions!$B:$AA,25,FALSE))=0,"",VLOOKUP($A107,Questions!$B:$AA,25,FALSE))</f>
        <v xml:space="preserve"> </v>
      </c>
      <c r="I107" s="32" t="str">
        <f>IF(LEN(VLOOKUP($A107,Questions!$B:$AA,26,FALSE))=0,"",VLOOKUP($A107,Questions!$B:$AA,26,FALSE))</f>
        <v xml:space="preserve"> </v>
      </c>
      <c r="J107" s="32" t="str">
        <f>IF(LEN(VLOOKUP($A107,Questions!$B:$AB,27,FALSE))=0,"",VLOOKUP($A107,Questions!$B:$AB,27,FALSE))</f>
        <v xml:space="preserve"> </v>
      </c>
    </row>
    <row r="108" spans="1:259" ht="84" customHeight="1" x14ac:dyDescent="0.15">
      <c r="A108" s="11" t="s">
        <v>133</v>
      </c>
      <c r="B108" s="25" t="str">
        <f>VLOOKUP(A108,'HECVAT - Full | Vendor Response'!A$27:B$284,2,FALSE)</f>
        <v>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v>
      </c>
      <c r="C108" s="32" t="str">
        <f>IF(LEN(VLOOKUP($A108,Questions!$B:$AA,20,FALSE))=0,"",VLOOKUP($A108,Questions!$B:$AA,20,FALSE))</f>
        <v xml:space="preserve"> </v>
      </c>
      <c r="D108" s="34" t="str">
        <f>IF(LEN(VLOOKUP($A108,Questions!$B:$AA,21,FALSE))=0,"",VLOOKUP($A108,Questions!$B:$AA,21,FALSE))</f>
        <v xml:space="preserve"> </v>
      </c>
      <c r="E108" s="32" t="str">
        <f>IF(LEN(VLOOKUP($A108,Questions!$B:$AA,22,FALSE))=0,"",VLOOKUP($A108,Questions!$B:$AA,22,FALSE))</f>
        <v xml:space="preserve"> </v>
      </c>
      <c r="F108" s="32" t="str">
        <f>IF(LEN(VLOOKUP($A108,Questions!$B:$AA,23,FALSE))=0,"",VLOOKUP($A108,Questions!$B:$AA,23,FALSE))</f>
        <v xml:space="preserve"> </v>
      </c>
      <c r="G108" s="32" t="str">
        <f>IF(LEN(VLOOKUP($A108,Questions!$B:$AA,24,FALSE))=0,"",VLOOKUP($A108,Questions!$B:$AA,24,FALSE))</f>
        <v xml:space="preserve"> </v>
      </c>
      <c r="H108" s="32" t="str">
        <f>IF(LEN(VLOOKUP($A108,Questions!$B:$AA,25,FALSE))=0,"",VLOOKUP($A108,Questions!$B:$AA,25,FALSE))</f>
        <v xml:space="preserve"> </v>
      </c>
      <c r="I108" s="32" t="str">
        <f>IF(LEN(VLOOKUP($A108,Questions!$B:$AA,26,FALSE))=0,"",VLOOKUP($A108,Questions!$B:$AA,26,FALSE))</f>
        <v xml:space="preserve"> </v>
      </c>
      <c r="J108" s="32" t="str">
        <f>IF(LEN(VLOOKUP($A108,Questions!$B:$AB,27,FALSE))=0,"",VLOOKUP($A108,Questions!$B:$AB,27,FALSE))</f>
        <v xml:space="preserve"> </v>
      </c>
    </row>
    <row r="109" spans="1:259" ht="64.25" customHeight="1" x14ac:dyDescent="0.15">
      <c r="A109" s="11" t="s">
        <v>134</v>
      </c>
      <c r="B109" s="25" t="str">
        <f>VLOOKUP(A109,'HECVAT - Full | Vendor Response'!A$27:B$284,2,FALSE)</f>
        <v>Describe or provide a reference to the retention period for those logs, how logs are protected, and whether they are accessible to the customer (and if so, how).</v>
      </c>
      <c r="C109" s="32" t="str">
        <f>IF(LEN(VLOOKUP($A109,Questions!$B:$AA,20,FALSE))=0,"",VLOOKUP($A109,Questions!$B:$AA,20,FALSE))</f>
        <v xml:space="preserve"> </v>
      </c>
      <c r="D109" s="34" t="str">
        <f>IF(LEN(VLOOKUP($A109,Questions!$B:$AA,21,FALSE))=0,"",VLOOKUP($A109,Questions!$B:$AA,21,FALSE))</f>
        <v xml:space="preserve"> </v>
      </c>
      <c r="E109" s="32" t="str">
        <f>IF(LEN(VLOOKUP($A109,Questions!$B:$AA,22,FALSE))=0,"",VLOOKUP($A109,Questions!$B:$AA,22,FALSE))</f>
        <v xml:space="preserve"> </v>
      </c>
      <c r="F109" s="32" t="str">
        <f>IF(LEN(VLOOKUP($A109,Questions!$B:$AA,23,FALSE))=0,"",VLOOKUP($A109,Questions!$B:$AA,23,FALSE))</f>
        <v xml:space="preserve"> </v>
      </c>
      <c r="G109" s="32" t="str">
        <f>IF(LEN(VLOOKUP($A109,Questions!$B:$AA,24,FALSE))=0,"",VLOOKUP($A109,Questions!$B:$AA,24,FALSE))</f>
        <v xml:space="preserve"> </v>
      </c>
      <c r="H109" s="32" t="str">
        <f>IF(LEN(VLOOKUP($A109,Questions!$B:$AA,25,FALSE))=0,"",VLOOKUP($A109,Questions!$B:$AA,25,FALSE))</f>
        <v xml:space="preserve"> </v>
      </c>
      <c r="I109" s="32" t="str">
        <f>IF(LEN(VLOOKUP($A109,Questions!$B:$AA,26,FALSE))=0,"",VLOOKUP($A109,Questions!$B:$AA,26,FALSE))</f>
        <v xml:space="preserve"> </v>
      </c>
      <c r="J109" s="32" t="str">
        <f>IF(LEN(VLOOKUP($A109,Questions!$B:$AB,27,FALSE))=0,"",VLOOKUP($A109,Questions!$B:$AB,27,FALSE))</f>
        <v xml:space="preserve"> </v>
      </c>
      <c r="K109" s="274" t="s">
        <v>3242</v>
      </c>
    </row>
    <row r="110" spans="1:259" s="30" customFormat="1" ht="36" customHeight="1" x14ac:dyDescent="0.15">
      <c r="A110" s="345" t="str">
        <f>IF(OR($C$28="No",$C$31="Yes"),"BCP - Optional based on QUALIFIER response.","Business Continuity Plan")</f>
        <v>Business Continuity Plan</v>
      </c>
      <c r="B110" s="345"/>
      <c r="C110" s="20" t="str">
        <f>C$23</f>
        <v>CIS Critical Security Controls v6.1</v>
      </c>
      <c r="D110" s="20" t="str">
        <f t="shared" ref="D110:J110" si="7">D$23</f>
        <v>HIPAA</v>
      </c>
      <c r="E110" s="20" t="str">
        <f t="shared" si="7"/>
        <v>ISO 27002:27013</v>
      </c>
      <c r="F110" s="20" t="str">
        <f t="shared" si="7"/>
        <v>NIST Cybersecurity Framework</v>
      </c>
      <c r="G110" s="20" t="str">
        <f t="shared" si="7"/>
        <v>NIST SP 800-171r2</v>
      </c>
      <c r="H110" s="20" t="str">
        <f t="shared" si="7"/>
        <v>NIST SP 800-53r4</v>
      </c>
      <c r="I110" s="20" t="str">
        <f t="shared" si="7"/>
        <v>PCI DSS</v>
      </c>
      <c r="J110" s="20" t="str">
        <f t="shared" si="7"/>
        <v>Trusted CI</v>
      </c>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29"/>
      <c r="CC110" s="29"/>
      <c r="CD110" s="29"/>
      <c r="CE110" s="29"/>
      <c r="CF110" s="29"/>
      <c r="CG110" s="29"/>
      <c r="CH110" s="29"/>
      <c r="CI110" s="29"/>
      <c r="CJ110" s="29"/>
      <c r="CK110" s="29"/>
      <c r="CL110" s="29"/>
      <c r="CM110" s="29"/>
      <c r="CN110" s="29"/>
      <c r="CO110" s="29"/>
      <c r="CP110" s="29"/>
      <c r="CQ110" s="29"/>
      <c r="CR110" s="29"/>
      <c r="CS110" s="29"/>
      <c r="CT110" s="29"/>
      <c r="CU110" s="29"/>
      <c r="CV110" s="29"/>
      <c r="CW110" s="29"/>
      <c r="CX110" s="29"/>
      <c r="CY110" s="29"/>
      <c r="CZ110" s="29"/>
      <c r="DA110" s="29"/>
      <c r="DB110" s="29"/>
      <c r="DC110" s="29"/>
      <c r="DD110" s="29"/>
      <c r="DE110" s="29"/>
      <c r="DF110" s="29"/>
      <c r="DG110" s="29"/>
      <c r="DH110" s="29"/>
      <c r="DI110" s="29"/>
      <c r="DJ110" s="29"/>
      <c r="DK110" s="29"/>
      <c r="DL110" s="29"/>
      <c r="DM110" s="29"/>
      <c r="DN110" s="29"/>
      <c r="DO110" s="29"/>
      <c r="DP110" s="29"/>
      <c r="DQ110" s="29"/>
      <c r="DR110" s="29"/>
      <c r="DS110" s="29"/>
      <c r="DT110" s="29"/>
      <c r="DU110" s="29"/>
      <c r="DV110" s="29"/>
      <c r="DW110" s="29"/>
      <c r="DX110" s="29"/>
      <c r="DY110" s="29"/>
      <c r="DZ110" s="29"/>
      <c r="EA110" s="29"/>
      <c r="EB110" s="29"/>
      <c r="EC110" s="29"/>
      <c r="ED110" s="29"/>
      <c r="EE110" s="29"/>
      <c r="EF110" s="29"/>
      <c r="EG110" s="29"/>
      <c r="EH110" s="29"/>
      <c r="EI110" s="29"/>
      <c r="EJ110" s="29"/>
      <c r="EK110" s="29"/>
      <c r="EL110" s="29"/>
      <c r="EM110" s="29"/>
      <c r="EN110" s="29"/>
      <c r="EO110" s="29"/>
      <c r="EP110" s="29"/>
      <c r="EQ110" s="29"/>
      <c r="ER110" s="29"/>
      <c r="ES110" s="29"/>
      <c r="ET110" s="29"/>
      <c r="EU110" s="29"/>
      <c r="EV110" s="29"/>
      <c r="EW110" s="29"/>
      <c r="EX110" s="29"/>
      <c r="EY110" s="29"/>
      <c r="EZ110" s="29"/>
      <c r="FA110" s="29"/>
      <c r="FB110" s="29"/>
      <c r="FC110" s="29"/>
      <c r="FD110" s="29"/>
      <c r="FE110" s="29"/>
      <c r="FF110" s="29"/>
      <c r="FG110" s="29"/>
      <c r="FH110" s="29"/>
      <c r="FI110" s="29"/>
      <c r="FJ110" s="29"/>
      <c r="FK110" s="29"/>
      <c r="FL110" s="29"/>
      <c r="FM110" s="29"/>
      <c r="FN110" s="29"/>
      <c r="FO110" s="29"/>
      <c r="FP110" s="29"/>
      <c r="FQ110" s="29"/>
      <c r="FR110" s="29"/>
      <c r="FS110" s="29"/>
      <c r="FT110" s="29"/>
      <c r="FU110" s="29"/>
      <c r="FV110" s="29"/>
      <c r="FW110" s="29"/>
      <c r="FX110" s="29"/>
      <c r="FY110" s="29"/>
      <c r="FZ110" s="29"/>
      <c r="GA110" s="29"/>
      <c r="GB110" s="29"/>
      <c r="GC110" s="29"/>
      <c r="GD110" s="29"/>
      <c r="GE110" s="29"/>
      <c r="GF110" s="29"/>
      <c r="GG110" s="29"/>
      <c r="GH110" s="29"/>
      <c r="GI110" s="29"/>
      <c r="GJ110" s="29"/>
      <c r="GK110" s="29"/>
      <c r="GL110" s="29"/>
      <c r="GM110" s="29"/>
      <c r="GN110" s="29"/>
      <c r="GO110" s="29"/>
      <c r="GP110" s="29"/>
      <c r="GQ110" s="29"/>
      <c r="GR110" s="29"/>
      <c r="GS110" s="29"/>
      <c r="GT110" s="29"/>
      <c r="GU110" s="29"/>
      <c r="GV110" s="29"/>
      <c r="GW110" s="29"/>
      <c r="GX110" s="29"/>
      <c r="GY110" s="29"/>
      <c r="GZ110" s="29"/>
      <c r="HA110" s="29"/>
      <c r="HB110" s="29"/>
      <c r="HC110" s="29"/>
      <c r="HD110" s="29"/>
      <c r="HE110" s="29"/>
      <c r="HF110" s="29"/>
      <c r="HG110" s="29"/>
      <c r="HH110" s="29"/>
      <c r="HI110" s="29"/>
      <c r="HJ110" s="29"/>
      <c r="HK110" s="29"/>
      <c r="HL110" s="29"/>
      <c r="HM110" s="29"/>
      <c r="HN110" s="29"/>
      <c r="HO110" s="29"/>
      <c r="HP110" s="29"/>
      <c r="HQ110" s="29"/>
      <c r="HR110" s="29"/>
      <c r="HS110" s="29"/>
      <c r="HT110" s="29"/>
      <c r="HU110" s="29"/>
      <c r="HV110" s="29"/>
      <c r="HW110" s="29"/>
      <c r="HX110" s="29"/>
      <c r="HY110" s="29"/>
      <c r="HZ110" s="29"/>
      <c r="IA110" s="29"/>
      <c r="IB110" s="29"/>
      <c r="IC110" s="29"/>
      <c r="ID110" s="29"/>
      <c r="IE110" s="29"/>
      <c r="IF110" s="29"/>
      <c r="IG110" s="29"/>
      <c r="IH110" s="29"/>
      <c r="II110" s="29"/>
      <c r="IJ110" s="29"/>
      <c r="IK110" s="29"/>
      <c r="IL110" s="29"/>
      <c r="IM110" s="29"/>
      <c r="IN110" s="29"/>
      <c r="IO110" s="29"/>
      <c r="IP110" s="29"/>
      <c r="IQ110" s="29"/>
      <c r="IR110" s="29"/>
      <c r="IS110" s="29"/>
      <c r="IT110" s="29"/>
      <c r="IU110" s="29"/>
      <c r="IV110" s="29"/>
      <c r="IW110" s="29"/>
      <c r="IX110" s="29"/>
      <c r="IY110" s="29"/>
    </row>
    <row r="111" spans="1:259" ht="48" customHeight="1" x14ac:dyDescent="0.15">
      <c r="A111" s="11" t="s">
        <v>135</v>
      </c>
      <c r="B111" s="25" t="str">
        <f>VLOOKUP(A111,'HECVAT - Full | Vendor Response'!A$27:B$284,2,FALSE)</f>
        <v>Is an owner assigned who is responsible for the maintenance and review of the Business Continuity Plan?</v>
      </c>
      <c r="C111" s="32" t="str">
        <f>IF(LEN(VLOOKUP($A111,Questions!$B:$AA,20,FALSE))=0,"",VLOOKUP($A111,Questions!$B:$AA,20,FALSE))</f>
        <v xml:space="preserve"> </v>
      </c>
      <c r="D111" s="34" t="str">
        <f>IF(LEN(VLOOKUP($A111,Questions!$B:$AA,21,FALSE))=0,"",VLOOKUP($A111,Questions!$B:$AA,21,FALSE))</f>
        <v xml:space="preserve"> </v>
      </c>
      <c r="E111" s="32" t="str">
        <f>IF(LEN(VLOOKUP($A111,Questions!$B:$AA,22,FALSE))=0,"",VLOOKUP($A111,Questions!$B:$AA,22,FALSE))</f>
        <v xml:space="preserve"> </v>
      </c>
      <c r="F111" s="32" t="str">
        <f>IF(LEN(VLOOKUP($A111,Questions!$B:$AA,23,FALSE))=0,"",VLOOKUP($A111,Questions!$B:$AA,23,FALSE))</f>
        <v xml:space="preserve"> </v>
      </c>
      <c r="G111" s="32" t="str">
        <f>IF(LEN(VLOOKUP($A111,Questions!$B:$AA,24,FALSE))=0,"",VLOOKUP($A111,Questions!$B:$AA,24,FALSE))</f>
        <v xml:space="preserve"> </v>
      </c>
      <c r="H111" s="32" t="str">
        <f>IF(LEN(VLOOKUP($A111,Questions!$B:$AA,25,FALSE))=0,"",VLOOKUP($A111,Questions!$B:$AA,25,FALSE))</f>
        <v xml:space="preserve"> </v>
      </c>
      <c r="I111" s="33" t="str">
        <f>IF(LEN(VLOOKUP($A111,Questions!$B:$AA,26,FALSE))=0,"",VLOOKUP($A111,Questions!$B:$AA,26,FALSE))</f>
        <v xml:space="preserve"> </v>
      </c>
      <c r="J111" s="33" t="str">
        <f>IF(LEN(VLOOKUP($A111,Questions!$B:$AB,27,FALSE))=0,"",VLOOKUP($A111,Questions!$B:$AB,27,FALSE))</f>
        <v xml:space="preserve"> </v>
      </c>
    </row>
    <row r="112" spans="1:259" ht="47" customHeight="1" x14ac:dyDescent="0.15">
      <c r="A112" s="11" t="s">
        <v>136</v>
      </c>
      <c r="B112" s="25" t="str">
        <f>VLOOKUP(A112,'HECVAT - Full | Vendor Response'!A$27:B$284,2,FALSE)</f>
        <v>Is there a defined problem/issue escalation plan in your BCP for impacted clients?</v>
      </c>
      <c r="C112" s="32" t="str">
        <f>IF(LEN(VLOOKUP($A112,Questions!$B:$AA,20,FALSE))=0,"",VLOOKUP($A112,Questions!$B:$AA,20,FALSE))</f>
        <v xml:space="preserve"> </v>
      </c>
      <c r="D112" s="34" t="str">
        <f>IF(LEN(VLOOKUP($A112,Questions!$B:$AA,21,FALSE))=0,"",VLOOKUP($A112,Questions!$B:$AA,21,FALSE))</f>
        <v xml:space="preserve"> </v>
      </c>
      <c r="E112" s="33" t="str">
        <f>IF(LEN(VLOOKUP($A112,Questions!$B:$AA,22,FALSE))=0,"",VLOOKUP($A112,Questions!$B:$AA,22,FALSE))</f>
        <v xml:space="preserve"> </v>
      </c>
      <c r="F112" s="32" t="str">
        <f>IF(LEN(VLOOKUP($A112,Questions!$B:$AA,23,FALSE))=0,"",VLOOKUP($A112,Questions!$B:$AA,23,FALSE))</f>
        <v xml:space="preserve"> </v>
      </c>
      <c r="G112" s="32" t="str">
        <f>IF(LEN(VLOOKUP($A112,Questions!$B:$AA,24,FALSE))=0,"",VLOOKUP($A112,Questions!$B:$AA,24,FALSE))</f>
        <v xml:space="preserve"> </v>
      </c>
      <c r="H112" s="32" t="str">
        <f>IF(LEN(VLOOKUP($A112,Questions!$B:$AA,25,FALSE))=0,"",VLOOKUP($A112,Questions!$B:$AA,25,FALSE))</f>
        <v xml:space="preserve"> </v>
      </c>
      <c r="I112" s="33" t="str">
        <f>IF(LEN(VLOOKUP($A112,Questions!$B:$AA,26,FALSE))=0,"",VLOOKUP($A112,Questions!$B:$AA,26,FALSE))</f>
        <v xml:space="preserve"> </v>
      </c>
      <c r="J112" s="33" t="str">
        <f>IF(LEN(VLOOKUP($A112,Questions!$B:$AB,27,FALSE))=0,"",VLOOKUP($A112,Questions!$B:$AB,27,FALSE))</f>
        <v xml:space="preserve"> </v>
      </c>
    </row>
    <row r="113" spans="1:11" ht="47" customHeight="1" x14ac:dyDescent="0.15">
      <c r="A113" s="11" t="s">
        <v>137</v>
      </c>
      <c r="B113" s="25" t="str">
        <f>VLOOKUP(A113,'HECVAT - Full | Vendor Response'!A$27:B$284,2,FALSE)</f>
        <v>Is there a documented communication plan in your BCP for impacted clients?</v>
      </c>
      <c r="C113" s="32" t="str">
        <f>IF(LEN(VLOOKUP($A113,Questions!$B:$AA,20,FALSE))=0,"",VLOOKUP($A113,Questions!$B:$AA,20,FALSE))</f>
        <v xml:space="preserve"> </v>
      </c>
      <c r="D113" s="34" t="str">
        <f>IF(LEN(VLOOKUP($A113,Questions!$B:$AA,21,FALSE))=0,"",VLOOKUP($A113,Questions!$B:$AA,21,FALSE))</f>
        <v xml:space="preserve"> </v>
      </c>
      <c r="E113" s="32" t="str">
        <f>IF(LEN(VLOOKUP($A113,Questions!$B:$AA,22,FALSE))=0,"",VLOOKUP($A113,Questions!$B:$AA,22,FALSE))</f>
        <v xml:space="preserve"> </v>
      </c>
      <c r="F113" s="32" t="str">
        <f>IF(LEN(VLOOKUP($A113,Questions!$B:$AA,23,FALSE))=0,"",VLOOKUP($A113,Questions!$B:$AA,23,FALSE))</f>
        <v xml:space="preserve"> </v>
      </c>
      <c r="G113" s="32" t="str">
        <f>IF(LEN(VLOOKUP($A113,Questions!$B:$AA,24,FALSE))=0,"",VLOOKUP($A113,Questions!$B:$AA,24,FALSE))</f>
        <v xml:space="preserve"> </v>
      </c>
      <c r="H113" s="32" t="str">
        <f>IF(LEN(VLOOKUP($A113,Questions!$B:$AA,25,FALSE))=0,"",VLOOKUP($A113,Questions!$B:$AA,25,FALSE))</f>
        <v xml:space="preserve"> </v>
      </c>
      <c r="I113" s="33" t="str">
        <f>IF(LEN(VLOOKUP($A113,Questions!$B:$AA,26,FALSE))=0,"",VLOOKUP($A113,Questions!$B:$AA,26,FALSE))</f>
        <v xml:space="preserve"> </v>
      </c>
      <c r="J113" s="33" t="str">
        <f>IF(LEN(VLOOKUP($A113,Questions!$B:$AB,27,FALSE))=0,"",VLOOKUP($A113,Questions!$B:$AB,27,FALSE))</f>
        <v xml:space="preserve"> </v>
      </c>
    </row>
    <row r="114" spans="1:11" ht="47" customHeight="1" x14ac:dyDescent="0.15">
      <c r="A114" s="11" t="s">
        <v>138</v>
      </c>
      <c r="B114" s="25" t="str">
        <f>VLOOKUP(A114,'HECVAT - Full | Vendor Response'!A$27:B$284,2,FALSE)</f>
        <v>Are all components of the BCP reviewed at least annually and updated as needed to reflect change?</v>
      </c>
      <c r="C114" s="32" t="str">
        <f>IF(LEN(VLOOKUP($A114,Questions!$B:$AA,20,FALSE))=0,"",VLOOKUP($A114,Questions!$B:$AA,20,FALSE))</f>
        <v xml:space="preserve"> </v>
      </c>
      <c r="D114" s="34" t="str">
        <f>IF(LEN(VLOOKUP($A114,Questions!$B:$AA,21,FALSE))=0,"",VLOOKUP($A114,Questions!$B:$AA,21,FALSE))</f>
        <v xml:space="preserve"> </v>
      </c>
      <c r="E114" s="32" t="str">
        <f>IF(LEN(VLOOKUP($A114,Questions!$B:$AA,22,FALSE))=0,"",VLOOKUP($A114,Questions!$B:$AA,22,FALSE))</f>
        <v xml:space="preserve"> </v>
      </c>
      <c r="F114" s="32" t="str">
        <f>IF(LEN(VLOOKUP($A114,Questions!$B:$AA,23,FALSE))=0,"",VLOOKUP($A114,Questions!$B:$AA,23,FALSE))</f>
        <v xml:space="preserve"> </v>
      </c>
      <c r="G114" s="32" t="str">
        <f>IF(LEN(VLOOKUP($A114,Questions!$B:$AA,24,FALSE))=0,"",VLOOKUP($A114,Questions!$B:$AA,24,FALSE))</f>
        <v xml:space="preserve"> </v>
      </c>
      <c r="H114" s="32" t="str">
        <f>IF(LEN(VLOOKUP($A114,Questions!$B:$AA,25,FALSE))=0,"",VLOOKUP($A114,Questions!$B:$AA,25,FALSE))</f>
        <v xml:space="preserve"> </v>
      </c>
      <c r="I114" s="33" t="str">
        <f>IF(LEN(VLOOKUP($A114,Questions!$B:$AA,26,FALSE))=0,"",VLOOKUP($A114,Questions!$B:$AA,26,FALSE))</f>
        <v xml:space="preserve"> </v>
      </c>
      <c r="J114" s="33" t="str">
        <f>IF(LEN(VLOOKUP($A114,Questions!$B:$AB,27,FALSE))=0,"",VLOOKUP($A114,Questions!$B:$AB,27,FALSE))</f>
        <v xml:space="preserve"> </v>
      </c>
    </row>
    <row r="115" spans="1:11" ht="47" customHeight="1" x14ac:dyDescent="0.15">
      <c r="A115" s="11" t="s">
        <v>139</v>
      </c>
      <c r="B115" s="25" t="str">
        <f>VLOOKUP(A115,'HECVAT - Full | Vendor Response'!A$27:B$284,2,FALSE)</f>
        <v>Are specific crisis management roles and responsibilities defined and documented?</v>
      </c>
      <c r="C115" s="32" t="str">
        <f>IF(LEN(VLOOKUP($A115,Questions!$B:$AA,20,FALSE))=0,"",VLOOKUP($A115,Questions!$B:$AA,20,FALSE))</f>
        <v xml:space="preserve"> </v>
      </c>
      <c r="D115" s="34" t="str">
        <f>IF(LEN(VLOOKUP($A115,Questions!$B:$AA,21,FALSE))=0,"",VLOOKUP($A115,Questions!$B:$AA,21,FALSE))</f>
        <v xml:space="preserve"> </v>
      </c>
      <c r="E115" s="32" t="str">
        <f>IF(LEN(VLOOKUP($A115,Questions!$B:$AA,22,FALSE))=0,"",VLOOKUP($A115,Questions!$B:$AA,22,FALSE))</f>
        <v xml:space="preserve"> </v>
      </c>
      <c r="F115" s="32" t="str">
        <f>IF(LEN(VLOOKUP($A115,Questions!$B:$AA,23,FALSE))=0,"",VLOOKUP($A115,Questions!$B:$AA,23,FALSE))</f>
        <v xml:space="preserve"> </v>
      </c>
      <c r="G115" s="32" t="str">
        <f>IF(LEN(VLOOKUP($A115,Questions!$B:$AA,24,FALSE))=0,"",VLOOKUP($A115,Questions!$B:$AA,24,FALSE))</f>
        <v xml:space="preserve"> </v>
      </c>
      <c r="H115" s="32" t="str">
        <f>IF(LEN(VLOOKUP($A115,Questions!$B:$AA,25,FALSE))=0,"",VLOOKUP($A115,Questions!$B:$AA,25,FALSE))</f>
        <v xml:space="preserve"> </v>
      </c>
      <c r="I115" s="33" t="str">
        <f>IF(LEN(VLOOKUP($A115,Questions!$B:$AA,26,FALSE))=0,"",VLOOKUP($A115,Questions!$B:$AA,26,FALSE))</f>
        <v xml:space="preserve"> </v>
      </c>
      <c r="J115" s="33" t="str">
        <f>IF(LEN(VLOOKUP($A115,Questions!$B:$AB,27,FALSE))=0,"",VLOOKUP($A115,Questions!$B:$AB,27,FALSE))</f>
        <v xml:space="preserve"> </v>
      </c>
    </row>
    <row r="116" spans="1:11" ht="48" customHeight="1" x14ac:dyDescent="0.15">
      <c r="A116" s="11" t="s">
        <v>140</v>
      </c>
      <c r="B116" s="25" t="str">
        <f>VLOOKUP(A116,'HECVAT - Full | Vendor Response'!A$27:B$284,2,FALSE)</f>
        <v>Does your organization conduct training and awareness activities to validate its employees' understanding of their roles and responsibilities during a crisis?</v>
      </c>
      <c r="C116" s="32" t="str">
        <f>IF(LEN(VLOOKUP($A116,Questions!$B:$AA,20,FALSE))=0,"",VLOOKUP($A116,Questions!$B:$AA,20,FALSE))</f>
        <v xml:space="preserve"> </v>
      </c>
      <c r="D116" s="34" t="str">
        <f>IF(LEN(VLOOKUP($A116,Questions!$B:$AA,21,FALSE))=0,"",VLOOKUP($A116,Questions!$B:$AA,21,FALSE))</f>
        <v xml:space="preserve"> </v>
      </c>
      <c r="E116" s="32" t="str">
        <f>IF(LEN(VLOOKUP($A116,Questions!$B:$AA,22,FALSE))=0,"",VLOOKUP($A116,Questions!$B:$AA,22,FALSE))</f>
        <v xml:space="preserve"> </v>
      </c>
      <c r="F116" s="32" t="str">
        <f>IF(LEN(VLOOKUP($A116,Questions!$B:$AA,23,FALSE))=0,"",VLOOKUP($A116,Questions!$B:$AA,23,FALSE))</f>
        <v xml:space="preserve"> </v>
      </c>
      <c r="G116" s="32" t="str">
        <f>IF(LEN(VLOOKUP($A116,Questions!$B:$AA,24,FALSE))=0,"",VLOOKUP($A116,Questions!$B:$AA,24,FALSE))</f>
        <v xml:space="preserve"> </v>
      </c>
      <c r="H116" s="32" t="str">
        <f>IF(LEN(VLOOKUP($A116,Questions!$B:$AA,25,FALSE))=0,"",VLOOKUP($A116,Questions!$B:$AA,25,FALSE))</f>
        <v xml:space="preserve"> </v>
      </c>
      <c r="I116" s="33" t="str">
        <f>IF(LEN(VLOOKUP($A116,Questions!$B:$AA,26,FALSE))=0,"",VLOOKUP($A116,Questions!$B:$AA,26,FALSE))</f>
        <v xml:space="preserve"> </v>
      </c>
      <c r="J116" s="33" t="str">
        <f>IF(LEN(VLOOKUP($A116,Questions!$B:$AB,27,FALSE))=0,"",VLOOKUP($A116,Questions!$B:$AB,27,FALSE))</f>
        <v xml:space="preserve"> </v>
      </c>
    </row>
    <row r="117" spans="1:11" ht="48" customHeight="1" x14ac:dyDescent="0.15">
      <c r="A117" s="11" t="s">
        <v>141</v>
      </c>
      <c r="B117" s="25" t="str">
        <f>VLOOKUP(A117,'HECVAT - Full | Vendor Response'!A$27:B$284,2,FALSE)</f>
        <v>Does your organization have an alternative business site or a contracted Business Recovery provider?</v>
      </c>
      <c r="C117" s="32" t="str">
        <f>IF(LEN(VLOOKUP($A117,Questions!$B:$AA,20,FALSE))=0,"",VLOOKUP($A117,Questions!$B:$AA,20,FALSE))</f>
        <v xml:space="preserve"> </v>
      </c>
      <c r="D117" s="34" t="str">
        <f>IF(LEN(VLOOKUP($A117,Questions!$B:$AA,21,FALSE))=0,"",VLOOKUP($A117,Questions!$B:$AA,21,FALSE))</f>
        <v xml:space="preserve"> </v>
      </c>
      <c r="E117" s="32" t="str">
        <f>IF(LEN(VLOOKUP($A117,Questions!$B:$AA,22,FALSE))=0,"",VLOOKUP($A117,Questions!$B:$AA,22,FALSE))</f>
        <v xml:space="preserve"> </v>
      </c>
      <c r="F117" s="32" t="str">
        <f>IF(LEN(VLOOKUP($A117,Questions!$B:$AA,23,FALSE))=0,"",VLOOKUP($A117,Questions!$B:$AA,23,FALSE))</f>
        <v xml:space="preserve"> </v>
      </c>
      <c r="G117" s="32" t="str">
        <f>IF(LEN(VLOOKUP($A117,Questions!$B:$AA,24,FALSE))=0,"",VLOOKUP($A117,Questions!$B:$AA,24,FALSE))</f>
        <v xml:space="preserve"> </v>
      </c>
      <c r="H117" s="32" t="str">
        <f>IF(LEN(VLOOKUP($A117,Questions!$B:$AA,25,FALSE))=0,"",VLOOKUP($A117,Questions!$B:$AA,25,FALSE))</f>
        <v xml:space="preserve"> </v>
      </c>
      <c r="I117" s="33" t="str">
        <f>IF(LEN(VLOOKUP($A117,Questions!$B:$AA,26,FALSE))=0,"",VLOOKUP($A117,Questions!$B:$AA,26,FALSE))</f>
        <v xml:space="preserve"> </v>
      </c>
      <c r="J117" s="33" t="str">
        <f>IF(LEN(VLOOKUP($A117,Questions!$B:$AB,27,FALSE))=0,"",VLOOKUP($A117,Questions!$B:$AB,27,FALSE))</f>
        <v xml:space="preserve"> </v>
      </c>
    </row>
    <row r="118" spans="1:11" ht="47" customHeight="1" x14ac:dyDescent="0.15">
      <c r="A118" s="11" t="s">
        <v>142</v>
      </c>
      <c r="B118" s="25" t="str">
        <f>VLOOKUP(A118,'HECVAT - Full | Vendor Response'!A$27:B$284,2,FALSE)</f>
        <v>Does your organization conduct an annual test of relocating to an alternate site for business recovery purposes?</v>
      </c>
      <c r="C118" s="32" t="str">
        <f>IF(LEN(VLOOKUP($A118,Questions!$B:$AA,20,FALSE))=0,"",VLOOKUP($A118,Questions!$B:$AA,20,FALSE))</f>
        <v xml:space="preserve"> </v>
      </c>
      <c r="D118" s="34" t="str">
        <f>IF(LEN(VLOOKUP($A118,Questions!$B:$AA,21,FALSE))=0,"",VLOOKUP($A118,Questions!$B:$AA,21,FALSE))</f>
        <v xml:space="preserve"> </v>
      </c>
      <c r="E118" s="32" t="str">
        <f>IF(LEN(VLOOKUP($A118,Questions!$B:$AA,22,FALSE))=0,"",VLOOKUP($A118,Questions!$B:$AA,22,FALSE))</f>
        <v xml:space="preserve"> </v>
      </c>
      <c r="F118" s="32" t="str">
        <f>IF(LEN(VLOOKUP($A118,Questions!$B:$AA,23,FALSE))=0,"",VLOOKUP($A118,Questions!$B:$AA,23,FALSE))</f>
        <v xml:space="preserve"> </v>
      </c>
      <c r="G118" s="32" t="str">
        <f>IF(LEN(VLOOKUP($A118,Questions!$B:$AA,24,FALSE))=0,"",VLOOKUP($A118,Questions!$B:$AA,24,FALSE))</f>
        <v xml:space="preserve"> </v>
      </c>
      <c r="H118" s="32" t="str">
        <f>IF(LEN(VLOOKUP($A118,Questions!$B:$AA,25,FALSE))=0,"",VLOOKUP($A118,Questions!$B:$AA,25,FALSE))</f>
        <v xml:space="preserve"> </v>
      </c>
      <c r="I118" s="32" t="str">
        <f>IF(LEN(VLOOKUP($A118,Questions!$B:$AA,26,FALSE))=0,"",VLOOKUP($A118,Questions!$B:$AA,26,FALSE))</f>
        <v xml:space="preserve"> </v>
      </c>
      <c r="J118" s="32" t="str">
        <f>IF(LEN(VLOOKUP($A118,Questions!$B:$AB,27,FALSE))=0,"",VLOOKUP($A118,Questions!$B:$AB,27,FALSE))</f>
        <v xml:space="preserve"> </v>
      </c>
    </row>
    <row r="119" spans="1:11" ht="47" customHeight="1" x14ac:dyDescent="0.15">
      <c r="A119" s="11" t="s">
        <v>143</v>
      </c>
      <c r="B119" s="25" t="str">
        <f>VLOOKUP(A119,'HECVAT - Full | Vendor Response'!A$27:B$284,2,FALSE)</f>
        <v>Is this product a core service of your organization and, as such, the top priority during business continuity planning?</v>
      </c>
      <c r="C119" s="32" t="str">
        <f>IF(LEN(VLOOKUP($A119,Questions!$B:$AA,20,FALSE))=0,"",VLOOKUP($A119,Questions!$B:$AA,20,FALSE))</f>
        <v xml:space="preserve"> </v>
      </c>
      <c r="D119" s="34" t="str">
        <f>IF(LEN(VLOOKUP($A119,Questions!$B:$AA,21,FALSE))=0,"",VLOOKUP($A119,Questions!$B:$AA,21,FALSE))</f>
        <v xml:space="preserve"> </v>
      </c>
      <c r="E119" s="32" t="str">
        <f>IF(LEN(VLOOKUP($A119,Questions!$B:$AA,22,FALSE))=0,"",VLOOKUP($A119,Questions!$B:$AA,22,FALSE))</f>
        <v xml:space="preserve"> </v>
      </c>
      <c r="F119" s="32" t="str">
        <f>IF(LEN(VLOOKUP($A119,Questions!$B:$AA,23,FALSE))=0,"",VLOOKUP($A119,Questions!$B:$AA,23,FALSE))</f>
        <v xml:space="preserve"> </v>
      </c>
      <c r="G119" s="33" t="str">
        <f>IF(LEN(VLOOKUP($A119,Questions!$B:$AA,24,FALSE))=0,"",VLOOKUP($A119,Questions!$B:$AA,24,FALSE))</f>
        <v xml:space="preserve"> </v>
      </c>
      <c r="H119" s="32" t="str">
        <f>IF(LEN(VLOOKUP($A119,Questions!$B:$AA,25,FALSE))=0,"",VLOOKUP($A119,Questions!$B:$AA,25,FALSE))</f>
        <v xml:space="preserve"> </v>
      </c>
      <c r="I119" s="32" t="str">
        <f>IF(LEN(VLOOKUP($A119,Questions!$B:$AA,26,FALSE))=0,"",VLOOKUP($A119,Questions!$B:$AA,26,FALSE))</f>
        <v xml:space="preserve"> </v>
      </c>
      <c r="J119" s="32" t="str">
        <f>IF(LEN(VLOOKUP($A119,Questions!$B:$AB,27,FALSE))=0,"",VLOOKUP($A119,Questions!$B:$AB,27,FALSE))</f>
        <v xml:space="preserve"> </v>
      </c>
    </row>
    <row r="120" spans="1:11" ht="47" customHeight="1" x14ac:dyDescent="0.15">
      <c r="A120" s="11" t="s">
        <v>144</v>
      </c>
      <c r="B120" s="25" t="str">
        <f>VLOOKUP(A120,'HECVAT - Full | Vendor Response'!A$27:B$284,2,FALSE)</f>
        <v>Are all services that support your product fully redundant?</v>
      </c>
      <c r="C120" s="32" t="str">
        <f>IF(LEN(VLOOKUP($A120,Questions!$B:$AA,20,FALSE))=0,"",VLOOKUP($A120,Questions!$B:$AA,20,FALSE))</f>
        <v xml:space="preserve"> </v>
      </c>
      <c r="D120" s="34" t="str">
        <f>IF(LEN(VLOOKUP($A120,Questions!$B:$AA,21,FALSE))=0,"",VLOOKUP($A120,Questions!$B:$AA,21,FALSE))</f>
        <v xml:space="preserve"> </v>
      </c>
      <c r="E120" s="32" t="str">
        <f>IF(LEN(VLOOKUP($A120,Questions!$B:$AA,22,FALSE))=0,"",VLOOKUP($A120,Questions!$B:$AA,22,FALSE))</f>
        <v xml:space="preserve"> </v>
      </c>
      <c r="F120" s="32" t="str">
        <f>IF(LEN(VLOOKUP($A120,Questions!$B:$AA,23,FALSE))=0,"",VLOOKUP($A120,Questions!$B:$AA,23,FALSE))</f>
        <v xml:space="preserve"> </v>
      </c>
      <c r="G120" s="33" t="str">
        <f>IF(LEN(VLOOKUP($A120,Questions!$B:$AA,24,FALSE))=0,"",VLOOKUP($A120,Questions!$B:$AA,24,FALSE))</f>
        <v xml:space="preserve"> </v>
      </c>
      <c r="H120" s="32" t="str">
        <f>IF(LEN(VLOOKUP($A120,Questions!$B:$AA,25,FALSE))=0,"",VLOOKUP($A120,Questions!$B:$AA,25,FALSE))</f>
        <v xml:space="preserve"> </v>
      </c>
      <c r="I120" s="32" t="str">
        <f>IF(LEN(VLOOKUP($A120,Questions!$B:$AA,26,FALSE))=0,"",VLOOKUP($A120,Questions!$B:$AA,26,FALSE))</f>
        <v xml:space="preserve"> </v>
      </c>
      <c r="J120" s="32" t="str">
        <f>IF(LEN(VLOOKUP($A120,Questions!$B:$AB,27,FALSE))=0,"",VLOOKUP($A120,Questions!$B:$AB,27,FALSE))</f>
        <v xml:space="preserve"> </v>
      </c>
      <c r="K120" s="274" t="s">
        <v>3242</v>
      </c>
    </row>
    <row r="121" spans="1:11" ht="36" customHeight="1" x14ac:dyDescent="0.15">
      <c r="A121" s="345" t="str">
        <f>IF($C$31="","Change Management",IF($C$31="Yes","Change Management - Optional based on QUALIFIER response.","Change Management"))</f>
        <v>Change Management</v>
      </c>
      <c r="B121" s="345"/>
      <c r="C121" s="20" t="str">
        <f>C$23</f>
        <v>CIS Critical Security Controls v6.1</v>
      </c>
      <c r="D121" s="20" t="str">
        <f t="shared" ref="D121:J121" si="8">D$23</f>
        <v>HIPAA</v>
      </c>
      <c r="E121" s="20" t="str">
        <f t="shared" si="8"/>
        <v>ISO 27002:27013</v>
      </c>
      <c r="F121" s="20" t="str">
        <f t="shared" si="8"/>
        <v>NIST Cybersecurity Framework</v>
      </c>
      <c r="G121" s="20" t="str">
        <f t="shared" si="8"/>
        <v>NIST SP 800-171r2</v>
      </c>
      <c r="H121" s="20" t="str">
        <f t="shared" si="8"/>
        <v>NIST SP 800-53r4</v>
      </c>
      <c r="I121" s="20" t="str">
        <f t="shared" si="8"/>
        <v>PCI DSS</v>
      </c>
      <c r="J121" s="20" t="str">
        <f t="shared" si="8"/>
        <v>Trusted CI</v>
      </c>
    </row>
    <row r="122" spans="1:11" ht="48" customHeight="1" x14ac:dyDescent="0.15">
      <c r="A122" s="11" t="s">
        <v>146</v>
      </c>
      <c r="B122" s="25" t="str">
        <f>VLOOKUP(A122,'HECVAT - Full | Vendor Response'!A$27:B$284,2,FALSE)</f>
        <v>Does your Change Management process minimally include authorization, impact analysis, testing, and validation before moving changes to production?</v>
      </c>
      <c r="C122" s="32" t="str">
        <f>IF(LEN(VLOOKUP($A122,Questions!$B:$AA,20,FALSE))=0,"",VLOOKUP($A122,Questions!$B:$AA,20,FALSE))</f>
        <v xml:space="preserve"> </v>
      </c>
      <c r="D122" s="34" t="str">
        <f>IF(LEN(VLOOKUP($A122,Questions!$B:$AA,21,FALSE))=0,"",VLOOKUP($A122,Questions!$B:$AA,21,FALSE))</f>
        <v xml:space="preserve"> </v>
      </c>
      <c r="E122" s="32" t="str">
        <f>IF(LEN(VLOOKUP($A122,Questions!$B:$AA,22,FALSE))=0,"",VLOOKUP($A122,Questions!$B:$AA,22,FALSE))</f>
        <v xml:space="preserve"> </v>
      </c>
      <c r="F122" s="32" t="str">
        <f>IF(LEN(VLOOKUP($A122,Questions!$B:$AA,23,FALSE))=0,"",VLOOKUP($A122,Questions!$B:$AA,23,FALSE))</f>
        <v xml:space="preserve"> </v>
      </c>
      <c r="G122" s="32" t="str">
        <f>IF(LEN(VLOOKUP($A122,Questions!$B:$AA,24,FALSE))=0,"",VLOOKUP($A122,Questions!$B:$AA,24,FALSE))</f>
        <v xml:space="preserve"> </v>
      </c>
      <c r="H122" s="32" t="str">
        <f>IF(LEN(VLOOKUP($A122,Questions!$B:$AA,25,FALSE))=0,"",VLOOKUP($A122,Questions!$B:$AA,25,FALSE))</f>
        <v xml:space="preserve"> </v>
      </c>
      <c r="I122" s="32" t="str">
        <f>IF(LEN(VLOOKUP($A122,Questions!$B:$AA,26,FALSE))=0,"",VLOOKUP($A122,Questions!$B:$AA,26,FALSE))</f>
        <v xml:space="preserve"> </v>
      </c>
      <c r="J122" s="32" t="str">
        <f>IF(LEN(VLOOKUP($A122,Questions!$B:$AB,27,FALSE))=0,"",VLOOKUP($A122,Questions!$B:$AB,27,FALSE))</f>
        <v xml:space="preserve"> </v>
      </c>
    </row>
    <row r="123" spans="1:11" ht="80" customHeight="1" x14ac:dyDescent="0.15">
      <c r="A123" s="11" t="s">
        <v>147</v>
      </c>
      <c r="B123" s="25" t="str">
        <f>VLOOKUP(A123,'HECVAT - Full | Vendor Response'!A$27:B$284,2,FALSE)</f>
        <v>Does your Change Management process also verify that all required third-party libraries and dependencies are still supported with each major change?</v>
      </c>
      <c r="C123" s="32" t="str">
        <f>IF(LEN(VLOOKUP($A123,Questions!$B:$AA,20,FALSE))=0,"",VLOOKUP($A123,Questions!$B:$AA,20,FALSE))</f>
        <v xml:space="preserve"> </v>
      </c>
      <c r="D123" s="34" t="str">
        <f>IF(LEN(VLOOKUP($A123,Questions!$B:$AA,21,FALSE))=0,"",VLOOKUP($A123,Questions!$B:$AA,21,FALSE))</f>
        <v xml:space="preserve"> </v>
      </c>
      <c r="E123" s="32" t="str">
        <f>IF(LEN(VLOOKUP($A123,Questions!$B:$AA,22,FALSE))=0,"",VLOOKUP($A123,Questions!$B:$AA,22,FALSE))</f>
        <v xml:space="preserve"> </v>
      </c>
      <c r="F123" s="32" t="str">
        <f>IF(LEN(VLOOKUP($A123,Questions!$B:$AA,23,FALSE))=0,"",VLOOKUP($A123,Questions!$B:$AA,23,FALSE))</f>
        <v xml:space="preserve"> </v>
      </c>
      <c r="G123" s="32" t="str">
        <f>IF(LEN(VLOOKUP($A123,Questions!$B:$AA,24,FALSE))=0,"",VLOOKUP($A123,Questions!$B:$AA,24,FALSE))</f>
        <v xml:space="preserve"> </v>
      </c>
      <c r="H123" s="32" t="str">
        <f>IF(LEN(VLOOKUP($A123,Questions!$B:$AA,25,FALSE))=0,"",VLOOKUP($A123,Questions!$B:$AA,25,FALSE))</f>
        <v xml:space="preserve"> </v>
      </c>
      <c r="I123" s="32" t="str">
        <f>IF(LEN(VLOOKUP($A123,Questions!$B:$AA,26,FALSE))=0,"",VLOOKUP($A123,Questions!$B:$AA,26,FALSE))</f>
        <v xml:space="preserve"> </v>
      </c>
      <c r="J123" s="32" t="str">
        <f>IF(LEN(VLOOKUP($A123,Questions!$B:$AB,27,FALSE))=0,"",VLOOKUP($A123,Questions!$B:$AB,27,FALSE))</f>
        <v xml:space="preserve"> </v>
      </c>
    </row>
    <row r="124" spans="1:11" ht="64.25" customHeight="1" x14ac:dyDescent="0.15">
      <c r="A124" s="11" t="s">
        <v>148</v>
      </c>
      <c r="B124" s="25" t="str">
        <f>VLOOKUP(A124,'HECVAT - Full | Vendor Response'!A$27:B$284,2,FALSE)</f>
        <v>Will the institution be notified of major changes to your environment that could impact the institution's security posture?</v>
      </c>
      <c r="C124" s="32" t="str">
        <f>IF(LEN(VLOOKUP($A124,Questions!$B:$AA,20,FALSE))=0,"",VLOOKUP($A124,Questions!$B:$AA,20,FALSE))</f>
        <v xml:space="preserve"> </v>
      </c>
      <c r="D124" s="34" t="str">
        <f>IF(LEN(VLOOKUP($A124,Questions!$B:$AA,21,FALSE))=0,"",VLOOKUP($A124,Questions!$B:$AA,21,FALSE))</f>
        <v xml:space="preserve"> </v>
      </c>
      <c r="E124" s="32" t="str">
        <f>IF(LEN(VLOOKUP($A124,Questions!$B:$AA,22,FALSE))=0,"",VLOOKUP($A124,Questions!$B:$AA,22,FALSE))</f>
        <v xml:space="preserve"> </v>
      </c>
      <c r="F124" s="33" t="str">
        <f>IF(LEN(VLOOKUP($A124,Questions!$B:$AA,23,FALSE))=0,"",VLOOKUP($A124,Questions!$B:$AA,23,FALSE))</f>
        <v xml:space="preserve"> </v>
      </c>
      <c r="G124" s="33" t="str">
        <f>IF(LEN(VLOOKUP($A124,Questions!$B:$AA,24,FALSE))=0,"",VLOOKUP($A124,Questions!$B:$AA,24,FALSE))</f>
        <v xml:space="preserve"> </v>
      </c>
      <c r="H124" s="32" t="str">
        <f>IF(LEN(VLOOKUP($A124,Questions!$B:$AA,25,FALSE))=0,"",VLOOKUP($A124,Questions!$B:$AA,25,FALSE))</f>
        <v xml:space="preserve"> </v>
      </c>
      <c r="I124" s="32" t="str">
        <f>IF(LEN(VLOOKUP($A124,Questions!$B:$AA,26,FALSE))=0,"",VLOOKUP($A124,Questions!$B:$AA,26,FALSE))</f>
        <v xml:space="preserve"> </v>
      </c>
      <c r="J124" s="32" t="str">
        <f>IF(LEN(VLOOKUP($A124,Questions!$B:$AB,27,FALSE))=0,"",VLOOKUP($A124,Questions!$B:$AB,27,FALSE))</f>
        <v xml:space="preserve"> </v>
      </c>
    </row>
    <row r="125" spans="1:11" ht="64.25" customHeight="1" x14ac:dyDescent="0.15">
      <c r="A125" s="11" t="s">
        <v>149</v>
      </c>
      <c r="B125" s="25" t="str">
        <f>VLOOKUP(A125,'HECVAT - Full | Vendor Response'!A$27:B$284,2,FALSE)</f>
        <v>Do clients have the option to not participate in or postpone an upgrade to a new release?</v>
      </c>
      <c r="C125" s="32" t="str">
        <f>IF(LEN(VLOOKUP($A125,Questions!$B:$AA,20,FALSE))=0,"",VLOOKUP($A125,Questions!$B:$AA,20,FALSE))</f>
        <v xml:space="preserve"> </v>
      </c>
      <c r="D125" s="131" t="str">
        <f>IF(LEN(VLOOKUP($A125,Questions!$B:$AA,21,FALSE))=0,"",VLOOKUP($A125,Questions!$B:$AA,21,FALSE))</f>
        <v xml:space="preserve"> </v>
      </c>
      <c r="E125" s="33" t="str">
        <f>IF(LEN(VLOOKUP($A125,Questions!$B:$AA,22,FALSE))=0,"",VLOOKUP($A125,Questions!$B:$AA,22,FALSE))</f>
        <v xml:space="preserve"> </v>
      </c>
      <c r="F125" s="33" t="str">
        <f>IF(LEN(VLOOKUP($A125,Questions!$B:$AA,23,FALSE))=0,"",VLOOKUP($A125,Questions!$B:$AA,23,FALSE))</f>
        <v xml:space="preserve"> </v>
      </c>
      <c r="G125" s="33" t="str">
        <f>IF(LEN(VLOOKUP($A125,Questions!$B:$AA,24,FALSE))=0,"",VLOOKUP($A125,Questions!$B:$AA,24,FALSE))</f>
        <v xml:space="preserve"> </v>
      </c>
      <c r="H125" s="32" t="str">
        <f>IF(LEN(VLOOKUP($A125,Questions!$B:$AA,25,FALSE))=0,"",VLOOKUP($A125,Questions!$B:$AA,25,FALSE))</f>
        <v xml:space="preserve"> </v>
      </c>
      <c r="I125" s="32" t="str">
        <f>IF(LEN(VLOOKUP($A125,Questions!$B:$AA,26,FALSE))=0,"",VLOOKUP($A125,Questions!$B:$AA,26,FALSE))</f>
        <v xml:space="preserve"> </v>
      </c>
      <c r="J125" s="32" t="str">
        <f>IF(LEN(VLOOKUP($A125,Questions!$B:$AB,27,FALSE))=0,"",VLOOKUP($A125,Questions!$B:$AB,27,FALSE))</f>
        <v xml:space="preserve"> </v>
      </c>
    </row>
    <row r="126" spans="1:11" ht="64.25" customHeight="1" x14ac:dyDescent="0.15">
      <c r="A126" s="11" t="s">
        <v>150</v>
      </c>
      <c r="B126" s="25" t="str">
        <f>VLOOKUP(A126,'HECVAT - Full | Vendor Response'!A$27:B$284,2,FALSE)</f>
        <v>Do you have a fully implemented solution support strategy that defines how many concurrent versions you support?</v>
      </c>
      <c r="C126" s="32" t="str">
        <f>IF(LEN(VLOOKUP($A126,Questions!$B:$AA,20,FALSE))=0,"",VLOOKUP($A126,Questions!$B:$AA,20,FALSE))</f>
        <v xml:space="preserve"> </v>
      </c>
      <c r="D126" s="34" t="str">
        <f>IF(LEN(VLOOKUP($A126,Questions!$B:$AA,21,FALSE))=0,"",VLOOKUP($A126,Questions!$B:$AA,21,FALSE))</f>
        <v xml:space="preserve"> </v>
      </c>
      <c r="E126" s="33" t="str">
        <f>IF(LEN(VLOOKUP($A126,Questions!$B:$AA,22,FALSE))=0,"",VLOOKUP($A126,Questions!$B:$AA,22,FALSE))</f>
        <v xml:space="preserve"> </v>
      </c>
      <c r="F126" s="33" t="str">
        <f>IF(LEN(VLOOKUP($A126,Questions!$B:$AA,23,FALSE))=0,"",VLOOKUP($A126,Questions!$B:$AA,23,FALSE))</f>
        <v xml:space="preserve"> </v>
      </c>
      <c r="G126" s="33" t="str">
        <f>IF(LEN(VLOOKUP($A126,Questions!$B:$AA,24,FALSE))=0,"",VLOOKUP($A126,Questions!$B:$AA,24,FALSE))</f>
        <v xml:space="preserve"> </v>
      </c>
      <c r="H126" s="32" t="str">
        <f>IF(LEN(VLOOKUP($A126,Questions!$B:$AA,25,FALSE))=0,"",VLOOKUP($A126,Questions!$B:$AA,25,FALSE))</f>
        <v xml:space="preserve"> </v>
      </c>
      <c r="I126" s="32" t="str">
        <f>IF(LEN(VLOOKUP($A126,Questions!$B:$AA,26,FALSE))=0,"",VLOOKUP($A126,Questions!$B:$AA,26,FALSE))</f>
        <v xml:space="preserve"> </v>
      </c>
      <c r="J126" s="32" t="str">
        <f>IF(LEN(VLOOKUP($A126,Questions!$B:$AB,27,FALSE))=0,"",VLOOKUP($A126,Questions!$B:$AB,27,FALSE))</f>
        <v xml:space="preserve"> </v>
      </c>
    </row>
    <row r="127" spans="1:11" ht="64.25" customHeight="1" x14ac:dyDescent="0.15">
      <c r="A127" s="11" t="s">
        <v>151</v>
      </c>
      <c r="B127" s="25" t="str">
        <f>VLOOKUP(A127,'HECVAT - Full | Vendor Response'!A$27:B$284,2,FALSE)</f>
        <v>Does the system support client customizations from one release to another?</v>
      </c>
      <c r="C127" s="32" t="str">
        <f>IF(LEN(VLOOKUP($A127,Questions!$B:$AA,20,FALSE))=0,"",VLOOKUP($A127,Questions!$B:$AA,20,FALSE))</f>
        <v xml:space="preserve"> </v>
      </c>
      <c r="D127" s="34" t="str">
        <f>IF(LEN(VLOOKUP($A127,Questions!$B:$AA,21,FALSE))=0,"",VLOOKUP($A127,Questions!$B:$AA,21,FALSE))</f>
        <v xml:space="preserve"> </v>
      </c>
      <c r="E127" s="33" t="str">
        <f>IF(LEN(VLOOKUP($A127,Questions!$B:$AA,22,FALSE))=0,"",VLOOKUP($A127,Questions!$B:$AA,22,FALSE))</f>
        <v xml:space="preserve"> </v>
      </c>
      <c r="F127" s="33" t="str">
        <f>IF(LEN(VLOOKUP($A127,Questions!$B:$AA,23,FALSE))=0,"",VLOOKUP($A127,Questions!$B:$AA,23,FALSE))</f>
        <v xml:space="preserve"> </v>
      </c>
      <c r="G127" s="33" t="str">
        <f>IF(LEN(VLOOKUP($A127,Questions!$B:$AA,24,FALSE))=0,"",VLOOKUP($A127,Questions!$B:$AA,24,FALSE))</f>
        <v xml:space="preserve"> </v>
      </c>
      <c r="H127" s="32" t="str">
        <f>IF(LEN(VLOOKUP($A127,Questions!$B:$AA,25,FALSE))=0,"",VLOOKUP($A127,Questions!$B:$AA,25,FALSE))</f>
        <v xml:space="preserve"> </v>
      </c>
      <c r="I127" s="33" t="str">
        <f>IF(LEN(VLOOKUP($A127,Questions!$B:$AA,26,FALSE))=0,"",VLOOKUP($A127,Questions!$B:$AA,26,FALSE))</f>
        <v xml:space="preserve"> </v>
      </c>
      <c r="J127" s="33" t="str">
        <f>IF(LEN(VLOOKUP($A127,Questions!$B:$AB,27,FALSE))=0,"",VLOOKUP($A127,Questions!$B:$AB,27,FALSE))</f>
        <v xml:space="preserve"> </v>
      </c>
    </row>
    <row r="128" spans="1:11" ht="64.25" customHeight="1" x14ac:dyDescent="0.15">
      <c r="A128" s="11" t="s">
        <v>152</v>
      </c>
      <c r="B128" s="25" t="str">
        <f>VLOOKUP(A128,'HECVAT - Full | Vendor Response'!A$27:B$284,2,FALSE)</f>
        <v>Do you have a release schedule for product updates?</v>
      </c>
      <c r="C128" s="32" t="str">
        <f>IF(LEN(VLOOKUP($A128,Questions!$B:$AA,20,FALSE))=0,"",VLOOKUP($A128,Questions!$B:$AA,20,FALSE))</f>
        <v xml:space="preserve"> </v>
      </c>
      <c r="D128" s="34" t="str">
        <f>IF(LEN(VLOOKUP($A128,Questions!$B:$AA,21,FALSE))=0,"",VLOOKUP($A128,Questions!$B:$AA,21,FALSE))</f>
        <v xml:space="preserve"> </v>
      </c>
      <c r="E128" s="33" t="str">
        <f>IF(LEN(VLOOKUP($A128,Questions!$B:$AA,22,FALSE))=0,"",VLOOKUP($A128,Questions!$B:$AA,22,FALSE))</f>
        <v xml:space="preserve"> </v>
      </c>
      <c r="F128" s="33" t="str">
        <f>IF(LEN(VLOOKUP($A128,Questions!$B:$AA,23,FALSE))=0,"",VLOOKUP($A128,Questions!$B:$AA,23,FALSE))</f>
        <v xml:space="preserve"> </v>
      </c>
      <c r="G128" s="33" t="str">
        <f>IF(LEN(VLOOKUP($A128,Questions!$B:$AA,24,FALSE))=0,"",VLOOKUP($A128,Questions!$B:$AA,24,FALSE))</f>
        <v xml:space="preserve"> </v>
      </c>
      <c r="H128" s="32" t="str">
        <f>IF(LEN(VLOOKUP($A128,Questions!$B:$AA,25,FALSE))=0,"",VLOOKUP($A128,Questions!$B:$AA,25,FALSE))</f>
        <v xml:space="preserve"> </v>
      </c>
      <c r="I128" s="33" t="str">
        <f>IF(LEN(VLOOKUP($A128,Questions!$B:$AA,26,FALSE))=0,"",VLOOKUP($A128,Questions!$B:$AA,26,FALSE))</f>
        <v xml:space="preserve"> </v>
      </c>
      <c r="J128" s="33" t="str">
        <f>IF(LEN(VLOOKUP($A128,Questions!$B:$AB,27,FALSE))=0,"",VLOOKUP($A128,Questions!$B:$AB,27,FALSE))</f>
        <v xml:space="preserve"> </v>
      </c>
    </row>
    <row r="129" spans="1:259" ht="64.25" customHeight="1" x14ac:dyDescent="0.15">
      <c r="A129" s="11" t="s">
        <v>153</v>
      </c>
      <c r="B129" s="25" t="str">
        <f>VLOOKUP(A129,'HECVAT - Full | Vendor Response'!A$27:B$284,2,FALSE)</f>
        <v>Do you have a technology roadmap, for at least the next two years, for enhancements and bug fixes for the product/service being assessed?</v>
      </c>
      <c r="C129" s="32" t="str">
        <f>IF(LEN(VLOOKUP($A129,Questions!$B:$AA,20,FALSE))=0,"",VLOOKUP($A129,Questions!$B:$AA,20,FALSE))</f>
        <v xml:space="preserve"> </v>
      </c>
      <c r="D129" s="34" t="str">
        <f>IF(LEN(VLOOKUP($A129,Questions!$B:$AA,21,FALSE))=0,"",VLOOKUP($A129,Questions!$B:$AA,21,FALSE))</f>
        <v xml:space="preserve"> </v>
      </c>
      <c r="E129" s="32" t="str">
        <f>IF(LEN(VLOOKUP($A129,Questions!$B:$AA,22,FALSE))=0,"",VLOOKUP($A129,Questions!$B:$AA,22,FALSE))</f>
        <v xml:space="preserve"> </v>
      </c>
      <c r="F129" s="32" t="str">
        <f>IF(LEN(VLOOKUP($A129,Questions!$B:$AA,23,FALSE))=0,"",VLOOKUP($A129,Questions!$B:$AA,23,FALSE))</f>
        <v xml:space="preserve"> </v>
      </c>
      <c r="G129" s="32" t="str">
        <f>IF(LEN(VLOOKUP($A129,Questions!$B:$AA,24,FALSE))=0,"",VLOOKUP($A129,Questions!$B:$AA,24,FALSE))</f>
        <v xml:space="preserve"> </v>
      </c>
      <c r="H129" s="32" t="str">
        <f>IF(LEN(VLOOKUP($A129,Questions!$B:$AA,25,FALSE))=0,"",VLOOKUP($A129,Questions!$B:$AA,25,FALSE))</f>
        <v xml:space="preserve"> </v>
      </c>
      <c r="I129" s="32" t="str">
        <f>IF(LEN(VLOOKUP($A129,Questions!$B:$AA,26,FALSE))=0,"",VLOOKUP($A129,Questions!$B:$AA,26,FALSE))</f>
        <v xml:space="preserve"> </v>
      </c>
      <c r="J129" s="32" t="str">
        <f>IF(LEN(VLOOKUP($A129,Questions!$B:$AB,27,FALSE))=0,"",VLOOKUP($A129,Questions!$B:$AB,27,FALSE))</f>
        <v xml:space="preserve"> </v>
      </c>
    </row>
    <row r="130" spans="1:259" ht="64.25" customHeight="1" x14ac:dyDescent="0.15">
      <c r="A130" s="11" t="s">
        <v>154</v>
      </c>
      <c r="B130" s="25" t="str">
        <f>VLOOKUP(A130,'HECVAT - Full | Vendor Response'!A$27:B$284,2,FALSE)</f>
        <v>Is institutional involvement (i.e., technically or organizationally) required during product updates?</v>
      </c>
      <c r="C130" s="32" t="str">
        <f>IF(LEN(VLOOKUP($A130,Questions!$B:$AA,20,FALSE))=0,"",VLOOKUP($A130,Questions!$B:$AA,20,FALSE))</f>
        <v xml:space="preserve"> </v>
      </c>
      <c r="D130" s="34" t="str">
        <f>IF(LEN(VLOOKUP($A130,Questions!$B:$AA,21,FALSE))=0,"",VLOOKUP($A130,Questions!$B:$AA,21,FALSE))</f>
        <v xml:space="preserve"> </v>
      </c>
      <c r="E130" s="33" t="str">
        <f>IF(LEN(VLOOKUP($A130,Questions!$B:$AA,22,FALSE))=0,"",VLOOKUP($A130,Questions!$B:$AA,22,FALSE))</f>
        <v xml:space="preserve"> </v>
      </c>
      <c r="F130" s="33" t="str">
        <f>IF(LEN(VLOOKUP($A130,Questions!$B:$AA,23,FALSE))=0,"",VLOOKUP($A130,Questions!$B:$AA,23,FALSE))</f>
        <v xml:space="preserve"> </v>
      </c>
      <c r="G130" s="32" t="str">
        <f>IF(LEN(VLOOKUP($A130,Questions!$B:$AA,24,FALSE))=0,"",VLOOKUP($A130,Questions!$B:$AA,24,FALSE))</f>
        <v xml:space="preserve"> </v>
      </c>
      <c r="H130" s="32" t="str">
        <f>IF(LEN(VLOOKUP($A130,Questions!$B:$AA,25,FALSE))=0,"",VLOOKUP($A130,Questions!$B:$AA,25,FALSE))</f>
        <v xml:space="preserve"> </v>
      </c>
      <c r="I130" s="33" t="str">
        <f>IF(LEN(VLOOKUP($A130,Questions!$B:$AA,26,FALSE))=0,"",VLOOKUP($A130,Questions!$B:$AA,26,FALSE))</f>
        <v xml:space="preserve"> </v>
      </c>
      <c r="J130" s="33" t="str">
        <f>IF(LEN(VLOOKUP($A130,Questions!$B:$AB,27,FALSE))=0,"",VLOOKUP($A130,Questions!$B:$AB,27,FALSE))</f>
        <v xml:space="preserve"> </v>
      </c>
    </row>
    <row r="131" spans="1:259" ht="64.25" customHeight="1" x14ac:dyDescent="0.15">
      <c r="A131" s="11" t="s">
        <v>155</v>
      </c>
      <c r="B131" s="25" t="str">
        <f>VLOOKUP(A131,'HECVAT - Full | Vendor Response'!A$27:B$284,2,FALSE)</f>
        <v>Do you have policy and procedure, currently implemented, managing how critical patches are applied to all systems and applications?</v>
      </c>
      <c r="C131" s="32" t="str">
        <f>IF(LEN(VLOOKUP($A131,Questions!$B:$AA,20,FALSE))=0,"",VLOOKUP($A131,Questions!$B:$AA,20,FALSE))</f>
        <v xml:space="preserve"> </v>
      </c>
      <c r="D131" s="34" t="str">
        <f>IF(LEN(VLOOKUP($A131,Questions!$B:$AA,21,FALSE))=0,"",VLOOKUP($A131,Questions!$B:$AA,21,FALSE))</f>
        <v xml:space="preserve"> </v>
      </c>
      <c r="E131" s="33" t="str">
        <f>IF(LEN(VLOOKUP($A131,Questions!$B:$AA,22,FALSE))=0,"",VLOOKUP($A131,Questions!$B:$AA,22,FALSE))</f>
        <v xml:space="preserve"> </v>
      </c>
      <c r="F131" s="33" t="str">
        <f>IF(LEN(VLOOKUP($A131,Questions!$B:$AA,23,FALSE))=0,"",VLOOKUP($A131,Questions!$B:$AA,23,FALSE))</f>
        <v xml:space="preserve"> </v>
      </c>
      <c r="G131" s="33" t="str">
        <f>IF(LEN(VLOOKUP($A131,Questions!$B:$AA,24,FALSE))=0,"",VLOOKUP($A131,Questions!$B:$AA,24,FALSE))</f>
        <v xml:space="preserve"> </v>
      </c>
      <c r="H131" s="32" t="str">
        <f>IF(LEN(VLOOKUP($A131,Questions!$B:$AA,25,FALSE))=0,"",VLOOKUP($A131,Questions!$B:$AA,25,FALSE))</f>
        <v xml:space="preserve"> </v>
      </c>
      <c r="I131" s="33" t="str">
        <f>IF(LEN(VLOOKUP($A131,Questions!$B:$AA,26,FALSE))=0,"",VLOOKUP($A131,Questions!$B:$AA,26,FALSE))</f>
        <v xml:space="preserve"> </v>
      </c>
      <c r="J131" s="33" t="str">
        <f>IF(LEN(VLOOKUP($A131,Questions!$B:$AB,27,FALSE))=0,"",VLOOKUP($A131,Questions!$B:$AB,27,FALSE))</f>
        <v xml:space="preserve"> </v>
      </c>
    </row>
    <row r="132" spans="1:259" ht="64.25" customHeight="1" x14ac:dyDescent="0.15">
      <c r="A132" s="11" t="s">
        <v>156</v>
      </c>
      <c r="B132" s="25" t="str">
        <f>VLOOKUP(A132,'HECVAT - Full | Vendor Response'!A$27:B$284,2,FALSE)</f>
        <v>Do you have policy and procedure, currently implemented, guiding how security risks are mitigated until patches can be applied?</v>
      </c>
      <c r="C132" s="33" t="str">
        <f>IF(LEN(VLOOKUP($A132,Questions!$B:$AA,20,FALSE))=0,"",VLOOKUP($A132,Questions!$B:$AA,20,FALSE))</f>
        <v xml:space="preserve"> </v>
      </c>
      <c r="D132" s="34" t="str">
        <f>IF(LEN(VLOOKUP($A132,Questions!$B:$AA,21,FALSE))=0,"",VLOOKUP($A132,Questions!$B:$AA,21,FALSE))</f>
        <v xml:space="preserve"> </v>
      </c>
      <c r="E132" s="33" t="str">
        <f>IF(LEN(VLOOKUP($A132,Questions!$B:$AA,22,FALSE))=0,"",VLOOKUP($A132,Questions!$B:$AA,22,FALSE))</f>
        <v xml:space="preserve"> </v>
      </c>
      <c r="F132" s="33" t="str">
        <f>IF(LEN(VLOOKUP($A132,Questions!$B:$AA,23,FALSE))=0,"",VLOOKUP($A132,Questions!$B:$AA,23,FALSE))</f>
        <v xml:space="preserve"> </v>
      </c>
      <c r="G132" s="33" t="str">
        <f>IF(LEN(VLOOKUP($A132,Questions!$B:$AA,24,FALSE))=0,"",VLOOKUP($A132,Questions!$B:$AA,24,FALSE))</f>
        <v xml:space="preserve"> </v>
      </c>
      <c r="H132" s="32" t="str">
        <f>IF(LEN(VLOOKUP($A132,Questions!$B:$AA,25,FALSE))=0,"",VLOOKUP($A132,Questions!$B:$AA,25,FALSE))</f>
        <v xml:space="preserve"> </v>
      </c>
      <c r="I132" s="33" t="str">
        <f>IF(LEN(VLOOKUP($A132,Questions!$B:$AA,26,FALSE))=0,"",VLOOKUP($A132,Questions!$B:$AA,26,FALSE))</f>
        <v xml:space="preserve"> </v>
      </c>
      <c r="J132" s="33" t="str">
        <f>IF(LEN(VLOOKUP($A132,Questions!$B:$AB,27,FALSE))=0,"",VLOOKUP($A132,Questions!$B:$AB,27,FALSE))</f>
        <v xml:space="preserve"> </v>
      </c>
    </row>
    <row r="133" spans="1:259" ht="64.25" customHeight="1" x14ac:dyDescent="0.15">
      <c r="A133" s="11" t="s">
        <v>157</v>
      </c>
      <c r="B133" s="25" t="str">
        <f>VLOOKUP(A133,'HECVAT - Full | Vendor Response'!A$27:B$284,2,FALSE)</f>
        <v>Are upgrades or system changes installed during off-peak hours or in a manner that does not impact the customer?</v>
      </c>
      <c r="C133" s="32" t="str">
        <f>IF(LEN(VLOOKUP($A133,Questions!$B:$AA,20,FALSE))=0,"",VLOOKUP($A133,Questions!$B:$AA,20,FALSE))</f>
        <v xml:space="preserve"> </v>
      </c>
      <c r="D133" s="34" t="str">
        <f>IF(LEN(VLOOKUP($A133,Questions!$B:$AA,21,FALSE))=0,"",VLOOKUP($A133,Questions!$B:$AA,21,FALSE))</f>
        <v xml:space="preserve"> </v>
      </c>
      <c r="E133" s="32" t="str">
        <f>IF(LEN(VLOOKUP($A133,Questions!$B:$AA,22,FALSE))=0,"",VLOOKUP($A133,Questions!$B:$AA,22,FALSE))</f>
        <v xml:space="preserve"> </v>
      </c>
      <c r="F133" s="33" t="str">
        <f>IF(LEN(VLOOKUP($A133,Questions!$B:$AA,23,FALSE))=0,"",VLOOKUP($A133,Questions!$B:$AA,23,FALSE))</f>
        <v xml:space="preserve"> </v>
      </c>
      <c r="G133" s="33" t="str">
        <f>IF(LEN(VLOOKUP($A133,Questions!$B:$AA,24,FALSE))=0,"",VLOOKUP($A133,Questions!$B:$AA,24,FALSE))</f>
        <v xml:space="preserve"> </v>
      </c>
      <c r="H133" s="32" t="str">
        <f>IF(LEN(VLOOKUP($A133,Questions!$B:$AA,25,FALSE))=0,"",VLOOKUP($A133,Questions!$B:$AA,25,FALSE))</f>
        <v xml:space="preserve"> </v>
      </c>
      <c r="I133" s="32" t="str">
        <f>IF(LEN(VLOOKUP($A133,Questions!$B:$AA,26,FALSE))=0,"",VLOOKUP($A133,Questions!$B:$AA,26,FALSE))</f>
        <v xml:space="preserve"> </v>
      </c>
      <c r="J133" s="32" t="str">
        <f>IF(LEN(VLOOKUP($A133,Questions!$B:$AB,27,FALSE))=0,"",VLOOKUP($A133,Questions!$B:$AB,27,FALSE))</f>
        <v xml:space="preserve"> </v>
      </c>
    </row>
    <row r="134" spans="1:259" ht="64.25" customHeight="1" x14ac:dyDescent="0.15">
      <c r="A134" s="11" t="s">
        <v>158</v>
      </c>
      <c r="B134" s="25" t="str">
        <f>VLOOKUP(A134,'HECVAT - Full | Vendor Response'!A$27:B$284,2,FALSE)</f>
        <v>Do procedures exist to provide that emergency changes are documented and authorized (including after-the-fact approval)?</v>
      </c>
      <c r="C134" s="32" t="str">
        <f>IF(LEN(VLOOKUP($A134,Questions!$B:$AA,20,FALSE))=0,"",VLOOKUP($A134,Questions!$B:$AA,20,FALSE))</f>
        <v xml:space="preserve"> </v>
      </c>
      <c r="D134" s="32" t="str">
        <f>IF(LEN(VLOOKUP($A134,Questions!$B:$AA,21,FALSE))=0,"",VLOOKUP($A134,Questions!$B:$AA,21,FALSE))</f>
        <v xml:space="preserve"> </v>
      </c>
      <c r="E134" s="32" t="str">
        <f>IF(LEN(VLOOKUP($A134,Questions!$B:$AA,22,FALSE))=0,"",VLOOKUP($A134,Questions!$B:$AA,22,FALSE))</f>
        <v xml:space="preserve"> </v>
      </c>
      <c r="F134" s="33" t="str">
        <f>IF(LEN(VLOOKUP($A134,Questions!$B:$AA,23,FALSE))=0,"",VLOOKUP($A134,Questions!$B:$AA,23,FALSE))</f>
        <v xml:space="preserve"> </v>
      </c>
      <c r="G134" s="33" t="str">
        <f>IF(LEN(VLOOKUP($A134,Questions!$B:$AA,24,FALSE))=0,"",VLOOKUP($A134,Questions!$B:$AA,24,FALSE))</f>
        <v xml:space="preserve"> </v>
      </c>
      <c r="H134" s="32" t="str">
        <f>IF(LEN(VLOOKUP($A134,Questions!$B:$AA,25,FALSE))=0,"",VLOOKUP($A134,Questions!$B:$AA,25,FALSE))</f>
        <v xml:space="preserve"> </v>
      </c>
      <c r="I134" s="32" t="str">
        <f>IF(LEN(VLOOKUP($A134,Questions!$B:$AA,26,FALSE))=0,"",VLOOKUP($A134,Questions!$B:$AA,26,FALSE))</f>
        <v xml:space="preserve"> </v>
      </c>
      <c r="J134" s="32" t="str">
        <f>IF(LEN(VLOOKUP($A134,Questions!$B:$AB,27,FALSE))=0,"",VLOOKUP($A134,Questions!$B:$AB,27,FALSE))</f>
        <v xml:space="preserve"> </v>
      </c>
    </row>
    <row r="135" spans="1:259" ht="48" customHeight="1" x14ac:dyDescent="0.15">
      <c r="A135" s="11" t="s">
        <v>159</v>
      </c>
      <c r="B135" s="25" t="str">
        <f>VLOOKUP(A135,'HECVAT - Full | Vendor Response'!A$27:B$284,2,FALSE)</f>
        <v>Do you have an implemented system configuration management process? (e.g.,secure "gold" images, etc.)</v>
      </c>
      <c r="C135" s="32" t="str">
        <f>IF(LEN(VLOOKUP($A135,Questions!$B:$AA,20,FALSE))=0,"",VLOOKUP($A135,Questions!$B:$AA,20,FALSE))</f>
        <v xml:space="preserve"> </v>
      </c>
      <c r="D135" s="131" t="str">
        <f>IF(LEN(VLOOKUP($A135,Questions!$B:$AA,21,FALSE))=0,"",VLOOKUP($A135,Questions!$B:$AA,21,FALSE))</f>
        <v xml:space="preserve"> </v>
      </c>
      <c r="E135" s="33" t="str">
        <f>IF(LEN(VLOOKUP($A135,Questions!$B:$AA,22,FALSE))=0,"",VLOOKUP($A135,Questions!$B:$AA,22,FALSE))</f>
        <v xml:space="preserve"> </v>
      </c>
      <c r="F135" s="33" t="str">
        <f>IF(LEN(VLOOKUP($A135,Questions!$B:$AA,23,FALSE))=0,"",VLOOKUP($A135,Questions!$B:$AA,23,FALSE))</f>
        <v xml:space="preserve"> </v>
      </c>
      <c r="G135" s="33" t="str">
        <f>IF(LEN(VLOOKUP($A135,Questions!$B:$AA,24,FALSE))=0,"",VLOOKUP($A135,Questions!$B:$AA,24,FALSE))</f>
        <v xml:space="preserve"> </v>
      </c>
      <c r="H135" s="32" t="str">
        <f>IF(LEN(VLOOKUP($A135,Questions!$B:$AA,25,FALSE))=0,"",VLOOKUP($A135,Questions!$B:$AA,25,FALSE))</f>
        <v xml:space="preserve"> </v>
      </c>
      <c r="I135" s="32" t="str">
        <f>IF(LEN(VLOOKUP($A135,Questions!$B:$AA,26,FALSE))=0,"",VLOOKUP($A135,Questions!$B:$AA,26,FALSE))</f>
        <v xml:space="preserve"> </v>
      </c>
      <c r="J135" s="32" t="str">
        <f>IF(LEN(VLOOKUP($A135,Questions!$B:$AB,27,FALSE))=0,"",VLOOKUP($A135,Questions!$B:$AB,27,FALSE))</f>
        <v xml:space="preserve"> </v>
      </c>
    </row>
    <row r="136" spans="1:259" ht="78.75" customHeight="1" x14ac:dyDescent="0.15">
      <c r="A136" s="11" t="s">
        <v>160</v>
      </c>
      <c r="B136" s="25" t="str">
        <f>VLOOKUP(A136,'HECVAT - Full | Vendor Response'!A$27:B$284,2,FALSE)</f>
        <v>Do you have a systems management and configuration strategy that encompasses servers, appliances, cloud services, applications, and mobile devices (company and employee owned)?</v>
      </c>
      <c r="C136" s="32" t="str">
        <f>IF(LEN(VLOOKUP($A136,Questions!$B:$AA,20,FALSE))=0,"",VLOOKUP($A136,Questions!$B:$AA,20,FALSE))</f>
        <v xml:space="preserve"> </v>
      </c>
      <c r="D136" s="131" t="str">
        <f>IF(LEN(VLOOKUP($A136,Questions!$B:$AA,21,FALSE))=0,"",VLOOKUP($A136,Questions!$B:$AA,21,FALSE))</f>
        <v xml:space="preserve"> </v>
      </c>
      <c r="E136" s="32" t="str">
        <f>IF(LEN(VLOOKUP($A136,Questions!$B:$AA,22,FALSE))=0,"",VLOOKUP($A136,Questions!$B:$AA,22,FALSE))</f>
        <v xml:space="preserve"> </v>
      </c>
      <c r="F136" s="32" t="str">
        <f>IF(LEN(VLOOKUP($A136,Questions!$B:$AA,23,FALSE))=0,"",VLOOKUP($A136,Questions!$B:$AA,23,FALSE))</f>
        <v xml:space="preserve"> </v>
      </c>
      <c r="G136" s="33" t="str">
        <f>IF(LEN(VLOOKUP($A136,Questions!$B:$AA,24,FALSE))=0,"",VLOOKUP($A136,Questions!$B:$AA,24,FALSE))</f>
        <v xml:space="preserve"> </v>
      </c>
      <c r="H136" s="32" t="str">
        <f>IF(LEN(VLOOKUP($A136,Questions!$B:$AA,25,FALSE))=0,"",VLOOKUP($A136,Questions!$B:$AA,25,FALSE))</f>
        <v xml:space="preserve"> </v>
      </c>
      <c r="I136" s="32" t="str">
        <f>IF(LEN(VLOOKUP($A136,Questions!$B:$AA,26,FALSE))=0,"",VLOOKUP($A136,Questions!$B:$AA,26,FALSE))</f>
        <v xml:space="preserve"> </v>
      </c>
      <c r="J136" s="32" t="str">
        <f>IF(LEN(VLOOKUP($A136,Questions!$B:$AB,27,FALSE))=0,"",VLOOKUP($A136,Questions!$B:$AB,27,FALSE))</f>
        <v xml:space="preserve"> </v>
      </c>
      <c r="K136" s="274" t="s">
        <v>3242</v>
      </c>
    </row>
    <row r="137" spans="1:259" ht="36" customHeight="1" x14ac:dyDescent="0.2">
      <c r="A137" s="345" t="str">
        <f>IF($C$31="","Data",IF($C$31="Yes","Data - Optional based on QUALIFIER response.","Data"))</f>
        <v>Data</v>
      </c>
      <c r="B137" s="345"/>
      <c r="C137" s="20" t="str">
        <f>C$23</f>
        <v>CIS Critical Security Controls v6.1</v>
      </c>
      <c r="D137" s="20" t="str">
        <f t="shared" ref="D137:J137" si="9">D$23</f>
        <v>HIPAA</v>
      </c>
      <c r="E137" s="20" t="str">
        <f t="shared" si="9"/>
        <v>ISO 27002:27013</v>
      </c>
      <c r="F137" s="20" t="str">
        <f t="shared" si="9"/>
        <v>NIST Cybersecurity Framework</v>
      </c>
      <c r="G137" s="20" t="str">
        <f t="shared" si="9"/>
        <v>NIST SP 800-171r2</v>
      </c>
      <c r="H137" s="20" t="str">
        <f t="shared" si="9"/>
        <v>NIST SP 800-53r4</v>
      </c>
      <c r="I137" s="20" t="str">
        <f t="shared" si="9"/>
        <v>PCI DSS</v>
      </c>
      <c r="J137" s="20" t="str">
        <f t="shared" si="9"/>
        <v>Trusted CI</v>
      </c>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row>
    <row r="138" spans="1:259" ht="48" customHeight="1" x14ac:dyDescent="0.2">
      <c r="A138" s="11" t="s">
        <v>162</v>
      </c>
      <c r="B138" s="25" t="str">
        <f>VLOOKUP(A138,'HECVAT - Full | Vendor Response'!A$27:B$284,2,FALSE)</f>
        <v>Does the environment provide for dedicated single-tenant capabilities? If not, describe how your product or environment separates data from different customers (e.g., logically, physically, single tenancy, multi-tenancy).</v>
      </c>
      <c r="C138" s="32" t="str">
        <f>IF(LEN(VLOOKUP($A138,Questions!$B:$AA,20,FALSE))=0,"",VLOOKUP($A138,Questions!$B:$AA,20,FALSE))</f>
        <v xml:space="preserve"> </v>
      </c>
      <c r="D138" s="33" t="str">
        <f>IF(LEN(VLOOKUP($A138,Questions!$B:$AA,21,FALSE))=0,"",VLOOKUP($A138,Questions!$B:$AA,21,FALSE))</f>
        <v xml:space="preserve"> </v>
      </c>
      <c r="E138" s="33" t="str">
        <f>IF(LEN(VLOOKUP($A138,Questions!$B:$AA,22,FALSE))=0,"",VLOOKUP($A138,Questions!$B:$AA,22,FALSE))</f>
        <v xml:space="preserve"> </v>
      </c>
      <c r="F138" s="32" t="str">
        <f>IF(LEN(VLOOKUP($A138,Questions!$B:$AA,23,FALSE))=0,"",VLOOKUP($A138,Questions!$B:$AA,23,FALSE))</f>
        <v xml:space="preserve"> </v>
      </c>
      <c r="G138" s="32" t="str">
        <f>IF(LEN(VLOOKUP($A138,Questions!$B:$AA,24,FALSE))=0,"",VLOOKUP($A138,Questions!$B:$AA,24,FALSE))</f>
        <v xml:space="preserve"> </v>
      </c>
      <c r="H138" s="32" t="str">
        <f>IF(LEN(VLOOKUP($A138,Questions!$B:$AA,25,FALSE))=0,"",VLOOKUP($A138,Questions!$B:$AA,25,FALSE))</f>
        <v xml:space="preserve"> </v>
      </c>
      <c r="I138" s="32" t="str">
        <f>IF(LEN(VLOOKUP($A138,Questions!$B:$AA,26,FALSE))=0,"",VLOOKUP($A138,Questions!$B:$AA,26,FALSE))</f>
        <v xml:space="preserve"> </v>
      </c>
      <c r="J138" s="32" t="str">
        <f>IF(LEN(VLOOKUP($A138,Questions!$B:$AB,27,FALSE))=0,"",VLOOKUP($A138,Questions!$B:$AB,27,FALSE))</f>
        <v xml:space="preserve"> </v>
      </c>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row>
    <row r="139" spans="1:259" ht="48" customHeight="1" x14ac:dyDescent="0.2">
      <c r="A139" s="11" t="s">
        <v>163</v>
      </c>
      <c r="B139" s="25" t="str">
        <f>VLOOKUP(A139,'HECVAT - Full | Vendor Response'!A$27:B$284,2,FALSE)</f>
        <v>Will the institution's data be stored on any devices (database servers, file servers, SAN, NAS, etc.) configured with non-RFC 1918/4193 (i.e., publicly routable) IP addresses?</v>
      </c>
      <c r="C139" s="32" t="str">
        <f>IF(LEN(VLOOKUP($A139,Questions!$B:$AA,20,FALSE))=0,"",VLOOKUP($A139,Questions!$B:$AA,20,FALSE))</f>
        <v xml:space="preserve"> </v>
      </c>
      <c r="D139" s="33" t="str">
        <f>IF(LEN(VLOOKUP($A139,Questions!$B:$AA,21,FALSE))=0,"",VLOOKUP($A139,Questions!$B:$AA,21,FALSE))</f>
        <v xml:space="preserve"> </v>
      </c>
      <c r="E139" s="33" t="str">
        <f>IF(LEN(VLOOKUP($A139,Questions!$B:$AA,22,FALSE))=0,"",VLOOKUP($A139,Questions!$B:$AA,22,FALSE))</f>
        <v xml:space="preserve"> </v>
      </c>
      <c r="F139" s="32" t="str">
        <f>IF(LEN(VLOOKUP($A139,Questions!$B:$AA,23,FALSE))=0,"",VLOOKUP($A139,Questions!$B:$AA,23,FALSE))</f>
        <v xml:space="preserve"> </v>
      </c>
      <c r="G139" s="32" t="str">
        <f>IF(LEN(VLOOKUP($A139,Questions!$B:$AA,24,FALSE))=0,"",VLOOKUP($A139,Questions!$B:$AA,24,FALSE))</f>
        <v xml:space="preserve"> </v>
      </c>
      <c r="H139" s="32" t="str">
        <f>IF(LEN(VLOOKUP($A139,Questions!$B:$AA,25,FALSE))=0,"",VLOOKUP($A139,Questions!$B:$AA,25,FALSE))</f>
        <v xml:space="preserve"> </v>
      </c>
      <c r="I139" s="32" t="str">
        <f>IF(LEN(VLOOKUP($A139,Questions!$B:$AA,26,FALSE))=0,"",VLOOKUP($A139,Questions!$B:$AA,26,FALSE))</f>
        <v xml:space="preserve"> </v>
      </c>
      <c r="J139" s="32" t="str">
        <f>IF(LEN(VLOOKUP($A139,Questions!$B:$AB,27,FALSE))=0,"",VLOOKUP($A139,Questions!$B:$AB,27,FALSE))</f>
        <v xml:space="preserve"> </v>
      </c>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row>
    <row r="140" spans="1:259" ht="48" customHeight="1" x14ac:dyDescent="0.2">
      <c r="A140" s="11" t="s">
        <v>164</v>
      </c>
      <c r="B140" s="25" t="str">
        <f>VLOOKUP(A140,'HECVAT - Full | Vendor Response'!A$27:B$284,2,FALSE)</f>
        <v>Is sensitive data encrypted, using secure protocols/algorithms, in transport? (e.g., system-to-client)</v>
      </c>
      <c r="C140" s="32" t="str">
        <f>IF(LEN(VLOOKUP($A140,Questions!$B:$AA,20,FALSE))=0,"",VLOOKUP($A140,Questions!$B:$AA,20,FALSE))</f>
        <v xml:space="preserve"> </v>
      </c>
      <c r="D140" s="33" t="str">
        <f>IF(LEN(VLOOKUP($A140,Questions!$B:$AA,21,FALSE))=0,"",VLOOKUP($A140,Questions!$B:$AA,21,FALSE))</f>
        <v xml:space="preserve"> </v>
      </c>
      <c r="E140" s="32" t="str">
        <f>IF(LEN(VLOOKUP($A140,Questions!$B:$AA,22,FALSE))=0,"",VLOOKUP($A140,Questions!$B:$AA,22,FALSE))</f>
        <v xml:space="preserve"> </v>
      </c>
      <c r="F140" s="32" t="str">
        <f>IF(LEN(VLOOKUP($A140,Questions!$B:$AA,23,FALSE))=0,"",VLOOKUP($A140,Questions!$B:$AA,23,FALSE))</f>
        <v xml:space="preserve"> </v>
      </c>
      <c r="G140" s="33" t="str">
        <f>IF(LEN(VLOOKUP($A140,Questions!$B:$AA,24,FALSE))=0,"",VLOOKUP($A140,Questions!$B:$AA,24,FALSE))</f>
        <v xml:space="preserve"> </v>
      </c>
      <c r="H140" s="33" t="str">
        <f>IF(LEN(VLOOKUP($A140,Questions!$B:$AA,25,FALSE))=0,"",VLOOKUP($A140,Questions!$B:$AA,25,FALSE))</f>
        <v xml:space="preserve"> </v>
      </c>
      <c r="I140" s="32" t="str">
        <f>IF(LEN(VLOOKUP($A140,Questions!$B:$AA,26,FALSE))=0,"",VLOOKUP($A140,Questions!$B:$AA,26,FALSE))</f>
        <v xml:space="preserve"> </v>
      </c>
      <c r="J140" s="32" t="str">
        <f>IF(LEN(VLOOKUP($A140,Questions!$B:$AB,27,FALSE))=0,"",VLOOKUP($A140,Questions!$B:$AB,27,FALSE))</f>
        <v xml:space="preserve"> </v>
      </c>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row>
    <row r="141" spans="1:259" ht="48" customHeight="1" x14ac:dyDescent="0.2">
      <c r="A141" s="11" t="s">
        <v>165</v>
      </c>
      <c r="B141" s="25" t="str">
        <f>VLOOKUP(A141,'HECVAT - Full | Vendor Response'!A$27:B$284,2,FALSE)</f>
        <v>Is sensitive data encrypted, using secure protocols/algorithms, in storage? (e.g., disk encryption, at-rest, files, and within a running database)</v>
      </c>
      <c r="C141" s="32" t="str">
        <f>IF(LEN(VLOOKUP($A141,Questions!$B:$AA,20,FALSE))=0,"",VLOOKUP($A141,Questions!$B:$AA,20,FALSE))</f>
        <v xml:space="preserve"> </v>
      </c>
      <c r="D141" s="33" t="str">
        <f>IF(LEN(VLOOKUP($A141,Questions!$B:$AA,21,FALSE))=0,"",VLOOKUP($A141,Questions!$B:$AA,21,FALSE))</f>
        <v xml:space="preserve"> </v>
      </c>
      <c r="E141" s="32" t="str">
        <f>IF(LEN(VLOOKUP($A141,Questions!$B:$AA,22,FALSE))=0,"",VLOOKUP($A141,Questions!$B:$AA,22,FALSE))</f>
        <v xml:space="preserve"> </v>
      </c>
      <c r="F141" s="32" t="str">
        <f>IF(LEN(VLOOKUP($A141,Questions!$B:$AA,23,FALSE))=0,"",VLOOKUP($A141,Questions!$B:$AA,23,FALSE))</f>
        <v xml:space="preserve"> </v>
      </c>
      <c r="G141" s="32" t="str">
        <f>IF(LEN(VLOOKUP($A141,Questions!$B:$AA,24,FALSE))=0,"",VLOOKUP($A141,Questions!$B:$AA,24,FALSE))</f>
        <v xml:space="preserve"> </v>
      </c>
      <c r="H141" s="32" t="str">
        <f>IF(LEN(VLOOKUP($A141,Questions!$B:$AA,25,FALSE))=0,"",VLOOKUP($A141,Questions!$B:$AA,25,FALSE))</f>
        <v xml:space="preserve"> </v>
      </c>
      <c r="I141" s="32" t="str">
        <f>IF(LEN(VLOOKUP($A141,Questions!$B:$AA,26,FALSE))=0,"",VLOOKUP($A141,Questions!$B:$AA,26,FALSE))</f>
        <v xml:space="preserve"> </v>
      </c>
      <c r="J141" s="32" t="str">
        <f>IF(LEN(VLOOKUP($A141,Questions!$B:$AB,27,FALSE))=0,"",VLOOKUP($A141,Questions!$B:$AB,27,FALSE))</f>
        <v xml:space="preserve"> </v>
      </c>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row>
    <row r="142" spans="1:259" ht="48" customHeight="1" x14ac:dyDescent="0.2">
      <c r="A142" s="11" t="s">
        <v>166</v>
      </c>
      <c r="B142" s="25" t="str">
        <f>VLOOKUP(A142,'HECVAT - Full | Vendor Response'!A$27:B$284,2,FALSE)</f>
        <v>Do all cryptographic modules in use in your product conform to the Federal Information Processing Standards (FIPS PUB 140-3)?</v>
      </c>
      <c r="C142" s="32" t="str">
        <f>IF(LEN(VLOOKUP($A142,Questions!$B:$AA,20,FALSE))=0,"",VLOOKUP($A142,Questions!$B:$AA,20,FALSE))</f>
        <v xml:space="preserve"> </v>
      </c>
      <c r="D142" s="33" t="str">
        <f>IF(LEN(VLOOKUP($A142,Questions!$B:$AA,21,FALSE))=0,"",VLOOKUP($A142,Questions!$B:$AA,21,FALSE))</f>
        <v xml:space="preserve"> </v>
      </c>
      <c r="E142" s="32" t="str">
        <f>IF(LEN(VLOOKUP($A142,Questions!$B:$AA,22,FALSE))=0,"",VLOOKUP($A142,Questions!$B:$AA,22,FALSE))</f>
        <v xml:space="preserve"> </v>
      </c>
      <c r="F142" s="33" t="str">
        <f>IF(LEN(VLOOKUP($A142,Questions!$B:$AA,23,FALSE))=0,"",VLOOKUP($A142,Questions!$B:$AA,23,FALSE))</f>
        <v xml:space="preserve"> </v>
      </c>
      <c r="G142" s="32" t="str">
        <f>IF(LEN(VLOOKUP($A142,Questions!$B:$AA,24,FALSE))=0,"",VLOOKUP($A142,Questions!$B:$AA,24,FALSE))</f>
        <v xml:space="preserve"> </v>
      </c>
      <c r="H142" s="33" t="str">
        <f>IF(LEN(VLOOKUP($A142,Questions!$B:$AA,25,FALSE))=0,"",VLOOKUP($A142,Questions!$B:$AA,25,FALSE))</f>
        <v xml:space="preserve"> </v>
      </c>
      <c r="I142" s="32" t="str">
        <f>IF(LEN(VLOOKUP($A142,Questions!$B:$AA,26,FALSE))=0,"",VLOOKUP($A142,Questions!$B:$AA,26,FALSE))</f>
        <v xml:space="preserve"> </v>
      </c>
      <c r="J142" s="32" t="str">
        <f>IF(LEN(VLOOKUP($A142,Questions!$B:$AB,27,FALSE))=0,"",VLOOKUP($A142,Questions!$B:$AB,27,FALSE))</f>
        <v xml:space="preserve"> </v>
      </c>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row>
    <row r="143" spans="1:259" ht="65" customHeight="1" x14ac:dyDescent="0.2">
      <c r="A143" s="11" t="s">
        <v>167</v>
      </c>
      <c r="B143" s="25" t="str">
        <f>VLOOKUP(A143,'HECVAT - Full | Vendor Response'!A$27:B$284,2,FALSE)</f>
        <v>At the completion of this contract, will data be returned to the institution and deleted from all your systems and archives?</v>
      </c>
      <c r="C143" s="32" t="str">
        <f>IF(LEN(VLOOKUP($A143,Questions!$B:$AA,20,FALSE))=0,"",VLOOKUP($A143,Questions!$B:$AA,20,FALSE))</f>
        <v xml:space="preserve"> </v>
      </c>
      <c r="D143" s="33" t="str">
        <f>IF(LEN(VLOOKUP($A143,Questions!$B:$AA,21,FALSE))=0,"",VLOOKUP($A143,Questions!$B:$AA,21,FALSE))</f>
        <v xml:space="preserve"> </v>
      </c>
      <c r="E143" s="32" t="str">
        <f>IF(LEN(VLOOKUP($A143,Questions!$B:$AA,22,FALSE))=0,"",VLOOKUP($A143,Questions!$B:$AA,22,FALSE))</f>
        <v xml:space="preserve"> </v>
      </c>
      <c r="F143" s="32" t="str">
        <f>IF(LEN(VLOOKUP($A143,Questions!$B:$AA,23,FALSE))=0,"",VLOOKUP($A143,Questions!$B:$AA,23,FALSE))</f>
        <v xml:space="preserve"> </v>
      </c>
      <c r="G143" s="33" t="str">
        <f>IF(LEN(VLOOKUP($A143,Questions!$B:$AA,24,FALSE))=0,"",VLOOKUP($A143,Questions!$B:$AA,24,FALSE))</f>
        <v xml:space="preserve"> </v>
      </c>
      <c r="H143" s="32" t="str">
        <f>IF(LEN(VLOOKUP($A143,Questions!$B:$AA,25,FALSE))=0,"",VLOOKUP($A143,Questions!$B:$AA,25,FALSE))</f>
        <v xml:space="preserve"> </v>
      </c>
      <c r="I143" s="32" t="str">
        <f>IF(LEN(VLOOKUP($A143,Questions!$B:$AA,26,FALSE))=0,"",VLOOKUP($A143,Questions!$B:$AA,26,FALSE))</f>
        <v xml:space="preserve"> </v>
      </c>
      <c r="J143" s="32" t="str">
        <f>IF(LEN(VLOOKUP($A143,Questions!$B:$AB,27,FALSE))=0,"",VLOOKUP($A143,Questions!$B:$AB,27,FALSE))</f>
        <v xml:space="preserve"> </v>
      </c>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row>
    <row r="144" spans="1:259" ht="60" customHeight="1" x14ac:dyDescent="0.2">
      <c r="A144" s="11" t="s">
        <v>168</v>
      </c>
      <c r="B144" s="25" t="str">
        <f>VLOOKUP(A144,'HECVAT - Full | Vendor Response'!A$27:B$284,2,FALSE)</f>
        <v>Will the institution's data be available within the system for a period of time at the completion of this contract?</v>
      </c>
      <c r="C144" s="32" t="str">
        <f>IF(LEN(VLOOKUP($A144,Questions!$B:$AA,20,FALSE))=0,"",VLOOKUP($A144,Questions!$B:$AA,20,FALSE))</f>
        <v xml:space="preserve"> </v>
      </c>
      <c r="D144" s="33" t="str">
        <f>IF(LEN(VLOOKUP($A144,Questions!$B:$AA,21,FALSE))=0,"",VLOOKUP($A144,Questions!$B:$AA,21,FALSE))</f>
        <v xml:space="preserve"> </v>
      </c>
      <c r="E144" s="33" t="str">
        <f>IF(LEN(VLOOKUP($A144,Questions!$B:$AA,22,FALSE))=0,"",VLOOKUP($A144,Questions!$B:$AA,22,FALSE))</f>
        <v xml:space="preserve"> </v>
      </c>
      <c r="F144" s="33" t="str">
        <f>IF(LEN(VLOOKUP($A144,Questions!$B:$AA,23,FALSE))=0,"",VLOOKUP($A144,Questions!$B:$AA,23,FALSE))</f>
        <v xml:space="preserve"> </v>
      </c>
      <c r="G144" s="32" t="str">
        <f>IF(LEN(VLOOKUP($A144,Questions!$B:$AA,24,FALSE))=0,"",VLOOKUP($A144,Questions!$B:$AA,24,FALSE))</f>
        <v xml:space="preserve"> </v>
      </c>
      <c r="H144" s="32" t="str">
        <f>IF(LEN(VLOOKUP($A144,Questions!$B:$AA,25,FALSE))=0,"",VLOOKUP($A144,Questions!$B:$AA,25,FALSE))</f>
        <v xml:space="preserve"> </v>
      </c>
      <c r="I144" s="32" t="str">
        <f>IF(LEN(VLOOKUP($A144,Questions!$B:$AA,26,FALSE))=0,"",VLOOKUP($A144,Questions!$B:$AA,26,FALSE))</f>
        <v xml:space="preserve"> </v>
      </c>
      <c r="J144" s="32" t="str">
        <f>IF(LEN(VLOOKUP($A144,Questions!$B:$AB,27,FALSE))=0,"",VLOOKUP($A144,Questions!$B:$AB,27,FALSE))</f>
        <v xml:space="preserve"> </v>
      </c>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row>
    <row r="145" spans="1:259" ht="36" customHeight="1" x14ac:dyDescent="0.2">
      <c r="A145" s="11" t="s">
        <v>169</v>
      </c>
      <c r="B145" s="25" t="str">
        <f>VLOOKUP(A145,'HECVAT - Full | Vendor Response'!A$27:B$284,2,FALSE)</f>
        <v>Can the institution extract a full or partial backup of data?</v>
      </c>
      <c r="C145" s="32" t="str">
        <f>IF(LEN(VLOOKUP($A145,Questions!$B:$AA,20,FALSE))=0,"",VLOOKUP($A145,Questions!$B:$AA,20,FALSE))</f>
        <v xml:space="preserve"> </v>
      </c>
      <c r="D145" s="33" t="str">
        <f>IF(LEN(VLOOKUP($A145,Questions!$B:$AA,21,FALSE))=0,"",VLOOKUP($A145,Questions!$B:$AA,21,FALSE))</f>
        <v xml:space="preserve"> </v>
      </c>
      <c r="E145" s="32" t="str">
        <f>IF(LEN(VLOOKUP($A145,Questions!$B:$AA,22,FALSE))=0,"",VLOOKUP($A145,Questions!$B:$AA,22,FALSE))</f>
        <v xml:space="preserve"> </v>
      </c>
      <c r="F145" s="33" t="str">
        <f>IF(LEN(VLOOKUP($A145,Questions!$B:$AA,23,FALSE))=0,"",VLOOKUP($A145,Questions!$B:$AA,23,FALSE))</f>
        <v xml:space="preserve"> </v>
      </c>
      <c r="G145" s="32" t="str">
        <f>IF(LEN(VLOOKUP($A145,Questions!$B:$AA,24,FALSE))=0,"",VLOOKUP($A145,Questions!$B:$AA,24,FALSE))</f>
        <v xml:space="preserve"> </v>
      </c>
      <c r="H145" s="32" t="str">
        <f>IF(LEN(VLOOKUP($A145,Questions!$B:$AA,25,FALSE))=0,"",VLOOKUP($A145,Questions!$B:$AA,25,FALSE))</f>
        <v xml:space="preserve"> </v>
      </c>
      <c r="I145" s="32" t="str">
        <f>IF(LEN(VLOOKUP($A145,Questions!$B:$AA,26,FALSE))=0,"",VLOOKUP($A145,Questions!$B:$AA,26,FALSE))</f>
        <v xml:space="preserve"> </v>
      </c>
      <c r="J145" s="32" t="str">
        <f>IF(LEN(VLOOKUP($A145,Questions!$B:$AB,27,FALSE))=0,"",VLOOKUP($A145,Questions!$B:$AB,27,FALSE))</f>
        <v xml:space="preserve"> </v>
      </c>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row>
    <row r="146" spans="1:259" ht="48" customHeight="1" x14ac:dyDescent="0.2">
      <c r="A146" s="11" t="s">
        <v>170</v>
      </c>
      <c r="B146" s="25" t="str">
        <f>VLOOKUP(A146,'HECVAT - Full | Vendor Response'!A$27:B$284,2,FALSE)</f>
        <v>Are ownership rights to all data, inputs, outputs, and metadata retained by the institution?</v>
      </c>
      <c r="C146" s="32" t="str">
        <f>IF(LEN(VLOOKUP($A146,Questions!$B:$AA,20,FALSE))=0,"",VLOOKUP($A146,Questions!$B:$AA,20,FALSE))</f>
        <v xml:space="preserve"> </v>
      </c>
      <c r="D146" s="33" t="str">
        <f>IF(LEN(VLOOKUP($A146,Questions!$B:$AA,21,FALSE))=0,"",VLOOKUP($A146,Questions!$B:$AA,21,FALSE))</f>
        <v xml:space="preserve"> </v>
      </c>
      <c r="E146" s="32" t="str">
        <f>IF(LEN(VLOOKUP($A146,Questions!$B:$AA,22,FALSE))=0,"",VLOOKUP($A146,Questions!$B:$AA,22,FALSE))</f>
        <v xml:space="preserve"> </v>
      </c>
      <c r="F146" s="33" t="str">
        <f>IF(LEN(VLOOKUP($A146,Questions!$B:$AA,23,FALSE))=0,"",VLOOKUP($A146,Questions!$B:$AA,23,FALSE))</f>
        <v xml:space="preserve"> </v>
      </c>
      <c r="G146" s="33" t="str">
        <f>IF(LEN(VLOOKUP($A146,Questions!$B:$AA,24,FALSE))=0,"",VLOOKUP($A146,Questions!$B:$AA,24,FALSE))</f>
        <v xml:space="preserve"> </v>
      </c>
      <c r="H146" s="33" t="str">
        <f>IF(LEN(VLOOKUP($A146,Questions!$B:$AA,25,FALSE))=0,"",VLOOKUP($A146,Questions!$B:$AA,25,FALSE))</f>
        <v xml:space="preserve"> </v>
      </c>
      <c r="I146" s="32" t="str">
        <f>IF(LEN(VLOOKUP($A146,Questions!$B:$AA,26,FALSE))=0,"",VLOOKUP($A146,Questions!$B:$AA,26,FALSE))</f>
        <v xml:space="preserve"> </v>
      </c>
      <c r="J146" s="32" t="str">
        <f>IF(LEN(VLOOKUP($A146,Questions!$B:$AB,27,FALSE))=0,"",VLOOKUP($A146,Questions!$B:$AB,27,FALSE))</f>
        <v xml:space="preserve"> </v>
      </c>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row>
    <row r="147" spans="1:259" ht="36" customHeight="1" x14ac:dyDescent="0.2">
      <c r="A147" s="11" t="s">
        <v>171</v>
      </c>
      <c r="B147" s="25" t="str">
        <f>VLOOKUP(A147,'HECVAT - Full | Vendor Response'!A$27:B$284,2,FALSE)</f>
        <v>Are these rights retained even through a provider acquisition or bankruptcy event?</v>
      </c>
      <c r="C147" s="33" t="str">
        <f>IF(LEN(VLOOKUP($A147,Questions!$B:$AA,20,FALSE))=0,"",VLOOKUP($A147,Questions!$B:$AA,20,FALSE))</f>
        <v xml:space="preserve"> </v>
      </c>
      <c r="D147" s="33" t="str">
        <f>IF(LEN(VLOOKUP($A147,Questions!$B:$AA,21,FALSE))=0,"",VLOOKUP($A147,Questions!$B:$AA,21,FALSE))</f>
        <v xml:space="preserve"> </v>
      </c>
      <c r="E147" s="32" t="str">
        <f>IF(LEN(VLOOKUP($A147,Questions!$B:$AA,22,FALSE))=0,"",VLOOKUP($A147,Questions!$B:$AA,22,FALSE))</f>
        <v xml:space="preserve"> </v>
      </c>
      <c r="F147" s="33" t="str">
        <f>IF(LEN(VLOOKUP($A147,Questions!$B:$AA,23,FALSE))=0,"",VLOOKUP($A147,Questions!$B:$AA,23,FALSE))</f>
        <v xml:space="preserve"> </v>
      </c>
      <c r="G147" s="33" t="str">
        <f>IF(LEN(VLOOKUP($A147,Questions!$B:$AA,24,FALSE))=0,"",VLOOKUP($A147,Questions!$B:$AA,24,FALSE))</f>
        <v xml:space="preserve"> </v>
      </c>
      <c r="H147" s="33" t="str">
        <f>IF(LEN(VLOOKUP($A147,Questions!$B:$AA,25,FALSE))=0,"",VLOOKUP($A147,Questions!$B:$AA,25,FALSE))</f>
        <v xml:space="preserve"> </v>
      </c>
      <c r="I147" s="32" t="str">
        <f>IF(LEN(VLOOKUP($A147,Questions!$B:$AA,26,FALSE))=0,"",VLOOKUP($A147,Questions!$B:$AA,26,FALSE))</f>
        <v xml:space="preserve"> </v>
      </c>
      <c r="J147" s="32" t="str">
        <f>IF(LEN(VLOOKUP($A147,Questions!$B:$AB,27,FALSE))=0,"",VLOOKUP($A147,Questions!$B:$AB,27,FALSE))</f>
        <v xml:space="preserve"> </v>
      </c>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row>
    <row r="148" spans="1:259" ht="48" customHeight="1" x14ac:dyDescent="0.2">
      <c r="A148" s="11" t="s">
        <v>172</v>
      </c>
      <c r="B148" s="25" t="str">
        <f>VLOOKUP(A148,'HECVAT - Full | Vendor Response'!A$27:B$284,2,FALSE)</f>
        <v>In the event of imminent bankruptcy, closing of business, or retirement of service, will you provide 90 days for customers to get their data out of the system and migrate applications?</v>
      </c>
      <c r="C148" s="32" t="str">
        <f>IF(LEN(VLOOKUP($A148,Questions!$B:$AA,20,FALSE))=0,"",VLOOKUP($A148,Questions!$B:$AA,20,FALSE))</f>
        <v xml:space="preserve"> </v>
      </c>
      <c r="D148" s="33" t="str">
        <f>IF(LEN(VLOOKUP($A148,Questions!$B:$AA,21,FALSE))=0,"",VLOOKUP($A148,Questions!$B:$AA,21,FALSE))</f>
        <v xml:space="preserve"> </v>
      </c>
      <c r="E148" s="32" t="str">
        <f>IF(LEN(VLOOKUP($A148,Questions!$B:$AA,22,FALSE))=0,"",VLOOKUP($A148,Questions!$B:$AA,22,FALSE))</f>
        <v xml:space="preserve"> </v>
      </c>
      <c r="F148" s="33" t="str">
        <f>IF(LEN(VLOOKUP($A148,Questions!$B:$AA,23,FALSE))=0,"",VLOOKUP($A148,Questions!$B:$AA,23,FALSE))</f>
        <v xml:space="preserve"> </v>
      </c>
      <c r="G148" s="32" t="str">
        <f>IF(LEN(VLOOKUP($A148,Questions!$B:$AA,24,FALSE))=0,"",VLOOKUP($A148,Questions!$B:$AA,24,FALSE))</f>
        <v xml:space="preserve"> </v>
      </c>
      <c r="H148" s="33" t="str">
        <f>IF(LEN(VLOOKUP($A148,Questions!$B:$AA,25,FALSE))=0,"",VLOOKUP($A148,Questions!$B:$AA,25,FALSE))</f>
        <v xml:space="preserve"> </v>
      </c>
      <c r="I148" s="32" t="str">
        <f>IF(LEN(VLOOKUP($A148,Questions!$B:$AA,26,FALSE))=0,"",VLOOKUP($A148,Questions!$B:$AA,26,FALSE))</f>
        <v xml:space="preserve"> </v>
      </c>
      <c r="J148" s="32" t="str">
        <f>IF(LEN(VLOOKUP($A148,Questions!$B:$AB,27,FALSE))=0,"",VLOOKUP($A148,Questions!$B:$AB,27,FALSE))</f>
        <v xml:space="preserve"> </v>
      </c>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row>
    <row r="149" spans="1:259" ht="36" customHeight="1" x14ac:dyDescent="0.2">
      <c r="A149" s="11" t="s">
        <v>173</v>
      </c>
      <c r="B149" s="25" t="str">
        <f>VLOOKUP(A149,'HECVAT - Full | Vendor Response'!A$27:B$284,2,FALSE)</f>
        <v>Are involatile backup copies made according to predefined schedules and securely stored and protected?</v>
      </c>
      <c r="C149" s="32" t="str">
        <f>IF(LEN(VLOOKUP($A149,Questions!$B:$AA,20,FALSE))=0,"",VLOOKUP($A149,Questions!$B:$AA,20,FALSE))</f>
        <v xml:space="preserve"> </v>
      </c>
      <c r="D149" s="33" t="str">
        <f>IF(LEN(VLOOKUP($A149,Questions!$B:$AA,21,FALSE))=0,"",VLOOKUP($A149,Questions!$B:$AA,21,FALSE))</f>
        <v xml:space="preserve"> </v>
      </c>
      <c r="E149" s="32" t="str">
        <f>IF(LEN(VLOOKUP($A149,Questions!$B:$AA,22,FALSE))=0,"",VLOOKUP($A149,Questions!$B:$AA,22,FALSE))</f>
        <v xml:space="preserve"> </v>
      </c>
      <c r="F149" s="33" t="str">
        <f>IF(LEN(VLOOKUP($A149,Questions!$B:$AA,23,FALSE))=0,"",VLOOKUP($A149,Questions!$B:$AA,23,FALSE))</f>
        <v xml:space="preserve"> </v>
      </c>
      <c r="G149" s="32" t="str">
        <f>IF(LEN(VLOOKUP($A149,Questions!$B:$AA,24,FALSE))=0,"",VLOOKUP($A149,Questions!$B:$AA,24,FALSE))</f>
        <v xml:space="preserve"> </v>
      </c>
      <c r="H149" s="33" t="str">
        <f>IF(LEN(VLOOKUP($A149,Questions!$B:$AA,25,FALSE))=0,"",VLOOKUP($A149,Questions!$B:$AA,25,FALSE))</f>
        <v xml:space="preserve"> </v>
      </c>
      <c r="I149" s="32" t="str">
        <f>IF(LEN(VLOOKUP($A149,Questions!$B:$AA,26,FALSE))=0,"",VLOOKUP($A149,Questions!$B:$AA,26,FALSE))</f>
        <v xml:space="preserve"> </v>
      </c>
      <c r="J149" s="32" t="str">
        <f>IF(LEN(VLOOKUP($A149,Questions!$B:$AB,27,FALSE))=0,"",VLOOKUP($A149,Questions!$B:$AB,27,FALSE))</f>
        <v xml:space="preserve"> </v>
      </c>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row>
    <row r="150" spans="1:259" ht="54" customHeight="1" x14ac:dyDescent="0.2">
      <c r="A150" s="11" t="s">
        <v>174</v>
      </c>
      <c r="B150" s="25" t="str">
        <f>VLOOKUP(A150,'HECVAT - Full | Vendor Response'!A$27:B$284,2,FALSE)</f>
        <v>Do current backups include all operating system software, utilities, security software, application software, and data files necessary for recovery?</v>
      </c>
      <c r="C150" s="32" t="str">
        <f>IF(LEN(VLOOKUP($A150,Questions!$B:$AA,20,FALSE))=0,"",VLOOKUP($A150,Questions!$B:$AA,20,FALSE))</f>
        <v xml:space="preserve"> </v>
      </c>
      <c r="D150" s="33" t="str">
        <f>IF(LEN(VLOOKUP($A150,Questions!$B:$AA,21,FALSE))=0,"",VLOOKUP($A150,Questions!$B:$AA,21,FALSE))</f>
        <v xml:space="preserve"> </v>
      </c>
      <c r="E150" s="32" t="str">
        <f>IF(LEN(VLOOKUP($A150,Questions!$B:$AA,22,FALSE))=0,"",VLOOKUP($A150,Questions!$B:$AA,22,FALSE))</f>
        <v xml:space="preserve"> </v>
      </c>
      <c r="F150" s="33" t="str">
        <f>IF(LEN(VLOOKUP($A150,Questions!$B:$AA,23,FALSE))=0,"",VLOOKUP($A150,Questions!$B:$AA,23,FALSE))</f>
        <v xml:space="preserve"> </v>
      </c>
      <c r="G150" s="32" t="str">
        <f>IF(LEN(VLOOKUP($A150,Questions!$B:$AA,24,FALSE))=0,"",VLOOKUP($A150,Questions!$B:$AA,24,FALSE))</f>
        <v xml:space="preserve"> </v>
      </c>
      <c r="H150" s="33" t="str">
        <f>IF(LEN(VLOOKUP($A150,Questions!$B:$AA,25,FALSE))=0,"",VLOOKUP($A150,Questions!$B:$AA,25,FALSE))</f>
        <v xml:space="preserve"> </v>
      </c>
      <c r="I150" s="32" t="str">
        <f>IF(LEN(VLOOKUP($A150,Questions!$B:$AA,26,FALSE))=0,"",VLOOKUP($A150,Questions!$B:$AA,26,FALSE))</f>
        <v xml:space="preserve"> </v>
      </c>
      <c r="J150" s="32" t="str">
        <f>IF(LEN(VLOOKUP($A150,Questions!$B:$AB,27,FALSE))=0,"",VLOOKUP($A150,Questions!$B:$AB,27,FALSE))</f>
        <v xml:space="preserve"> </v>
      </c>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row>
    <row r="151" spans="1:259" ht="48" customHeight="1" x14ac:dyDescent="0.2">
      <c r="A151" s="11" t="s">
        <v>175</v>
      </c>
      <c r="B151" s="25" t="str">
        <f>VLOOKUP(A151,'HECVAT - Full | Vendor Response'!A$27:B$284,2,FALSE)</f>
        <v>Are you performing off-site backups? (i.e., digitally moved off site)</v>
      </c>
      <c r="C151" s="32" t="str">
        <f>IF(LEN(VLOOKUP($A151,Questions!$B:$AA,20,FALSE))=0,"",VLOOKUP($A151,Questions!$B:$AA,20,FALSE))</f>
        <v xml:space="preserve"> </v>
      </c>
      <c r="D151" s="33" t="str">
        <f>IF(LEN(VLOOKUP($A151,Questions!$B:$AA,21,FALSE))=0,"",VLOOKUP($A151,Questions!$B:$AA,21,FALSE))</f>
        <v xml:space="preserve"> </v>
      </c>
      <c r="E151" s="32" t="str">
        <f>IF(LEN(VLOOKUP($A151,Questions!$B:$AA,22,FALSE))=0,"",VLOOKUP($A151,Questions!$B:$AA,22,FALSE))</f>
        <v xml:space="preserve"> </v>
      </c>
      <c r="F151" s="32" t="str">
        <f>IF(LEN(VLOOKUP($A151,Questions!$B:$AA,23,FALSE))=0,"",VLOOKUP($A151,Questions!$B:$AA,23,FALSE))</f>
        <v xml:space="preserve"> </v>
      </c>
      <c r="G151" s="32" t="str">
        <f>IF(LEN(VLOOKUP($A151,Questions!$B:$AA,24,FALSE))=0,"",VLOOKUP($A151,Questions!$B:$AA,24,FALSE))</f>
        <v xml:space="preserve"> </v>
      </c>
      <c r="H151" s="32" t="str">
        <f>IF(LEN(VLOOKUP($A151,Questions!$B:$AA,25,FALSE))=0,"",VLOOKUP($A151,Questions!$B:$AA,25,FALSE))</f>
        <v xml:space="preserve"> </v>
      </c>
      <c r="I151" s="32" t="str">
        <f>IF(LEN(VLOOKUP($A151,Questions!$B:$AA,26,FALSE))=0,"",VLOOKUP($A151,Questions!$B:$AA,26,FALSE))</f>
        <v xml:space="preserve"> </v>
      </c>
      <c r="J151" s="32" t="str">
        <f>IF(LEN(VLOOKUP($A151,Questions!$B:$AB,27,FALSE))=0,"",VLOOKUP($A151,Questions!$B:$AB,27,FALSE))</f>
        <v xml:space="preserve"> </v>
      </c>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row>
    <row r="152" spans="1:259" ht="48" customHeight="1" x14ac:dyDescent="0.2">
      <c r="A152" s="11" t="s">
        <v>176</v>
      </c>
      <c r="B152" s="25" t="str">
        <f>VLOOKUP(A152,'HECVAT - Full | Vendor Response'!A$27:B$284,2,FALSE)</f>
        <v>Are physical backups taken off site? (i.e., physically moved off site)</v>
      </c>
      <c r="C152" s="32" t="str">
        <f>IF(LEN(VLOOKUP($A152,Questions!$B:$AA,20,FALSE))=0,"",VLOOKUP($A152,Questions!$B:$AA,20,FALSE))</f>
        <v xml:space="preserve"> </v>
      </c>
      <c r="D152" s="33" t="str">
        <f>IF(LEN(VLOOKUP($A152,Questions!$B:$AA,21,FALSE))=0,"",VLOOKUP($A152,Questions!$B:$AA,21,FALSE))</f>
        <v xml:space="preserve"> </v>
      </c>
      <c r="E152" s="32" t="str">
        <f>IF(LEN(VLOOKUP($A152,Questions!$B:$AA,22,FALSE))=0,"",VLOOKUP($A152,Questions!$B:$AA,22,FALSE))</f>
        <v xml:space="preserve"> </v>
      </c>
      <c r="F152" s="32" t="str">
        <f>IF(LEN(VLOOKUP($A152,Questions!$B:$AA,23,FALSE))=0,"",VLOOKUP($A152,Questions!$B:$AA,23,FALSE))</f>
        <v xml:space="preserve"> </v>
      </c>
      <c r="G152" s="32" t="str">
        <f>IF(LEN(VLOOKUP($A152,Questions!$B:$AA,24,FALSE))=0,"",VLOOKUP($A152,Questions!$B:$AA,24,FALSE))</f>
        <v xml:space="preserve"> </v>
      </c>
      <c r="H152" s="32" t="str">
        <f>IF(LEN(VLOOKUP($A152,Questions!$B:$AA,25,FALSE))=0,"",VLOOKUP($A152,Questions!$B:$AA,25,FALSE))</f>
        <v xml:space="preserve"> </v>
      </c>
      <c r="I152" s="32" t="str">
        <f>IF(LEN(VLOOKUP($A152,Questions!$B:$AA,26,FALSE))=0,"",VLOOKUP($A152,Questions!$B:$AA,26,FALSE))</f>
        <v xml:space="preserve"> </v>
      </c>
      <c r="J152" s="32" t="str">
        <f>IF(LEN(VLOOKUP($A152,Questions!$B:$AB,27,FALSE))=0,"",VLOOKUP($A152,Questions!$B:$AB,27,FALSE))</f>
        <v xml:space="preserve"> </v>
      </c>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row>
    <row r="153" spans="1:259" ht="36" customHeight="1" x14ac:dyDescent="0.2">
      <c r="A153" s="11" t="s">
        <v>177</v>
      </c>
      <c r="B153" s="25" t="str">
        <f>VLOOKUP(A153,'HECVAT - Full | Vendor Response'!A$27:B$284,2,FALSE)</f>
        <v>Do backups containing the institution's data ever leave the institution's data zone either physically or via network routing?</v>
      </c>
      <c r="C153" s="32" t="str">
        <f>IF(LEN(VLOOKUP($A153,Questions!$B:$AA,20,FALSE))=0,"",VLOOKUP($A153,Questions!$B:$AA,20,FALSE))</f>
        <v xml:space="preserve"> </v>
      </c>
      <c r="D153" s="33" t="str">
        <f>IF(LEN(VLOOKUP($A153,Questions!$B:$AA,21,FALSE))=0,"",VLOOKUP($A153,Questions!$B:$AA,21,FALSE))</f>
        <v xml:space="preserve"> </v>
      </c>
      <c r="E153" s="32" t="str">
        <f>IF(LEN(VLOOKUP($A153,Questions!$B:$AA,22,FALSE))=0,"",VLOOKUP($A153,Questions!$B:$AA,22,FALSE))</f>
        <v xml:space="preserve"> </v>
      </c>
      <c r="F153" s="32" t="str">
        <f>IF(LEN(VLOOKUP($A153,Questions!$B:$AA,23,FALSE))=0,"",VLOOKUP($A153,Questions!$B:$AA,23,FALSE))</f>
        <v xml:space="preserve"> </v>
      </c>
      <c r="G153" s="32" t="str">
        <f>IF(LEN(VLOOKUP($A153,Questions!$B:$AA,24,FALSE))=0,"",VLOOKUP($A153,Questions!$B:$AA,24,FALSE))</f>
        <v xml:space="preserve"> </v>
      </c>
      <c r="H153" s="32" t="str">
        <f>IF(LEN(VLOOKUP($A153,Questions!$B:$AA,25,FALSE))=0,"",VLOOKUP($A153,Questions!$B:$AA,25,FALSE))</f>
        <v xml:space="preserve"> </v>
      </c>
      <c r="I153" s="33" t="str">
        <f>IF(LEN(VLOOKUP($A153,Questions!$B:$AA,26,FALSE))=0,"",VLOOKUP($A153,Questions!$B:$AA,26,FALSE))</f>
        <v xml:space="preserve"> </v>
      </c>
      <c r="J153" s="33" t="str">
        <f>IF(LEN(VLOOKUP($A153,Questions!$B:$AB,27,FALSE))=0,"",VLOOKUP($A153,Questions!$B:$AB,27,FALSE))</f>
        <v xml:space="preserve"> </v>
      </c>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row>
    <row r="154" spans="1:259" ht="36" customHeight="1" x14ac:dyDescent="0.2">
      <c r="A154" s="11" t="s">
        <v>178</v>
      </c>
      <c r="B154" s="25" t="str">
        <f>VLOOKUP(A154,'HECVAT - Full | Vendor Response'!A$27:B$284,2,FALSE)</f>
        <v>Are data backups encrypted?</v>
      </c>
      <c r="C154" s="32" t="str">
        <f>IF(LEN(VLOOKUP($A154,Questions!$B:$AA,20,FALSE))=0,"",VLOOKUP($A154,Questions!$B:$AA,20,FALSE))</f>
        <v xml:space="preserve"> </v>
      </c>
      <c r="D154" s="33" t="str">
        <f>IF(LEN(VLOOKUP($A154,Questions!$B:$AA,21,FALSE))=0,"",VLOOKUP($A154,Questions!$B:$AA,21,FALSE))</f>
        <v xml:space="preserve"> </v>
      </c>
      <c r="E154" s="32" t="str">
        <f>IF(LEN(VLOOKUP($A154,Questions!$B:$AA,22,FALSE))=0,"",VLOOKUP($A154,Questions!$B:$AA,22,FALSE))</f>
        <v xml:space="preserve"> </v>
      </c>
      <c r="F154" s="32" t="str">
        <f>IF(LEN(VLOOKUP($A154,Questions!$B:$AA,23,FALSE))=0,"",VLOOKUP($A154,Questions!$B:$AA,23,FALSE))</f>
        <v xml:space="preserve"> </v>
      </c>
      <c r="G154" s="32" t="str">
        <f>IF(LEN(VLOOKUP($A154,Questions!$B:$AA,24,FALSE))=0,"",VLOOKUP($A154,Questions!$B:$AA,24,FALSE))</f>
        <v xml:space="preserve"> </v>
      </c>
      <c r="H154" s="32" t="str">
        <f>IF(LEN(VLOOKUP($A154,Questions!$B:$AA,25,FALSE))=0,"",VLOOKUP($A154,Questions!$B:$AA,25,FALSE))</f>
        <v xml:space="preserve"> </v>
      </c>
      <c r="I154" s="33" t="str">
        <f>IF(LEN(VLOOKUP($A154,Questions!$B:$AA,26,FALSE))=0,"",VLOOKUP($A154,Questions!$B:$AA,26,FALSE))</f>
        <v xml:space="preserve"> </v>
      </c>
      <c r="J154" s="33" t="str">
        <f>IF(LEN(VLOOKUP($A154,Questions!$B:$AB,27,FALSE))=0,"",VLOOKUP($A154,Questions!$B:$AB,27,FALSE))</f>
        <v xml:space="preserve"> </v>
      </c>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row>
    <row r="155" spans="1:259" ht="72" customHeight="1" x14ac:dyDescent="0.2">
      <c r="A155" s="11" t="s">
        <v>179</v>
      </c>
      <c r="B155" s="25" t="str">
        <f>VLOOKUP(A155,'HECVAT - Full | Vendor Response'!A$27:B$284,2,FALSE)</f>
        <v>Do you have a cryptographic key management process (generation, exchange, storage, safeguards, use, vetting, and replacement) that is documented and currently implemented, for all system components? (e.g., database, system, web, etc.)</v>
      </c>
      <c r="C155" s="32" t="str">
        <f>IF(LEN(VLOOKUP($A155,Questions!$B:$AA,20,FALSE))=0,"",VLOOKUP($A155,Questions!$B:$AA,20,FALSE))</f>
        <v xml:space="preserve"> </v>
      </c>
      <c r="D155" s="33" t="str">
        <f>IF(LEN(VLOOKUP($A155,Questions!$B:$AA,21,FALSE))=0,"",VLOOKUP($A155,Questions!$B:$AA,21,FALSE))</f>
        <v xml:space="preserve"> </v>
      </c>
      <c r="E155" s="32" t="str">
        <f>IF(LEN(VLOOKUP($A155,Questions!$B:$AA,22,FALSE))=0,"",VLOOKUP($A155,Questions!$B:$AA,22,FALSE))</f>
        <v xml:space="preserve"> </v>
      </c>
      <c r="F155" s="33" t="str">
        <f>IF(LEN(VLOOKUP($A155,Questions!$B:$AA,23,FALSE))=0,"",VLOOKUP($A155,Questions!$B:$AA,23,FALSE))</f>
        <v xml:space="preserve"> </v>
      </c>
      <c r="G155" s="32" t="str">
        <f>IF(LEN(VLOOKUP($A155,Questions!$B:$AA,24,FALSE))=0,"",VLOOKUP($A155,Questions!$B:$AA,24,FALSE))</f>
        <v xml:space="preserve"> </v>
      </c>
      <c r="H155" s="32" t="str">
        <f>IF(LEN(VLOOKUP($A155,Questions!$B:$AA,25,FALSE))=0,"",VLOOKUP($A155,Questions!$B:$AA,25,FALSE))</f>
        <v xml:space="preserve"> </v>
      </c>
      <c r="I155" s="33" t="str">
        <f>IF(LEN(VLOOKUP($A155,Questions!$B:$AA,26,FALSE))=0,"",VLOOKUP($A155,Questions!$B:$AA,26,FALSE))</f>
        <v xml:space="preserve"> </v>
      </c>
      <c r="J155" s="33" t="str">
        <f>IF(LEN(VLOOKUP($A155,Questions!$B:$AB,27,FALSE))=0,"",VLOOKUP($A155,Questions!$B:$AB,27,FALSE))</f>
        <v xml:space="preserve"> </v>
      </c>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row>
    <row r="156" spans="1:259" ht="48" customHeight="1" x14ac:dyDescent="0.2">
      <c r="A156" s="11" t="s">
        <v>180</v>
      </c>
      <c r="B156" s="25" t="str">
        <f>VLOOKUP(A156,'HECVAT - Full | Vendor Response'!A$27:B$284,2,FALSE)</f>
        <v>Do you have a media handling process that is documented and currently implemented that meets established business needs and regulatory requirements, including end-of-life, repurposing and data sanitization procedures?</v>
      </c>
      <c r="C156" s="32" t="str">
        <f>IF(LEN(VLOOKUP($A156,Questions!$B:$AA,20,FALSE))=0,"",VLOOKUP($A156,Questions!$B:$AA,20,FALSE))</f>
        <v xml:space="preserve"> </v>
      </c>
      <c r="D156" s="33" t="str">
        <f>IF(LEN(VLOOKUP($A156,Questions!$B:$AA,21,FALSE))=0,"",VLOOKUP($A156,Questions!$B:$AA,21,FALSE))</f>
        <v xml:space="preserve"> </v>
      </c>
      <c r="E156" s="32" t="str">
        <f>IF(LEN(VLOOKUP($A156,Questions!$B:$AA,22,FALSE))=0,"",VLOOKUP($A156,Questions!$B:$AA,22,FALSE))</f>
        <v xml:space="preserve"> </v>
      </c>
      <c r="F156" s="32" t="str">
        <f>IF(LEN(VLOOKUP($A156,Questions!$B:$AA,23,FALSE))=0,"",VLOOKUP($A156,Questions!$B:$AA,23,FALSE))</f>
        <v xml:space="preserve"> </v>
      </c>
      <c r="G156" s="32" t="str">
        <f>IF(LEN(VLOOKUP($A156,Questions!$B:$AA,24,FALSE))=0,"",VLOOKUP($A156,Questions!$B:$AA,24,FALSE))</f>
        <v xml:space="preserve"> </v>
      </c>
      <c r="H156" s="32" t="str">
        <f>IF(LEN(VLOOKUP($A156,Questions!$B:$AA,25,FALSE))=0,"",VLOOKUP($A156,Questions!$B:$AA,25,FALSE))</f>
        <v xml:space="preserve"> </v>
      </c>
      <c r="I156" s="33" t="str">
        <f>IF(LEN(VLOOKUP($A156,Questions!$B:$AA,26,FALSE))=0,"",VLOOKUP($A156,Questions!$B:$AA,26,FALSE))</f>
        <v xml:space="preserve"> </v>
      </c>
      <c r="J156" s="33" t="str">
        <f>IF(LEN(VLOOKUP($A156,Questions!$B:$AB,27,FALSE))=0,"",VLOOKUP($A156,Questions!$B:$AB,27,FALSE))</f>
        <v xml:space="preserve"> </v>
      </c>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row>
    <row r="157" spans="1:259" ht="36" customHeight="1" x14ac:dyDescent="0.2">
      <c r="A157" s="11" t="s">
        <v>181</v>
      </c>
      <c r="B157" s="25" t="str">
        <f>VLOOKUP(A157,'HECVAT - Full | Vendor Response'!A$27:B$284,2,FALSE)</f>
        <v>Does the process described in DATA-19 adhere to DoD 5220.22-M and/or NIST SP 800-88 standards?</v>
      </c>
      <c r="C157" s="32" t="str">
        <f>IF(LEN(VLOOKUP($A157,Questions!$B:$AA,20,FALSE))=0,"",VLOOKUP($A157,Questions!$B:$AA,20,FALSE))</f>
        <v xml:space="preserve"> </v>
      </c>
      <c r="D157" s="33" t="str">
        <f>IF(LEN(VLOOKUP($A157,Questions!$B:$AA,21,FALSE))=0,"",VLOOKUP($A157,Questions!$B:$AA,21,FALSE))</f>
        <v xml:space="preserve"> </v>
      </c>
      <c r="E157" s="32" t="str">
        <f>IF(LEN(VLOOKUP($A157,Questions!$B:$AA,22,FALSE))=0,"",VLOOKUP($A157,Questions!$B:$AA,22,FALSE))</f>
        <v xml:space="preserve"> </v>
      </c>
      <c r="F157" s="32" t="str">
        <f>IF(LEN(VLOOKUP($A157,Questions!$B:$AA,23,FALSE))=0,"",VLOOKUP($A157,Questions!$B:$AA,23,FALSE))</f>
        <v xml:space="preserve"> </v>
      </c>
      <c r="G157" s="32" t="str">
        <f>IF(LEN(VLOOKUP($A157,Questions!$B:$AA,24,FALSE))=0,"",VLOOKUP($A157,Questions!$B:$AA,24,FALSE))</f>
        <v xml:space="preserve"> </v>
      </c>
      <c r="H157" s="32" t="str">
        <f>IF(LEN(VLOOKUP($A157,Questions!$B:$AA,25,FALSE))=0,"",VLOOKUP($A157,Questions!$B:$AA,25,FALSE))</f>
        <v xml:space="preserve"> </v>
      </c>
      <c r="I157" s="32" t="str">
        <f>IF(LEN(VLOOKUP($A157,Questions!$B:$AA,26,FALSE))=0,"",VLOOKUP($A157,Questions!$B:$AA,26,FALSE))</f>
        <v xml:space="preserve"> </v>
      </c>
      <c r="J157" s="32" t="str">
        <f>IF(LEN(VLOOKUP($A157,Questions!$B:$AB,27,FALSE))=0,"",VLOOKUP($A157,Questions!$B:$AB,27,FALSE))</f>
        <v xml:space="preserve"> </v>
      </c>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row>
    <row r="158" spans="1:259" ht="48" customHeight="1" x14ac:dyDescent="0.2">
      <c r="A158" s="11" t="s">
        <v>182</v>
      </c>
      <c r="B158" s="25" t="str">
        <f>VLOOKUP(A158,'HECVAT - Full | Vendor Response'!A$27:B$284,2,FALSE)</f>
        <v>Is media used for long-term retention of business data and archival purposes stored in a secure, environmentally protected area?</v>
      </c>
      <c r="C158" s="32" t="str">
        <f>IF(LEN(VLOOKUP($A158,Questions!$B:$AA,20,FALSE))=0,"",VLOOKUP($A158,Questions!$B:$AA,20,FALSE))</f>
        <v xml:space="preserve"> </v>
      </c>
      <c r="D158" s="33" t="str">
        <f>IF(LEN(VLOOKUP($A158,Questions!$B:$AA,21,FALSE))=0,"",VLOOKUP($A158,Questions!$B:$AA,21,FALSE))</f>
        <v xml:space="preserve"> </v>
      </c>
      <c r="E158" s="32" t="str">
        <f>IF(LEN(VLOOKUP($A158,Questions!$B:$AA,22,FALSE))=0,"",VLOOKUP($A158,Questions!$B:$AA,22,FALSE))</f>
        <v xml:space="preserve"> </v>
      </c>
      <c r="F158" s="32" t="str">
        <f>IF(LEN(VLOOKUP($A158,Questions!$B:$AA,23,FALSE))=0,"",VLOOKUP($A158,Questions!$B:$AA,23,FALSE))</f>
        <v xml:space="preserve"> </v>
      </c>
      <c r="G158" s="32" t="str">
        <f>IF(LEN(VLOOKUP($A158,Questions!$B:$AA,24,FALSE))=0,"",VLOOKUP($A158,Questions!$B:$AA,24,FALSE))</f>
        <v xml:space="preserve"> </v>
      </c>
      <c r="H158" s="32" t="str">
        <f>IF(LEN(VLOOKUP($A158,Questions!$B:$AA,25,FALSE))=0,"",VLOOKUP($A158,Questions!$B:$AA,25,FALSE))</f>
        <v xml:space="preserve"> </v>
      </c>
      <c r="I158" s="32" t="str">
        <f>IF(LEN(VLOOKUP($A158,Questions!$B:$AA,26,FALSE))=0,"",VLOOKUP($A158,Questions!$B:$AA,26,FALSE))</f>
        <v xml:space="preserve"> </v>
      </c>
      <c r="J158" s="32" t="str">
        <f>IF(LEN(VLOOKUP($A158,Questions!$B:$AB,27,FALSE))=0,"",VLOOKUP($A158,Questions!$B:$AB,27,FALSE))</f>
        <v xml:space="preserve"> </v>
      </c>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row>
    <row r="159" spans="1:259" ht="48" customHeight="1" x14ac:dyDescent="0.2">
      <c r="A159" s="11" t="s">
        <v>183</v>
      </c>
      <c r="B159" s="25" t="str">
        <f>VLOOKUP(A159,'HECVAT - Full | Vendor Response'!A$27:B$284,2,FALSE)</f>
        <v>Will you handle data in a FERPA-compliant manner?</v>
      </c>
      <c r="C159" s="32" t="str">
        <f>IF(LEN(VLOOKUP($A159,Questions!$B:$AA,20,FALSE))=0,"",VLOOKUP($A159,Questions!$B:$AA,20,FALSE))</f>
        <v xml:space="preserve"> </v>
      </c>
      <c r="D159" s="33" t="str">
        <f>IF(LEN(VLOOKUP($A159,Questions!$B:$AA,21,FALSE))=0,"",VLOOKUP($A159,Questions!$B:$AA,21,FALSE))</f>
        <v xml:space="preserve"> </v>
      </c>
      <c r="E159" s="32" t="str">
        <f>IF(LEN(VLOOKUP($A159,Questions!$B:$AA,22,FALSE))=0,"",VLOOKUP($A159,Questions!$B:$AA,22,FALSE))</f>
        <v xml:space="preserve"> </v>
      </c>
      <c r="F159" s="33" t="str">
        <f>IF(LEN(VLOOKUP($A159,Questions!$B:$AA,23,FALSE))=0,"",VLOOKUP($A159,Questions!$B:$AA,23,FALSE))</f>
        <v xml:space="preserve"> </v>
      </c>
      <c r="G159" s="32" t="str">
        <f>IF(LEN(VLOOKUP($A159,Questions!$B:$AA,24,FALSE))=0,"",VLOOKUP($A159,Questions!$B:$AA,24,FALSE))</f>
        <v xml:space="preserve"> </v>
      </c>
      <c r="H159" s="32" t="str">
        <f>IF(LEN(VLOOKUP($A159,Questions!$B:$AA,25,FALSE))=0,"",VLOOKUP($A159,Questions!$B:$AA,25,FALSE))</f>
        <v xml:space="preserve"> </v>
      </c>
      <c r="I159" s="32" t="str">
        <f>IF(LEN(VLOOKUP($A159,Questions!$B:$AA,26,FALSE))=0,"",VLOOKUP($A159,Questions!$B:$AA,26,FALSE))</f>
        <v xml:space="preserve"> </v>
      </c>
      <c r="J159" s="32" t="str">
        <f>IF(LEN(VLOOKUP($A159,Questions!$B:$AB,27,FALSE))=0,"",VLOOKUP($A159,Questions!$B:$AB,27,FALSE))</f>
        <v xml:space="preserve"> </v>
      </c>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row>
    <row r="160" spans="1:259" ht="73.25" customHeight="1" x14ac:dyDescent="0.2">
      <c r="A160" s="11" t="s">
        <v>184</v>
      </c>
      <c r="B160" s="25" t="str">
        <f>VLOOKUP(A160,'HECVAT - Full | Vendor Response'!A$27:B$284,2,FALSE)</f>
        <v>Does your staff (or third party) have access to institutional data (e.g., financial, PHI or other sensitive information) through any means?</v>
      </c>
      <c r="C160" s="32" t="str">
        <f>IF(LEN(VLOOKUP($A160,Questions!$B:$AA,20,FALSE))=0,"",VLOOKUP($A160,Questions!$B:$AA,20,FALSE))</f>
        <v xml:space="preserve"> </v>
      </c>
      <c r="D160" s="33" t="str">
        <f>IF(LEN(VLOOKUP($A160,Questions!$B:$AA,21,FALSE))=0,"",VLOOKUP($A160,Questions!$B:$AA,21,FALSE))</f>
        <v xml:space="preserve"> </v>
      </c>
      <c r="E160" s="32" t="str">
        <f>IF(LEN(VLOOKUP($A160,Questions!$B:$AA,22,FALSE))=0,"",VLOOKUP($A160,Questions!$B:$AA,22,FALSE))</f>
        <v xml:space="preserve"> </v>
      </c>
      <c r="F160" s="32" t="str">
        <f>IF(LEN(VLOOKUP($A160,Questions!$B:$AA,23,FALSE))=0,"",VLOOKUP($A160,Questions!$B:$AA,23,FALSE))</f>
        <v xml:space="preserve"> </v>
      </c>
      <c r="G160" s="32" t="str">
        <f>IF(LEN(VLOOKUP($A160,Questions!$B:$AA,24,FALSE))=0,"",VLOOKUP($A160,Questions!$B:$AA,24,FALSE))</f>
        <v xml:space="preserve"> </v>
      </c>
      <c r="H160" s="32" t="str">
        <f>IF(LEN(VLOOKUP($A160,Questions!$B:$AA,25,FALSE))=0,"",VLOOKUP($A160,Questions!$B:$AA,25,FALSE))</f>
        <v xml:space="preserve"> </v>
      </c>
      <c r="I160" s="32" t="str">
        <f>IF(LEN(VLOOKUP($A160,Questions!$B:$AA,26,FALSE))=0,"",VLOOKUP($A160,Questions!$B:$AA,26,FALSE))</f>
        <v xml:space="preserve"> </v>
      </c>
      <c r="J160" s="32" t="str">
        <f>IF(LEN(VLOOKUP($A160,Questions!$B:$AB,27,FALSE))=0,"",VLOOKUP($A160,Questions!$B:$AB,27,FALSE))</f>
        <v xml:space="preserve"> </v>
      </c>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row>
    <row r="161" spans="1:259" ht="36" customHeight="1" x14ac:dyDescent="0.2">
      <c r="A161" s="11" t="s">
        <v>185</v>
      </c>
      <c r="B161" s="25" t="str">
        <f>VLOOKUP(A161,'HECVAT - Full | Vendor Response'!A$27:B$284,2,FALSE)</f>
        <v>Do you have a documented and currently implemented strategy for securing employee workstations when they work remotely (i.e., not in a trusted computing environment)?</v>
      </c>
      <c r="C161" s="32" t="str">
        <f>IF(LEN(VLOOKUP($A161,Questions!$B:$AA,20,FALSE))=0,"",VLOOKUP($A161,Questions!$B:$AA,20,FALSE))</f>
        <v xml:space="preserve"> </v>
      </c>
      <c r="D161" s="33" t="str">
        <f>IF(LEN(VLOOKUP($A161,Questions!$B:$AA,21,FALSE))=0,"",VLOOKUP($A161,Questions!$B:$AA,21,FALSE))</f>
        <v xml:space="preserve"> </v>
      </c>
      <c r="E161" s="32" t="str">
        <f>IF(LEN(VLOOKUP($A161,Questions!$B:$AA,22,FALSE))=0,"",VLOOKUP($A161,Questions!$B:$AA,22,FALSE))</f>
        <v xml:space="preserve"> </v>
      </c>
      <c r="F161" s="32" t="str">
        <f>IF(LEN(VLOOKUP($A161,Questions!$B:$AA,23,FALSE))=0,"",VLOOKUP($A161,Questions!$B:$AA,23,FALSE))</f>
        <v xml:space="preserve"> </v>
      </c>
      <c r="G161" s="32" t="str">
        <f>IF(LEN(VLOOKUP($A161,Questions!$B:$AA,24,FALSE))=0,"",VLOOKUP($A161,Questions!$B:$AA,24,FALSE))</f>
        <v xml:space="preserve"> </v>
      </c>
      <c r="H161" s="32" t="str">
        <f>IF(LEN(VLOOKUP($A161,Questions!$B:$AA,25,FALSE))=0,"",VLOOKUP($A161,Questions!$B:$AA,25,FALSE))</f>
        <v xml:space="preserve"> </v>
      </c>
      <c r="I161" s="33" t="str">
        <f>IF(LEN(VLOOKUP($A161,Questions!$B:$AA,26,FALSE))=0,"",VLOOKUP($A161,Questions!$B:$AA,26,FALSE))</f>
        <v xml:space="preserve"> </v>
      </c>
      <c r="J161" s="33" t="str">
        <f>IF(LEN(VLOOKUP($A161,Questions!$B:$AB,27,FALSE))=0,"",VLOOKUP($A161,Questions!$B:$AB,27,FALSE))</f>
        <v xml:space="preserve"> </v>
      </c>
      <c r="K161" s="274" t="s">
        <v>3242</v>
      </c>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row>
    <row r="162" spans="1:259" ht="36" customHeight="1" x14ac:dyDescent="0.2">
      <c r="A162" s="345" t="str">
        <f>IF($C$31="","Datacenter",IF($C$31="Yes","Datacenter - Optional based on QUALIFIER response.","Datacenter"))</f>
        <v>Datacenter</v>
      </c>
      <c r="B162" s="345"/>
      <c r="C162" s="20" t="str">
        <f>C$23</f>
        <v>CIS Critical Security Controls v6.1</v>
      </c>
      <c r="D162" s="20" t="str">
        <f t="shared" ref="D162:J162" si="10">D$23</f>
        <v>HIPAA</v>
      </c>
      <c r="E162" s="20" t="str">
        <f t="shared" si="10"/>
        <v>ISO 27002:27013</v>
      </c>
      <c r="F162" s="20" t="str">
        <f t="shared" si="10"/>
        <v>NIST Cybersecurity Framework</v>
      </c>
      <c r="G162" s="20" t="str">
        <f t="shared" si="10"/>
        <v>NIST SP 800-171r2</v>
      </c>
      <c r="H162" s="20" t="str">
        <f t="shared" si="10"/>
        <v>NIST SP 800-53r4</v>
      </c>
      <c r="I162" s="20" t="str">
        <f t="shared" si="10"/>
        <v>PCI DSS</v>
      </c>
      <c r="J162" s="20" t="str">
        <f t="shared" si="10"/>
        <v>Trusted CI</v>
      </c>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row>
    <row r="163" spans="1:259" ht="49.25" customHeight="1" x14ac:dyDescent="0.2">
      <c r="A163" s="11" t="s">
        <v>187</v>
      </c>
      <c r="B163" s="25" t="str">
        <f>VLOOKUP(A163,'HECVAT - Full | Vendor Response'!A$27:B$284,2,FALSE)</f>
        <v>Does the hosting provider have a SOC 2 Type 2 report available?</v>
      </c>
      <c r="C163" s="32" t="str">
        <f>IF(LEN(VLOOKUP($A163,Questions!$B:$AA,20,FALSE))=0,"",VLOOKUP($A163,Questions!$B:$AA,20,FALSE))</f>
        <v xml:space="preserve"> </v>
      </c>
      <c r="D163" s="34" t="str">
        <f>IF(LEN(VLOOKUP($A163,Questions!$B:$AA,21,FALSE))=0,"",VLOOKUP($A163,Questions!$B:$AA,21,FALSE))</f>
        <v xml:space="preserve"> </v>
      </c>
      <c r="E163" s="32" t="str">
        <f>IF(LEN(VLOOKUP($A163,Questions!$B:$AA,22,FALSE))=0,"",VLOOKUP($A163,Questions!$B:$AA,22,FALSE))</f>
        <v xml:space="preserve"> </v>
      </c>
      <c r="F163" s="32" t="str">
        <f>IF(LEN(VLOOKUP($A163,Questions!$B:$AA,23,FALSE))=0,"",VLOOKUP($A163,Questions!$B:$AA,23,FALSE))</f>
        <v xml:space="preserve"> </v>
      </c>
      <c r="G163" s="33" t="str">
        <f>IF(LEN(VLOOKUP($A163,Questions!$B:$AA,24,FALSE))=0,"",VLOOKUP($A163,Questions!$B:$AA,24,FALSE))</f>
        <v xml:space="preserve"> </v>
      </c>
      <c r="H163" s="34" t="str">
        <f>IF(LEN(VLOOKUP($A163,Questions!$B:$AA,25,FALSE))=0,"",VLOOKUP($A163,Questions!$B:$AA,25,FALSE))</f>
        <v xml:space="preserve"> </v>
      </c>
      <c r="I163" s="32" t="str">
        <f>IF(LEN(VLOOKUP($A163,Questions!$B:$AA,26,FALSE))=0,"",VLOOKUP($A163,Questions!$B:$AA,26,FALSE))</f>
        <v xml:space="preserve"> </v>
      </c>
      <c r="J163" s="32" t="str">
        <f>IF(LEN(VLOOKUP($A163,Questions!$B:$AB,27,FALSE))=0,"",VLOOKUP($A163,Questions!$B:$AB,27,FALSE))</f>
        <v xml:space="preserve"> </v>
      </c>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row>
    <row r="164" spans="1:259" ht="48" customHeight="1" x14ac:dyDescent="0.2">
      <c r="A164" s="11" t="s">
        <v>188</v>
      </c>
      <c r="B164" s="25" t="str">
        <f>VLOOKUP(A164,'HECVAT - Full | Vendor Response'!A$27:B$284,2,FALSE)</f>
        <v>Are you generally able to accommodate storing each institution's data within their geographic region?</v>
      </c>
      <c r="C164" s="32" t="str">
        <f>IF(LEN(VLOOKUP($A164,Questions!$B:$AA,20,FALSE))=0,"",VLOOKUP($A164,Questions!$B:$AA,20,FALSE))</f>
        <v xml:space="preserve"> </v>
      </c>
      <c r="D164" s="34" t="str">
        <f>IF(LEN(VLOOKUP($A164,Questions!$B:$AA,21,FALSE))=0,"",VLOOKUP($A164,Questions!$B:$AA,21,FALSE))</f>
        <v xml:space="preserve"> </v>
      </c>
      <c r="E164" s="32" t="str">
        <f>IF(LEN(VLOOKUP($A164,Questions!$B:$AA,22,FALSE))=0,"",VLOOKUP($A164,Questions!$B:$AA,22,FALSE))</f>
        <v xml:space="preserve"> </v>
      </c>
      <c r="F164" s="33" t="str">
        <f>IF(LEN(VLOOKUP($A164,Questions!$B:$AA,23,FALSE))=0,"",VLOOKUP($A164,Questions!$B:$AA,23,FALSE))</f>
        <v xml:space="preserve"> </v>
      </c>
      <c r="G164" s="33" t="str">
        <f>IF(LEN(VLOOKUP($A164,Questions!$B:$AA,24,FALSE))=0,"",VLOOKUP($A164,Questions!$B:$AA,24,FALSE))</f>
        <v xml:space="preserve"> </v>
      </c>
      <c r="H164" s="34" t="str">
        <f>IF(LEN(VLOOKUP($A164,Questions!$B:$AA,25,FALSE))=0,"",VLOOKUP($A164,Questions!$B:$AA,25,FALSE))</f>
        <v xml:space="preserve"> </v>
      </c>
      <c r="I164" s="34" t="str">
        <f>IF(LEN(VLOOKUP($A164,Questions!$B:$AA,26,FALSE))=0,"",VLOOKUP($A164,Questions!$B:$AA,26,FALSE))</f>
        <v xml:space="preserve"> </v>
      </c>
      <c r="J164" s="34" t="str">
        <f>IF(LEN(VLOOKUP($A164,Questions!$B:$AB,27,FALSE))=0,"",VLOOKUP($A164,Questions!$B:$AB,27,FALSE))</f>
        <v xml:space="preserve"> </v>
      </c>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row>
    <row r="165" spans="1:259" ht="36" customHeight="1" x14ac:dyDescent="0.2">
      <c r="A165" s="11" t="s">
        <v>189</v>
      </c>
      <c r="B165" s="25" t="str">
        <f>VLOOKUP(A165,'HECVAT - Full | Vendor Response'!A$27:B$284,2,FALSE)</f>
        <v>Are the data centers staffed 24 hours a day, seven days a week (i.e., 24 x 7 x 365)?</v>
      </c>
      <c r="C165" s="32" t="str">
        <f>IF(LEN(VLOOKUP($A165,Questions!$B:$AA,20,FALSE))=0,"",VLOOKUP($A165,Questions!$B:$AA,20,FALSE))</f>
        <v xml:space="preserve"> </v>
      </c>
      <c r="D165" s="34" t="str">
        <f>IF(LEN(VLOOKUP($A165,Questions!$B:$AA,21,FALSE))=0,"",VLOOKUP($A165,Questions!$B:$AA,21,FALSE))</f>
        <v xml:space="preserve"> </v>
      </c>
      <c r="E165" s="32" t="str">
        <f>IF(LEN(VLOOKUP($A165,Questions!$B:$AA,22,FALSE))=0,"",VLOOKUP($A165,Questions!$B:$AA,22,FALSE))</f>
        <v xml:space="preserve"> </v>
      </c>
      <c r="F165" s="33" t="str">
        <f>IF(LEN(VLOOKUP($A165,Questions!$B:$AA,23,FALSE))=0,"",VLOOKUP($A165,Questions!$B:$AA,23,FALSE))</f>
        <v xml:space="preserve"> </v>
      </c>
      <c r="G165" s="33" t="str">
        <f>IF(LEN(VLOOKUP($A165,Questions!$B:$AA,24,FALSE))=0,"",VLOOKUP($A165,Questions!$B:$AA,24,FALSE))</f>
        <v xml:space="preserve"> </v>
      </c>
      <c r="H165" s="34" t="str">
        <f>IF(LEN(VLOOKUP($A165,Questions!$B:$AA,25,FALSE))=0,"",VLOOKUP($A165,Questions!$B:$AA,25,FALSE))</f>
        <v xml:space="preserve"> </v>
      </c>
      <c r="I165" s="34" t="str">
        <f>IF(LEN(VLOOKUP($A165,Questions!$B:$AA,26,FALSE))=0,"",VLOOKUP($A165,Questions!$B:$AA,26,FALSE))</f>
        <v xml:space="preserve"> </v>
      </c>
      <c r="J165" s="34" t="str">
        <f>IF(LEN(VLOOKUP($A165,Questions!$B:$AB,27,FALSE))=0,"",VLOOKUP($A165,Questions!$B:$AB,27,FALSE))</f>
        <v xml:space="preserve"> </v>
      </c>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row>
    <row r="166" spans="1:259" ht="47" customHeight="1" x14ac:dyDescent="0.2">
      <c r="A166" s="11" t="s">
        <v>190</v>
      </c>
      <c r="B166" s="25" t="str">
        <f>VLOOKUP(A166,'HECVAT - Full | Vendor Response'!A$27:B$284,2,FALSE)</f>
        <v>Are your servers separated from other companies via a physical barrier, such as a cage or hardened walls?</v>
      </c>
      <c r="C166" s="32" t="str">
        <f>IF(LEN(VLOOKUP($A166,Questions!$B:$AA,20,FALSE))=0,"",VLOOKUP($A166,Questions!$B:$AA,20,FALSE))</f>
        <v xml:space="preserve"> </v>
      </c>
      <c r="D166" s="34" t="str">
        <f>IF(LEN(VLOOKUP($A166,Questions!$B:$AA,21,FALSE))=0,"",VLOOKUP($A166,Questions!$B:$AA,21,FALSE))</f>
        <v xml:space="preserve"> </v>
      </c>
      <c r="E166" s="33" t="str">
        <f>IF(LEN(VLOOKUP($A166,Questions!$B:$AA,22,FALSE))=0,"",VLOOKUP($A166,Questions!$B:$AA,22,FALSE))</f>
        <v xml:space="preserve"> </v>
      </c>
      <c r="F166" s="33" t="str">
        <f>IF(LEN(VLOOKUP($A166,Questions!$B:$AA,23,FALSE))=0,"",VLOOKUP($A166,Questions!$B:$AA,23,FALSE))</f>
        <v xml:space="preserve"> </v>
      </c>
      <c r="G166" s="33" t="str">
        <f>IF(LEN(VLOOKUP($A166,Questions!$B:$AA,24,FALSE))=0,"",VLOOKUP($A166,Questions!$B:$AA,24,FALSE))</f>
        <v xml:space="preserve"> </v>
      </c>
      <c r="H166" s="32" t="str">
        <f>IF(LEN(VLOOKUP($A166,Questions!$B:$AA,25,FALSE))=0,"",VLOOKUP($A166,Questions!$B:$AA,25,FALSE))</f>
        <v xml:space="preserve"> </v>
      </c>
      <c r="I166" s="32" t="str">
        <f>IF(LEN(VLOOKUP($A166,Questions!$B:$AA,26,FALSE))=0,"",VLOOKUP($A166,Questions!$B:$AA,26,FALSE))</f>
        <v xml:space="preserve"> </v>
      </c>
      <c r="J166" s="32" t="str">
        <f>IF(LEN(VLOOKUP($A166,Questions!$B:$AB,27,FALSE))=0,"",VLOOKUP($A166,Questions!$B:$AB,27,FALSE))</f>
        <v xml:space="preserve"> </v>
      </c>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row>
    <row r="167" spans="1:259" ht="47" customHeight="1" x14ac:dyDescent="0.2">
      <c r="A167" s="11" t="s">
        <v>191</v>
      </c>
      <c r="B167" s="25" t="str">
        <f>VLOOKUP(A167,'HECVAT - Full | Vendor Response'!A$27:B$284,2,FALSE)</f>
        <v>Does a physical barrier fully enclose the physical space, preventing unauthorized physical contact with any of your devices?</v>
      </c>
      <c r="C167" s="32" t="str">
        <f>IF(LEN(VLOOKUP($A167,Questions!$B:$AA,20,FALSE))=0,"",VLOOKUP($A167,Questions!$B:$AA,20,FALSE))</f>
        <v xml:space="preserve"> </v>
      </c>
      <c r="D167" s="34" t="str">
        <f>IF(LEN(VLOOKUP($A167,Questions!$B:$AA,21,FALSE))=0,"",VLOOKUP($A167,Questions!$B:$AA,21,FALSE))</f>
        <v xml:space="preserve"> </v>
      </c>
      <c r="E167" s="32" t="str">
        <f>IF(LEN(VLOOKUP($A167,Questions!$B:$AA,22,FALSE))=0,"",VLOOKUP($A167,Questions!$B:$AA,22,FALSE))</f>
        <v xml:space="preserve"> </v>
      </c>
      <c r="F167" s="32" t="str">
        <f>IF(LEN(VLOOKUP($A167,Questions!$B:$AA,23,FALSE))=0,"",VLOOKUP($A167,Questions!$B:$AA,23,FALSE))</f>
        <v xml:space="preserve"> </v>
      </c>
      <c r="G167" s="33" t="str">
        <f>IF(LEN(VLOOKUP($A167,Questions!$B:$AA,24,FALSE))=0,"",VLOOKUP($A167,Questions!$B:$AA,24,FALSE))</f>
        <v xml:space="preserve"> </v>
      </c>
      <c r="H167" s="34" t="str">
        <f>IF(LEN(VLOOKUP($A167,Questions!$B:$AA,25,FALSE))=0,"",VLOOKUP($A167,Questions!$B:$AA,25,FALSE))</f>
        <v xml:space="preserve"> </v>
      </c>
      <c r="I167" s="32" t="str">
        <f>IF(LEN(VLOOKUP($A167,Questions!$B:$AA,26,FALSE))=0,"",VLOOKUP($A167,Questions!$B:$AA,26,FALSE))</f>
        <v xml:space="preserve"> </v>
      </c>
      <c r="J167" s="32" t="str">
        <f>IF(LEN(VLOOKUP($A167,Questions!$B:$AB,27,FALSE))=0,"",VLOOKUP($A167,Questions!$B:$AB,27,FALSE))</f>
        <v xml:space="preserve"> </v>
      </c>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row>
    <row r="168" spans="1:259" ht="48" customHeight="1" x14ac:dyDescent="0.2">
      <c r="A168" s="11" t="s">
        <v>192</v>
      </c>
      <c r="B168" s="25" t="str">
        <f>VLOOKUP(A168,'HECVAT - Full | Vendor Response'!A$27:B$284,2,FALSE)</f>
        <v>Are your primary and secondary data centers geographically diverse?</v>
      </c>
      <c r="C168" s="32" t="str">
        <f>IF(LEN(VLOOKUP($A168,Questions!$B:$AA,20,FALSE))=0,"",VLOOKUP($A168,Questions!$B:$AA,20,FALSE))</f>
        <v xml:space="preserve"> </v>
      </c>
      <c r="D168" s="34" t="str">
        <f>IF(LEN(VLOOKUP($A168,Questions!$B:$AA,21,FALSE))=0,"",VLOOKUP($A168,Questions!$B:$AA,21,FALSE))</f>
        <v xml:space="preserve"> </v>
      </c>
      <c r="E168" s="32" t="str">
        <f>IF(LEN(VLOOKUP($A168,Questions!$B:$AA,22,FALSE))=0,"",VLOOKUP($A168,Questions!$B:$AA,22,FALSE))</f>
        <v xml:space="preserve"> </v>
      </c>
      <c r="F168" s="32" t="str">
        <f>IF(LEN(VLOOKUP($A168,Questions!$B:$AA,23,FALSE))=0,"",VLOOKUP($A168,Questions!$B:$AA,23,FALSE))</f>
        <v xml:space="preserve"> </v>
      </c>
      <c r="G168" s="32" t="str">
        <f>IF(LEN(VLOOKUP($A168,Questions!$B:$AA,24,FALSE))=0,"",VLOOKUP($A168,Questions!$B:$AA,24,FALSE))</f>
        <v xml:space="preserve"> </v>
      </c>
      <c r="H168" s="34" t="str">
        <f>IF(LEN(VLOOKUP($A168,Questions!$B:$AA,25,FALSE))=0,"",VLOOKUP($A168,Questions!$B:$AA,25,FALSE))</f>
        <v xml:space="preserve"> </v>
      </c>
      <c r="I168" s="32" t="str">
        <f>IF(LEN(VLOOKUP($A168,Questions!$B:$AA,26,FALSE))=0,"",VLOOKUP($A168,Questions!$B:$AA,26,FALSE))</f>
        <v xml:space="preserve"> </v>
      </c>
      <c r="J168" s="32" t="str">
        <f>IF(LEN(VLOOKUP($A168,Questions!$B:$AB,27,FALSE))=0,"",VLOOKUP($A168,Questions!$B:$AB,27,FALSE))</f>
        <v xml:space="preserve"> </v>
      </c>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row>
    <row r="169" spans="1:259" ht="47" customHeight="1" x14ac:dyDescent="0.2">
      <c r="A169" s="11" t="s">
        <v>193</v>
      </c>
      <c r="B169" s="25" t="str">
        <f>VLOOKUP(A169,'HECVAT - Full | Vendor Response'!A$27:B$284,2,FALSE)</f>
        <v>If outsourced or co-located, is there a contract in place to prevent data from leaving the institution's data zone?</v>
      </c>
      <c r="C169" s="32" t="str">
        <f>IF(LEN(VLOOKUP($A169,Questions!$B:$AA,20,FALSE))=0,"",VLOOKUP($A169,Questions!$B:$AA,20,FALSE))</f>
        <v xml:space="preserve"> </v>
      </c>
      <c r="D169" s="34" t="str">
        <f>IF(LEN(VLOOKUP($A169,Questions!$B:$AA,21,FALSE))=0,"",VLOOKUP($A169,Questions!$B:$AA,21,FALSE))</f>
        <v xml:space="preserve"> </v>
      </c>
      <c r="E169" s="33" t="str">
        <f>IF(LEN(VLOOKUP($A169,Questions!$B:$AA,22,FALSE))=0,"",VLOOKUP($A169,Questions!$B:$AA,22,FALSE))</f>
        <v xml:space="preserve"> </v>
      </c>
      <c r="F169" s="32" t="str">
        <f>IF(LEN(VLOOKUP($A169,Questions!$B:$AA,23,FALSE))=0,"",VLOOKUP($A169,Questions!$B:$AA,23,FALSE))</f>
        <v xml:space="preserve"> </v>
      </c>
      <c r="G169" s="32" t="str">
        <f>IF(LEN(VLOOKUP($A169,Questions!$B:$AA,24,FALSE))=0,"",VLOOKUP($A169,Questions!$B:$AA,24,FALSE))</f>
        <v xml:space="preserve"> </v>
      </c>
      <c r="H169" s="34" t="str">
        <f>IF(LEN(VLOOKUP($A169,Questions!$B:$AA,25,FALSE))=0,"",VLOOKUP($A169,Questions!$B:$AA,25,FALSE))</f>
        <v xml:space="preserve"> </v>
      </c>
      <c r="I169" s="34" t="str">
        <f>IF(LEN(VLOOKUP($A169,Questions!$B:$AA,26,FALSE))=0,"",VLOOKUP($A169,Questions!$B:$AA,26,FALSE))</f>
        <v xml:space="preserve"> </v>
      </c>
      <c r="J169" s="34" t="str">
        <f>IF(LEN(VLOOKUP($A169,Questions!$B:$AB,27,FALSE))=0,"",VLOOKUP($A169,Questions!$B:$AB,27,FALSE))</f>
        <v xml:space="preserve"> </v>
      </c>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row>
    <row r="170" spans="1:259" ht="36" customHeight="1" x14ac:dyDescent="0.2">
      <c r="A170" s="11" t="s">
        <v>194</v>
      </c>
      <c r="B170" s="25" t="str">
        <f>VLOOKUP(A170,'HECVAT - Full | Vendor Response'!A$27:B$284,2,FALSE)</f>
        <v>What tier level is your data center (per levels defined by the Uptime Institute)?</v>
      </c>
      <c r="C170" s="32" t="str">
        <f>IF(LEN(VLOOKUP($A170,Questions!$B:$AA,20,FALSE))=0,"",VLOOKUP($A170,Questions!$B:$AA,20,FALSE))</f>
        <v xml:space="preserve"> </v>
      </c>
      <c r="D170" s="34" t="str">
        <f>IF(LEN(VLOOKUP($A170,Questions!$B:$AA,21,FALSE))=0,"",VLOOKUP($A170,Questions!$B:$AA,21,FALSE))</f>
        <v xml:space="preserve"> </v>
      </c>
      <c r="E170" s="32" t="str">
        <f>IF(LEN(VLOOKUP($A170,Questions!$B:$AA,22,FALSE))=0,"",VLOOKUP($A170,Questions!$B:$AA,22,FALSE))</f>
        <v xml:space="preserve"> </v>
      </c>
      <c r="F170" s="33" t="str">
        <f>IF(LEN(VLOOKUP($A170,Questions!$B:$AA,23,FALSE))=0,"",VLOOKUP($A170,Questions!$B:$AA,23,FALSE))</f>
        <v xml:space="preserve"> </v>
      </c>
      <c r="G170" s="33" t="str">
        <f>IF(LEN(VLOOKUP($A170,Questions!$B:$AA,24,FALSE))=0,"",VLOOKUP($A170,Questions!$B:$AA,24,FALSE))</f>
        <v xml:space="preserve"> </v>
      </c>
      <c r="H170" s="34" t="str">
        <f>IF(LEN(VLOOKUP($A170,Questions!$B:$AA,25,FALSE))=0,"",VLOOKUP($A170,Questions!$B:$AA,25,FALSE))</f>
        <v xml:space="preserve"> </v>
      </c>
      <c r="I170" s="32" t="str">
        <f>IF(LEN(VLOOKUP($A170,Questions!$B:$AA,26,FALSE))=0,"",VLOOKUP($A170,Questions!$B:$AA,26,FALSE))</f>
        <v xml:space="preserve"> </v>
      </c>
      <c r="J170" s="32" t="str">
        <f>IF(LEN(VLOOKUP($A170,Questions!$B:$AB,27,FALSE))=0,"",VLOOKUP($A170,Questions!$B:$AB,27,FALSE))</f>
        <v xml:space="preserve"> </v>
      </c>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row>
    <row r="171" spans="1:259" ht="36" customHeight="1" x14ac:dyDescent="0.2">
      <c r="A171" s="11" t="s">
        <v>195</v>
      </c>
      <c r="B171" s="25" t="str">
        <f>VLOOKUP(A171,'HECVAT - Full | Vendor Response'!A$27:B$284,2,FALSE)</f>
        <v>Is the service hosted in a high-availability environment?</v>
      </c>
      <c r="C171" s="32" t="str">
        <f>IF(LEN(VLOOKUP($A171,Questions!$B:$AA,20,FALSE))=0,"",VLOOKUP($A171,Questions!$B:$AA,20,FALSE))</f>
        <v xml:space="preserve"> </v>
      </c>
      <c r="D171" s="34" t="str">
        <f>IF(LEN(VLOOKUP($A171,Questions!$B:$AA,21,FALSE))=0,"",VLOOKUP($A171,Questions!$B:$AA,21,FALSE))</f>
        <v xml:space="preserve"> </v>
      </c>
      <c r="E171" s="32" t="str">
        <f>IF(LEN(VLOOKUP($A171,Questions!$B:$AA,22,FALSE))=0,"",VLOOKUP($A171,Questions!$B:$AA,22,FALSE))</f>
        <v xml:space="preserve"> </v>
      </c>
      <c r="F171" s="33" t="str">
        <f>IF(LEN(VLOOKUP($A171,Questions!$B:$AA,23,FALSE))=0,"",VLOOKUP($A171,Questions!$B:$AA,23,FALSE))</f>
        <v xml:space="preserve"> </v>
      </c>
      <c r="G171" s="33" t="str">
        <f>IF(LEN(VLOOKUP($A171,Questions!$B:$AA,24,FALSE))=0,"",VLOOKUP($A171,Questions!$B:$AA,24,FALSE))</f>
        <v xml:space="preserve"> </v>
      </c>
      <c r="H171" s="34" t="str">
        <f>IF(LEN(VLOOKUP($A171,Questions!$B:$AA,25,FALSE))=0,"",VLOOKUP($A171,Questions!$B:$AA,25,FALSE))</f>
        <v xml:space="preserve"> </v>
      </c>
      <c r="I171" s="32" t="str">
        <f>IF(LEN(VLOOKUP($A171,Questions!$B:$AA,26,FALSE))=0,"",VLOOKUP($A171,Questions!$B:$AA,26,FALSE))</f>
        <v xml:space="preserve"> </v>
      </c>
      <c r="J171" s="32" t="str">
        <f>IF(LEN(VLOOKUP($A171,Questions!$B:$AB,27,FALSE))=0,"",VLOOKUP($A171,Questions!$B:$AB,27,FALSE))</f>
        <v xml:space="preserve"> </v>
      </c>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row>
    <row r="172" spans="1:259" ht="64.25" customHeight="1" x14ac:dyDescent="0.2">
      <c r="A172" s="11" t="s">
        <v>196</v>
      </c>
      <c r="B172" s="25" t="str">
        <f>VLOOKUP(A172,'HECVAT - Full | Vendor Response'!A$27:B$284,2,FALSE)</f>
        <v xml:space="preserve">Is redundant power available for all data centers where institutional data will reside? </v>
      </c>
      <c r="C172" s="32" t="str">
        <f>IF(LEN(VLOOKUP($A172,Questions!$B:$AA,20,FALSE))=0,"",VLOOKUP($A172,Questions!$B:$AA,20,FALSE))</f>
        <v xml:space="preserve"> </v>
      </c>
      <c r="D172" s="34" t="str">
        <f>IF(LEN(VLOOKUP($A172,Questions!$B:$AA,21,FALSE))=0,"",VLOOKUP($A172,Questions!$B:$AA,21,FALSE))</f>
        <v xml:space="preserve"> </v>
      </c>
      <c r="E172" s="32" t="str">
        <f>IF(LEN(VLOOKUP($A172,Questions!$B:$AA,22,FALSE))=0,"",VLOOKUP($A172,Questions!$B:$AA,22,FALSE))</f>
        <v xml:space="preserve"> </v>
      </c>
      <c r="F172" s="33" t="str">
        <f>IF(LEN(VLOOKUP($A172,Questions!$B:$AA,23,FALSE))=0,"",VLOOKUP($A172,Questions!$B:$AA,23,FALSE))</f>
        <v xml:space="preserve"> </v>
      </c>
      <c r="G172" s="34" t="str">
        <f>IF(LEN(VLOOKUP($A172,Questions!$B:$AA,24,FALSE))=0,"",VLOOKUP($A172,Questions!$B:$AA,24,FALSE))</f>
        <v xml:space="preserve"> </v>
      </c>
      <c r="H172" s="34" t="str">
        <f>IF(LEN(VLOOKUP($A172,Questions!$B:$AA,25,FALSE))=0,"",VLOOKUP($A172,Questions!$B:$AA,25,FALSE))</f>
        <v xml:space="preserve"> </v>
      </c>
      <c r="I172" s="32" t="str">
        <f>IF(LEN(VLOOKUP($A172,Questions!$B:$AA,26,FALSE))=0,"",VLOOKUP($A172,Questions!$B:$AA,26,FALSE))</f>
        <v xml:space="preserve"> </v>
      </c>
      <c r="J172" s="32" t="str">
        <f>IF(LEN(VLOOKUP($A172,Questions!$B:$AB,27,FALSE))=0,"",VLOOKUP($A172,Questions!$B:$AB,27,FALSE))</f>
        <v xml:space="preserve"> </v>
      </c>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row>
    <row r="173" spans="1:259" ht="53" customHeight="1" x14ac:dyDescent="0.2">
      <c r="A173" s="11" t="s">
        <v>197</v>
      </c>
      <c r="B173" s="25" t="str">
        <f>VLOOKUP(A173,'HECVAT - Full | Vendor Response'!A$27:B$284,2,FALSE)</f>
        <v>Are redundant power strategies tested?</v>
      </c>
      <c r="C173" s="32" t="str">
        <f>IF(LEN(VLOOKUP($A173,Questions!$B:$AA,20,FALSE))=0,"",VLOOKUP($A173,Questions!$B:$AA,20,FALSE))</f>
        <v xml:space="preserve"> </v>
      </c>
      <c r="D173" s="34" t="str">
        <f>IF(LEN(VLOOKUP($A173,Questions!$B:$AA,21,FALSE))=0,"",VLOOKUP($A173,Questions!$B:$AA,21,FALSE))</f>
        <v xml:space="preserve"> </v>
      </c>
      <c r="E173" s="32" t="str">
        <f>IF(LEN(VLOOKUP($A173,Questions!$B:$AA,22,FALSE))=0,"",VLOOKUP($A173,Questions!$B:$AA,22,FALSE))</f>
        <v xml:space="preserve"> </v>
      </c>
      <c r="F173" s="33" t="str">
        <f>IF(LEN(VLOOKUP($A173,Questions!$B:$AA,23,FALSE))=0,"",VLOOKUP($A173,Questions!$B:$AA,23,FALSE))</f>
        <v xml:space="preserve"> </v>
      </c>
      <c r="G173" s="33" t="str">
        <f>IF(LEN(VLOOKUP($A173,Questions!$B:$AA,24,FALSE))=0,"",VLOOKUP($A173,Questions!$B:$AA,24,FALSE))</f>
        <v xml:space="preserve"> </v>
      </c>
      <c r="H173" s="34" t="str">
        <f>IF(LEN(VLOOKUP($A173,Questions!$B:$AA,25,FALSE))=0,"",VLOOKUP($A173,Questions!$B:$AA,25,FALSE))</f>
        <v xml:space="preserve"> </v>
      </c>
      <c r="I173" s="32" t="str">
        <f>IF(LEN(VLOOKUP($A173,Questions!$B:$AA,26,FALSE))=0,"",VLOOKUP($A173,Questions!$B:$AA,26,FALSE))</f>
        <v xml:space="preserve"> </v>
      </c>
      <c r="J173" s="32" t="str">
        <f>IF(LEN(VLOOKUP($A173,Questions!$B:$AB,27,FALSE))=0,"",VLOOKUP($A173,Questions!$B:$AB,27,FALSE))</f>
        <v xml:space="preserve"> </v>
      </c>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row>
    <row r="174" spans="1:259" ht="36" customHeight="1" x14ac:dyDescent="0.2">
      <c r="A174" s="11" t="s">
        <v>198</v>
      </c>
      <c r="B174" s="25" t="str">
        <f>VLOOKUP(A174,'HECVAT - Full | Vendor Response'!A$27:B$284,2,FALSE)</f>
        <v>Describe or provide a reference to the availability of cooling and fire-suppression systems in all data centers where institution data will reside.</v>
      </c>
      <c r="C174" s="32" t="str">
        <f>IF(LEN(VLOOKUP($A174,Questions!$B:$AA,20,FALSE))=0,"",VLOOKUP($A174,Questions!$B:$AA,20,FALSE))</f>
        <v xml:space="preserve"> </v>
      </c>
      <c r="D174" s="34" t="str">
        <f>IF(LEN(VLOOKUP($A174,Questions!$B:$AA,21,FALSE))=0,"",VLOOKUP($A174,Questions!$B:$AA,21,FALSE))</f>
        <v xml:space="preserve"> </v>
      </c>
      <c r="E174" s="32" t="str">
        <f>IF(LEN(VLOOKUP($A174,Questions!$B:$AA,22,FALSE))=0,"",VLOOKUP($A174,Questions!$B:$AA,22,FALSE))</f>
        <v xml:space="preserve"> </v>
      </c>
      <c r="F174" s="33" t="str">
        <f>IF(LEN(VLOOKUP($A174,Questions!$B:$AA,23,FALSE))=0,"",VLOOKUP($A174,Questions!$B:$AA,23,FALSE))</f>
        <v xml:space="preserve"> </v>
      </c>
      <c r="G174" s="33" t="str">
        <f>IF(LEN(VLOOKUP($A174,Questions!$B:$AA,24,FALSE))=0,"",VLOOKUP($A174,Questions!$B:$AA,24,FALSE))</f>
        <v xml:space="preserve"> </v>
      </c>
      <c r="H174" s="34" t="str">
        <f>IF(LEN(VLOOKUP($A174,Questions!$B:$AA,25,FALSE))=0,"",VLOOKUP($A174,Questions!$B:$AA,25,FALSE))</f>
        <v xml:space="preserve"> </v>
      </c>
      <c r="I174" s="32" t="str">
        <f>IF(LEN(VLOOKUP($A174,Questions!$B:$AA,26,FALSE))=0,"",VLOOKUP($A174,Questions!$B:$AA,26,FALSE))</f>
        <v xml:space="preserve"> </v>
      </c>
      <c r="J174" s="32" t="str">
        <f>IF(LEN(VLOOKUP($A174,Questions!$B:$AB,27,FALSE))=0,"",VLOOKUP($A174,Questions!$B:$AB,27,FALSE))</f>
        <v xml:space="preserve"> </v>
      </c>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row>
    <row r="175" spans="1:259" ht="36" customHeight="1" x14ac:dyDescent="0.2">
      <c r="A175" s="11" t="s">
        <v>199</v>
      </c>
      <c r="B175" s="25" t="str">
        <f>VLOOKUP(A175,'HECVAT - Full | Vendor Response'!A$27:B$284,2,FALSE)</f>
        <v>Do you have Internet Service Provider (ISP) redundancy?</v>
      </c>
      <c r="C175" s="33" t="str">
        <f>IF(LEN(VLOOKUP($A175,Questions!$B:$AA,20,FALSE))=0,"",VLOOKUP($A175,Questions!$B:$AA,20,FALSE))</f>
        <v xml:space="preserve"> </v>
      </c>
      <c r="D175" s="34" t="str">
        <f>IF(LEN(VLOOKUP($A175,Questions!$B:$AA,21,FALSE))=0,"",VLOOKUP($A175,Questions!$B:$AA,21,FALSE))</f>
        <v xml:space="preserve"> </v>
      </c>
      <c r="E175" s="32" t="str">
        <f>IF(LEN(VLOOKUP($A175,Questions!$B:$AA,22,FALSE))=0,"",VLOOKUP($A175,Questions!$B:$AA,22,FALSE))</f>
        <v xml:space="preserve"> </v>
      </c>
      <c r="F175" s="33" t="str">
        <f>IF(LEN(VLOOKUP($A175,Questions!$B:$AA,23,FALSE))=0,"",VLOOKUP($A175,Questions!$B:$AA,23,FALSE))</f>
        <v xml:space="preserve"> </v>
      </c>
      <c r="G175" s="33" t="str">
        <f>IF(LEN(VLOOKUP($A175,Questions!$B:$AA,24,FALSE))=0,"",VLOOKUP($A175,Questions!$B:$AA,24,FALSE))</f>
        <v xml:space="preserve"> </v>
      </c>
      <c r="H175" s="34" t="str">
        <f>IF(LEN(VLOOKUP($A175,Questions!$B:$AA,25,FALSE))=0,"",VLOOKUP($A175,Questions!$B:$AA,25,FALSE))</f>
        <v xml:space="preserve"> </v>
      </c>
      <c r="I175" s="34" t="str">
        <f>IF(LEN(VLOOKUP($A175,Questions!$B:$AA,26,FALSE))=0,"",VLOOKUP($A175,Questions!$B:$AA,26,FALSE))</f>
        <v xml:space="preserve"> </v>
      </c>
      <c r="J175" s="34" t="str">
        <f>IF(LEN(VLOOKUP($A175,Questions!$B:$AB,27,FALSE))=0,"",VLOOKUP($A175,Questions!$B:$AB,27,FALSE))</f>
        <v xml:space="preserve"> </v>
      </c>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c r="IW175"/>
      <c r="IX175"/>
      <c r="IY175"/>
    </row>
    <row r="176" spans="1:259" s="1" customFormat="1" ht="48" customHeight="1" x14ac:dyDescent="0.2">
      <c r="A176" s="11" t="s">
        <v>200</v>
      </c>
      <c r="B176" s="25" t="str">
        <f>VLOOKUP(A176,'HECVAT - Full | Vendor Response'!A$27:B$284,2,FALSE)</f>
        <v>Does every data center where the institution's data will reside have multiple telephone company or network provider entrances to the facility?</v>
      </c>
      <c r="C176" s="32" t="str">
        <f>IF(LEN(VLOOKUP($A176,Questions!$B:$AA,20,FALSE))=0,"",VLOOKUP($A176,Questions!$B:$AA,20,FALSE))</f>
        <v xml:space="preserve"> </v>
      </c>
      <c r="D176" s="34" t="str">
        <f>IF(LEN(VLOOKUP($A176,Questions!$B:$AA,21,FALSE))=0,"",VLOOKUP($A176,Questions!$B:$AA,21,FALSE))</f>
        <v xml:space="preserve"> </v>
      </c>
      <c r="E176" s="32" t="str">
        <f>IF(LEN(VLOOKUP($A176,Questions!$B:$AA,22,FALSE))=0,"",VLOOKUP($A176,Questions!$B:$AA,22,FALSE))</f>
        <v xml:space="preserve"> </v>
      </c>
      <c r="F176" s="32" t="str">
        <f>IF(LEN(VLOOKUP($A176,Questions!$B:$AA,23,FALSE))=0,"",VLOOKUP($A176,Questions!$B:$AA,23,FALSE))</f>
        <v xml:space="preserve"> </v>
      </c>
      <c r="G176" s="33" t="str">
        <f>IF(LEN(VLOOKUP($A176,Questions!$B:$AA,24,FALSE))=0,"",VLOOKUP($A176,Questions!$B:$AA,24,FALSE))</f>
        <v xml:space="preserve"> </v>
      </c>
      <c r="H176" s="34" t="str">
        <f>IF(LEN(VLOOKUP($A176,Questions!$B:$AA,25,FALSE))=0,"",VLOOKUP($A176,Questions!$B:$AA,25,FALSE))</f>
        <v xml:space="preserve"> </v>
      </c>
      <c r="I176" s="34" t="str">
        <f>IF(LEN(VLOOKUP($A176,Questions!$B:$AA,26,FALSE))=0,"",VLOOKUP($A176,Questions!$B:$AA,26,FALSE))</f>
        <v xml:space="preserve"> </v>
      </c>
      <c r="J176" s="34" t="str">
        <f>IF(LEN(VLOOKUP($A176,Questions!$B:$AB,27,FALSE))=0,"",VLOOKUP($A176,Questions!$B:$AB,27,FALSE))</f>
        <v xml:space="preserve"> </v>
      </c>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c r="HA176" s="4"/>
      <c r="HB176" s="4"/>
      <c r="HC176" s="4"/>
      <c r="HD176" s="4"/>
      <c r="HE176" s="4"/>
      <c r="HF176" s="4"/>
      <c r="HG176" s="4"/>
      <c r="HH176" s="4"/>
      <c r="HI176" s="4"/>
      <c r="HJ176" s="4"/>
      <c r="HK176" s="4"/>
      <c r="HL176" s="4"/>
      <c r="HM176" s="4"/>
      <c r="HN176" s="4"/>
      <c r="HO176" s="4"/>
      <c r="HP176" s="4"/>
      <c r="HQ176" s="4"/>
      <c r="HR176" s="4"/>
      <c r="HS176" s="4"/>
      <c r="HT176" s="4"/>
      <c r="HU176" s="4"/>
      <c r="HV176" s="4"/>
      <c r="HW176" s="4"/>
      <c r="HX176" s="4"/>
      <c r="HY176" s="4"/>
      <c r="HZ176" s="4"/>
      <c r="IA176" s="4"/>
      <c r="IB176" s="4"/>
      <c r="IC176" s="4"/>
      <c r="ID176" s="4"/>
      <c r="IE176" s="4"/>
      <c r="IF176" s="4"/>
      <c r="IG176" s="4"/>
      <c r="IH176" s="4"/>
      <c r="II176" s="4"/>
      <c r="IJ176" s="4"/>
      <c r="IK176" s="4"/>
      <c r="IL176" s="4"/>
      <c r="IM176" s="4"/>
      <c r="IN176" s="4"/>
      <c r="IO176" s="4"/>
      <c r="IP176" s="4"/>
      <c r="IQ176" s="4"/>
      <c r="IR176" s="4"/>
      <c r="IS176" s="4"/>
      <c r="IT176" s="4"/>
      <c r="IU176" s="4"/>
      <c r="IV176" s="4"/>
      <c r="IW176" s="4"/>
      <c r="IX176" s="4"/>
      <c r="IY176" s="4"/>
    </row>
    <row r="177" spans="1:259" ht="64.25" customHeight="1" x14ac:dyDescent="0.2">
      <c r="A177" s="11" t="s">
        <v>201</v>
      </c>
      <c r="B177" s="25" t="str">
        <f>VLOOKUP(A177,'HECVAT - Full | Vendor Response'!A$27:B$284,2,FALSE)</f>
        <v>Are you requiring multi-factor authentication for administrators of your cloud environment?</v>
      </c>
      <c r="C177" s="33" t="str">
        <f>IF(LEN(VLOOKUP($A177,Questions!$B:$AA,20,FALSE))=0,"",VLOOKUP($A177,Questions!$B:$AA,20,FALSE))</f>
        <v xml:space="preserve"> </v>
      </c>
      <c r="D177" s="34" t="str">
        <f>IF(LEN(VLOOKUP($A177,Questions!$B:$AA,21,FALSE))=0,"",VLOOKUP($A177,Questions!$B:$AA,21,FALSE))</f>
        <v xml:space="preserve"> </v>
      </c>
      <c r="E177" s="32" t="str">
        <f>IF(LEN(VLOOKUP($A177,Questions!$B:$AA,22,FALSE))=0,"",VLOOKUP($A177,Questions!$B:$AA,22,FALSE))</f>
        <v xml:space="preserve"> </v>
      </c>
      <c r="F177" s="32" t="str">
        <f>IF(LEN(VLOOKUP($A177,Questions!$B:$AA,23,FALSE))=0,"",VLOOKUP($A177,Questions!$B:$AA,23,FALSE))</f>
        <v xml:space="preserve"> </v>
      </c>
      <c r="G177" s="33" t="str">
        <f>IF(LEN(VLOOKUP($A177,Questions!$B:$AA,24,FALSE))=0,"",VLOOKUP($A177,Questions!$B:$AA,24,FALSE))</f>
        <v xml:space="preserve"> </v>
      </c>
      <c r="H177" s="34" t="str">
        <f>IF(LEN(VLOOKUP($A177,Questions!$B:$AA,25,FALSE))=0,"",VLOOKUP($A177,Questions!$B:$AA,25,FALSE))</f>
        <v xml:space="preserve"> </v>
      </c>
      <c r="I177" s="34" t="str">
        <f>IF(LEN(VLOOKUP($A177,Questions!$B:$AA,26,FALSE))=0,"",VLOOKUP($A177,Questions!$B:$AA,26,FALSE))</f>
        <v xml:space="preserve"> </v>
      </c>
      <c r="J177" s="34" t="str">
        <f>IF(LEN(VLOOKUP($A177,Questions!$B:$AB,27,FALSE))=0,"",VLOOKUP($A177,Questions!$B:$AB,27,FALSE))</f>
        <v xml:space="preserve"> </v>
      </c>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c r="IY177"/>
    </row>
    <row r="178" spans="1:259" ht="36" customHeight="1" x14ac:dyDescent="0.2">
      <c r="A178" s="11" t="s">
        <v>202</v>
      </c>
      <c r="B178" s="25" t="str">
        <f>VLOOKUP(A178,'HECVAT - Full | Vendor Response'!A$27:B$284,2,FALSE)</f>
        <v>Are you using your cloud providers available hardening tools or pre-hardened images?</v>
      </c>
      <c r="C178" s="33" t="str">
        <f>IF(LEN(VLOOKUP($A178,Questions!$B:$AA,20,FALSE))=0,"",VLOOKUP($A178,Questions!$B:$AA,20,FALSE))</f>
        <v xml:space="preserve"> </v>
      </c>
      <c r="D178" s="34" t="str">
        <f>IF(LEN(VLOOKUP($A178,Questions!$B:$AA,21,FALSE))=0,"",VLOOKUP($A178,Questions!$B:$AA,21,FALSE))</f>
        <v xml:space="preserve"> </v>
      </c>
      <c r="E178" s="32" t="str">
        <f>IF(LEN(VLOOKUP($A178,Questions!$B:$AA,22,FALSE))=0,"",VLOOKUP($A178,Questions!$B:$AA,22,FALSE))</f>
        <v xml:space="preserve"> </v>
      </c>
      <c r="F178" s="32" t="str">
        <f>IF(LEN(VLOOKUP($A178,Questions!$B:$AA,23,FALSE))=0,"",VLOOKUP($A178,Questions!$B:$AA,23,FALSE))</f>
        <v xml:space="preserve"> </v>
      </c>
      <c r="G178" s="34" t="str">
        <f>IF(LEN(VLOOKUP($A178,Questions!$B:$AA,24,FALSE))=0,"",VLOOKUP($A178,Questions!$B:$AA,24,FALSE))</f>
        <v xml:space="preserve"> </v>
      </c>
      <c r="H178" s="34" t="str">
        <f>IF(LEN(VLOOKUP($A178,Questions!$B:$AA,25,FALSE))=0,"",VLOOKUP($A178,Questions!$B:$AA,25,FALSE))</f>
        <v xml:space="preserve"> </v>
      </c>
      <c r="I178" s="34" t="str">
        <f>IF(LEN(VLOOKUP($A178,Questions!$B:$AA,26,FALSE))=0,"",VLOOKUP($A178,Questions!$B:$AA,26,FALSE))</f>
        <v xml:space="preserve"> </v>
      </c>
      <c r="J178" s="34" t="str">
        <f>IF(LEN(VLOOKUP($A178,Questions!$B:$AB,27,FALSE))=0,"",VLOOKUP($A178,Questions!$B:$AB,27,FALSE))</f>
        <v xml:space="preserve"> </v>
      </c>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row>
    <row r="179" spans="1:259" ht="48" customHeight="1" x14ac:dyDescent="0.2">
      <c r="A179" s="11" t="s">
        <v>203</v>
      </c>
      <c r="B179" s="25" t="str">
        <f>VLOOKUP(A179,'HECVAT - Full | Vendor Response'!A$27:B$284,2,FALSE)</f>
        <v>Does your cloud vendor have access to your encryption keys?</v>
      </c>
      <c r="C179" s="33" t="str">
        <f>IF(LEN(VLOOKUP($A179,Questions!$B:$AA,20,FALSE))=0,"",VLOOKUP($A179,Questions!$B:$AA,20,FALSE))</f>
        <v xml:space="preserve"> </v>
      </c>
      <c r="D179" s="34" t="str">
        <f>IF(LEN(VLOOKUP($A179,Questions!$B:$AA,21,FALSE))=0,"",VLOOKUP($A179,Questions!$B:$AA,21,FALSE))</f>
        <v xml:space="preserve"> </v>
      </c>
      <c r="E179" s="32" t="str">
        <f>IF(LEN(VLOOKUP($A179,Questions!$B:$AA,22,FALSE))=0,"",VLOOKUP($A179,Questions!$B:$AA,22,FALSE))</f>
        <v xml:space="preserve"> </v>
      </c>
      <c r="F179" s="33" t="str">
        <f>IF(LEN(VLOOKUP($A179,Questions!$B:$AA,23,FALSE))=0,"",VLOOKUP($A179,Questions!$B:$AA,23,FALSE))</f>
        <v xml:space="preserve"> </v>
      </c>
      <c r="G179" s="34" t="str">
        <f>IF(LEN(VLOOKUP($A179,Questions!$B:$AA,24,FALSE))=0,"",VLOOKUP($A179,Questions!$B:$AA,24,FALSE))</f>
        <v xml:space="preserve"> </v>
      </c>
      <c r="H179" s="32" t="str">
        <f>IF(LEN(VLOOKUP($A179,Questions!$B:$AA,25,FALSE))=0,"",VLOOKUP($A179,Questions!$B:$AA,25,FALSE))</f>
        <v xml:space="preserve"> </v>
      </c>
      <c r="I179" s="34" t="str">
        <f>IF(LEN(VLOOKUP($A179,Questions!$B:$AA,26,FALSE))=0,"",VLOOKUP($A179,Questions!$B:$AA,26,FALSE))</f>
        <v xml:space="preserve"> </v>
      </c>
      <c r="J179" s="34" t="str">
        <f>IF(LEN(VLOOKUP($A179,Questions!$B:$AB,27,FALSE))=0,"",VLOOKUP($A179,Questions!$B:$AB,27,FALSE))</f>
        <v xml:space="preserve"> </v>
      </c>
      <c r="K179" s="274" t="s">
        <v>3242</v>
      </c>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row>
    <row r="180" spans="1:259" ht="36" customHeight="1" x14ac:dyDescent="0.2">
      <c r="A180" s="345" t="str">
        <f>IF(OR($C$29="No",$C$31="Yes"),"DRP - Optional based on QUALIFIER response.","Disaster Recovery Plan")</f>
        <v>Disaster Recovery Plan</v>
      </c>
      <c r="B180" s="345"/>
      <c r="C180" s="20" t="str">
        <f>C$23</f>
        <v>CIS Critical Security Controls v6.1</v>
      </c>
      <c r="D180" s="20" t="str">
        <f t="shared" ref="D180:J180" si="11">D$23</f>
        <v>HIPAA</v>
      </c>
      <c r="E180" s="20" t="str">
        <f t="shared" si="11"/>
        <v>ISO 27002:27013</v>
      </c>
      <c r="F180" s="20" t="str">
        <f t="shared" si="11"/>
        <v>NIST Cybersecurity Framework</v>
      </c>
      <c r="G180" s="20" t="str">
        <f t="shared" si="11"/>
        <v>NIST SP 800-171r2</v>
      </c>
      <c r="H180" s="20" t="str">
        <f t="shared" si="11"/>
        <v>NIST SP 800-53r4</v>
      </c>
      <c r="I180" s="20" t="str">
        <f t="shared" si="11"/>
        <v>PCI DSS</v>
      </c>
      <c r="J180" s="20" t="str">
        <f t="shared" si="11"/>
        <v>Trusted CI</v>
      </c>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row>
    <row r="181" spans="1:259" ht="48" customHeight="1" x14ac:dyDescent="0.2">
      <c r="A181" s="11" t="s">
        <v>204</v>
      </c>
      <c r="B181" s="25" t="str">
        <f>VLOOKUP(A181,'HECVAT - Full | Vendor Response'!A$27:B$284,2,FALSE)</f>
        <v>Describe or provide a reference to your Disaster Recovery Plan (DRP).</v>
      </c>
      <c r="C181" s="32" t="str">
        <f>IF(LEN(VLOOKUP($A181,Questions!$B:$AA,20,FALSE))=0,"",VLOOKUP($A181,Questions!$B:$AA,20,FALSE))</f>
        <v xml:space="preserve"> </v>
      </c>
      <c r="D181" s="34" t="str">
        <f>IF(LEN(VLOOKUP($A181,Questions!$B:$AA,21,FALSE))=0,"",VLOOKUP($A181,Questions!$B:$AA,21,FALSE))</f>
        <v xml:space="preserve"> </v>
      </c>
      <c r="E181" s="32" t="str">
        <f>IF(LEN(VLOOKUP($A181,Questions!$B:$AA,22,FALSE))=0,"",VLOOKUP($A181,Questions!$B:$AA,22,FALSE))</f>
        <v xml:space="preserve"> </v>
      </c>
      <c r="F181" s="32" t="str">
        <f>IF(LEN(VLOOKUP($A181,Questions!$B:$AA,23,FALSE))=0,"",VLOOKUP($A181,Questions!$B:$AA,23,FALSE))</f>
        <v xml:space="preserve"> </v>
      </c>
      <c r="G181" s="32" t="str">
        <f>IF(LEN(VLOOKUP($A181,Questions!$B:$AA,24,FALSE))=0,"",VLOOKUP($A181,Questions!$B:$AA,24,FALSE))</f>
        <v xml:space="preserve"> </v>
      </c>
      <c r="H181" s="17" t="str">
        <f>IF(LEN(VLOOKUP($A181,Questions!$B:$AA,25,FALSE))=0,"",VLOOKUP($A181,Questions!$B:$AA,25,FALSE))</f>
        <v xml:space="preserve"> </v>
      </c>
      <c r="I181" s="17" t="str">
        <f>IF(LEN(VLOOKUP($A181,Questions!$B:$AA,26,FALSE))=0,"",VLOOKUP($A181,Questions!$B:$AA,26,FALSE))</f>
        <v xml:space="preserve"> </v>
      </c>
      <c r="J181" s="17" t="str">
        <f>IF(LEN(VLOOKUP($A181,Questions!$B:$AB,27,FALSE))=0,"",VLOOKUP($A181,Questions!$B:$AB,27,FALSE))</f>
        <v xml:space="preserve"> </v>
      </c>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row>
    <row r="182" spans="1:259" ht="47" customHeight="1" x14ac:dyDescent="0.2">
      <c r="A182" s="11" t="s">
        <v>205</v>
      </c>
      <c r="B182" s="25" t="str">
        <f>VLOOKUP(A182,'HECVAT - Full | Vendor Response'!A$27:B$284,2,FALSE)</f>
        <v>Is an owner assigned who is responsible for the maintenance and review of the DRP?</v>
      </c>
      <c r="C182" s="32" t="str">
        <f>IF(LEN(VLOOKUP($A182,Questions!$B:$AA,20,FALSE))=0,"",VLOOKUP($A182,Questions!$B:$AA,20,FALSE))</f>
        <v xml:space="preserve"> </v>
      </c>
      <c r="D182" s="34" t="str">
        <f>IF(LEN(VLOOKUP($A182,Questions!$B:$AA,21,FALSE))=0,"",VLOOKUP($A182,Questions!$B:$AA,21,FALSE))</f>
        <v xml:space="preserve"> </v>
      </c>
      <c r="E182" s="32" t="str">
        <f>IF(LEN(VLOOKUP($A182,Questions!$B:$AA,22,FALSE))=0,"",VLOOKUP($A182,Questions!$B:$AA,22,FALSE))</f>
        <v xml:space="preserve"> </v>
      </c>
      <c r="F182" s="32" t="str">
        <f>IF(LEN(VLOOKUP($A182,Questions!$B:$AA,23,FALSE))=0,"",VLOOKUP($A182,Questions!$B:$AA,23,FALSE))</f>
        <v xml:space="preserve"> </v>
      </c>
      <c r="G182" s="32" t="str">
        <f>IF(LEN(VLOOKUP($A182,Questions!$B:$AA,24,FALSE))=0,"",VLOOKUP($A182,Questions!$B:$AA,24,FALSE))</f>
        <v xml:space="preserve"> </v>
      </c>
      <c r="H182" s="17" t="str">
        <f>IF(LEN(VLOOKUP($A182,Questions!$B:$AA,25,FALSE))=0,"",VLOOKUP($A182,Questions!$B:$AA,25,FALSE))</f>
        <v xml:space="preserve"> </v>
      </c>
      <c r="I182" s="17" t="str">
        <f>IF(LEN(VLOOKUP($A182,Questions!$B:$AA,26,FALSE))=0,"",VLOOKUP($A182,Questions!$B:$AA,26,FALSE))</f>
        <v xml:space="preserve"> </v>
      </c>
      <c r="J182" s="17" t="str">
        <f>IF(LEN(VLOOKUP($A182,Questions!$B:$AB,27,FALSE))=0,"",VLOOKUP($A182,Questions!$B:$AB,27,FALSE))</f>
        <v xml:space="preserve"> </v>
      </c>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row>
    <row r="183" spans="1:259" ht="47" customHeight="1" x14ac:dyDescent="0.2">
      <c r="A183" s="11" t="s">
        <v>206</v>
      </c>
      <c r="B183" s="25" t="str">
        <f>VLOOKUP(A183,'HECVAT - Full | Vendor Response'!A$27:B$284,2,FALSE)</f>
        <v>Can the institution review your DRP and supporting documentation?</v>
      </c>
      <c r="C183" s="32" t="str">
        <f>IF(LEN(VLOOKUP($A183,Questions!$B:$AA,20,FALSE))=0,"",VLOOKUP($A183,Questions!$B:$AA,20,FALSE))</f>
        <v xml:space="preserve"> </v>
      </c>
      <c r="D183" s="34" t="str">
        <f>IF(LEN(VLOOKUP($A183,Questions!$B:$AA,21,FALSE))=0,"",VLOOKUP($A183,Questions!$B:$AA,21,FALSE))</f>
        <v xml:space="preserve"> </v>
      </c>
      <c r="E183" s="33" t="str">
        <f>IF(LEN(VLOOKUP($A183,Questions!$B:$AA,22,FALSE))=0,"",VLOOKUP($A183,Questions!$B:$AA,22,FALSE))</f>
        <v xml:space="preserve"> </v>
      </c>
      <c r="F183" s="32" t="str">
        <f>IF(LEN(VLOOKUP($A183,Questions!$B:$AA,23,FALSE))=0,"",VLOOKUP($A183,Questions!$B:$AA,23,FALSE))</f>
        <v xml:space="preserve"> </v>
      </c>
      <c r="G183" s="32" t="str">
        <f>IF(LEN(VLOOKUP($A183,Questions!$B:$AA,24,FALSE))=0,"",VLOOKUP($A183,Questions!$B:$AA,24,FALSE))</f>
        <v xml:space="preserve"> </v>
      </c>
      <c r="H183" s="17" t="str">
        <f>IF(LEN(VLOOKUP($A183,Questions!$B:$AA,25,FALSE))=0,"",VLOOKUP($A183,Questions!$B:$AA,25,FALSE))</f>
        <v xml:space="preserve"> </v>
      </c>
      <c r="I183" s="17" t="str">
        <f>IF(LEN(VLOOKUP($A183,Questions!$B:$AA,26,FALSE))=0,"",VLOOKUP($A183,Questions!$B:$AA,26,FALSE))</f>
        <v xml:space="preserve"> </v>
      </c>
      <c r="J183" s="17" t="str">
        <f>IF(LEN(VLOOKUP($A183,Questions!$B:$AB,27,FALSE))=0,"",VLOOKUP($A183,Questions!$B:$AB,27,FALSE))</f>
        <v xml:space="preserve"> </v>
      </c>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row>
    <row r="184" spans="1:259" ht="47" customHeight="1" x14ac:dyDescent="0.2">
      <c r="A184" s="11" t="s">
        <v>207</v>
      </c>
      <c r="B184" s="25" t="str">
        <f>VLOOKUP(A184,'HECVAT - Full | Vendor Response'!A$27:B$284,2,FALSE)</f>
        <v>Are any disaster recovery locations outside the institution's geographic region?</v>
      </c>
      <c r="C184" s="32" t="str">
        <f>IF(LEN(VLOOKUP($A184,Questions!$B:$AA,20,FALSE))=0,"",VLOOKUP($A184,Questions!$B:$AA,20,FALSE))</f>
        <v xml:space="preserve"> </v>
      </c>
      <c r="D184" s="34" t="str">
        <f>IF(LEN(VLOOKUP($A184,Questions!$B:$AA,21,FALSE))=0,"",VLOOKUP($A184,Questions!$B:$AA,21,FALSE))</f>
        <v xml:space="preserve"> </v>
      </c>
      <c r="E184" s="32" t="str">
        <f>IF(LEN(VLOOKUP($A184,Questions!$B:$AA,22,FALSE))=0,"",VLOOKUP($A184,Questions!$B:$AA,22,FALSE))</f>
        <v xml:space="preserve"> </v>
      </c>
      <c r="F184" s="32" t="str">
        <f>IF(LEN(VLOOKUP($A184,Questions!$B:$AA,23,FALSE))=0,"",VLOOKUP($A184,Questions!$B:$AA,23,FALSE))</f>
        <v xml:space="preserve"> </v>
      </c>
      <c r="G184" s="33" t="str">
        <f>IF(LEN(VLOOKUP($A184,Questions!$B:$AA,24,FALSE))=0,"",VLOOKUP($A184,Questions!$B:$AA,24,FALSE))</f>
        <v xml:space="preserve"> </v>
      </c>
      <c r="H184" s="17" t="str">
        <f>IF(LEN(VLOOKUP($A184,Questions!$B:$AA,25,FALSE))=0,"",VLOOKUP($A184,Questions!$B:$AA,25,FALSE))</f>
        <v xml:space="preserve"> </v>
      </c>
      <c r="I184" s="17" t="str">
        <f>IF(LEN(VLOOKUP($A184,Questions!$B:$AA,26,FALSE))=0,"",VLOOKUP($A184,Questions!$B:$AA,26,FALSE))</f>
        <v xml:space="preserve"> </v>
      </c>
      <c r="J184" s="17" t="str">
        <f>IF(LEN(VLOOKUP($A184,Questions!$B:$AB,27,FALSE))=0,"",VLOOKUP($A184,Questions!$B:$AB,27,FALSE))</f>
        <v xml:space="preserve"> </v>
      </c>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row>
    <row r="185" spans="1:259" ht="47" customHeight="1" x14ac:dyDescent="0.2">
      <c r="A185" s="11" t="s">
        <v>208</v>
      </c>
      <c r="B185" s="25" t="str">
        <f>VLOOKUP(A185,'HECVAT - Full | Vendor Response'!A$27:B$284,2,FALSE)</f>
        <v>Does your organization have a disaster recovery site or a contracted disaster recovery provider?</v>
      </c>
      <c r="C185" s="32" t="str">
        <f>IF(LEN(VLOOKUP($A185,Questions!$B:$AA,20,FALSE))=0,"",VLOOKUP($A185,Questions!$B:$AA,20,FALSE))</f>
        <v xml:space="preserve"> </v>
      </c>
      <c r="D185" s="34" t="str">
        <f>IF(LEN(VLOOKUP($A185,Questions!$B:$AA,21,FALSE))=0,"",VLOOKUP($A185,Questions!$B:$AA,21,FALSE))</f>
        <v xml:space="preserve"> </v>
      </c>
      <c r="E185" s="32" t="str">
        <f>IF(LEN(VLOOKUP($A185,Questions!$B:$AA,22,FALSE))=0,"",VLOOKUP($A185,Questions!$B:$AA,22,FALSE))</f>
        <v xml:space="preserve"> </v>
      </c>
      <c r="F185" s="32" t="str">
        <f>IF(LEN(VLOOKUP($A185,Questions!$B:$AA,23,FALSE))=0,"",VLOOKUP($A185,Questions!$B:$AA,23,FALSE))</f>
        <v xml:space="preserve"> </v>
      </c>
      <c r="G185" s="33" t="str">
        <f>IF(LEN(VLOOKUP($A185,Questions!$B:$AA,24,FALSE))=0,"",VLOOKUP($A185,Questions!$B:$AA,24,FALSE))</f>
        <v xml:space="preserve"> </v>
      </c>
      <c r="H185" s="17" t="str">
        <f>IF(LEN(VLOOKUP($A185,Questions!$B:$AA,25,FALSE))=0,"",VLOOKUP($A185,Questions!$B:$AA,25,FALSE))</f>
        <v xml:space="preserve"> </v>
      </c>
      <c r="I185" s="33" t="str">
        <f>IF(LEN(VLOOKUP($A185,Questions!$B:$AA,26,FALSE))=0,"",VLOOKUP($A185,Questions!$B:$AA,26,FALSE))</f>
        <v xml:space="preserve"> </v>
      </c>
      <c r="J185" s="33" t="str">
        <f>IF(LEN(VLOOKUP($A185,Questions!$B:$AB,27,FALSE))=0,"",VLOOKUP($A185,Questions!$B:$AB,27,FALSE))</f>
        <v xml:space="preserve"> </v>
      </c>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row>
    <row r="186" spans="1:259" ht="47" customHeight="1" x14ac:dyDescent="0.2">
      <c r="A186" s="11" t="s">
        <v>209</v>
      </c>
      <c r="B186" s="25" t="str">
        <f>VLOOKUP(A186,'HECVAT - Full | Vendor Response'!A$27:B$284,2,FALSE)</f>
        <v>Does your organization conduct an annual test of relocating to this site for disaster recovery purposes?</v>
      </c>
      <c r="C186" s="32" t="str">
        <f>IF(LEN(VLOOKUP($A186,Questions!$B:$AA,20,FALSE))=0,"",VLOOKUP($A186,Questions!$B:$AA,20,FALSE))</f>
        <v xml:space="preserve"> </v>
      </c>
      <c r="D186" s="34" t="str">
        <f>IF(LEN(VLOOKUP($A186,Questions!$B:$AA,21,FALSE))=0,"",VLOOKUP($A186,Questions!$B:$AA,21,FALSE))</f>
        <v xml:space="preserve"> </v>
      </c>
      <c r="E186" s="32" t="str">
        <f>IF(LEN(VLOOKUP($A186,Questions!$B:$AA,22,FALSE))=0,"",VLOOKUP($A186,Questions!$B:$AA,22,FALSE))</f>
        <v xml:space="preserve"> </v>
      </c>
      <c r="F186" s="32" t="str">
        <f>IF(LEN(VLOOKUP($A186,Questions!$B:$AA,23,FALSE))=0,"",VLOOKUP($A186,Questions!$B:$AA,23,FALSE))</f>
        <v xml:space="preserve"> </v>
      </c>
      <c r="G186" s="33" t="str">
        <f>IF(LEN(VLOOKUP($A186,Questions!$B:$AA,24,FALSE))=0,"",VLOOKUP($A186,Questions!$B:$AA,24,FALSE))</f>
        <v xml:space="preserve"> </v>
      </c>
      <c r="H186" s="17" t="str">
        <f>IF(LEN(VLOOKUP($A186,Questions!$B:$AA,25,FALSE))=0,"",VLOOKUP($A186,Questions!$B:$AA,25,FALSE))</f>
        <v xml:space="preserve"> </v>
      </c>
      <c r="I186" s="33" t="str">
        <f>IF(LEN(VLOOKUP($A186,Questions!$B:$AA,26,FALSE))=0,"",VLOOKUP($A186,Questions!$B:$AA,26,FALSE))</f>
        <v xml:space="preserve"> </v>
      </c>
      <c r="J186" s="33" t="str">
        <f>IF(LEN(VLOOKUP($A186,Questions!$B:$AB,27,FALSE))=0,"",VLOOKUP($A186,Questions!$B:$AB,27,FALSE))</f>
        <v xml:space="preserve"> </v>
      </c>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row>
    <row r="187" spans="1:259" ht="47" customHeight="1" x14ac:dyDescent="0.2">
      <c r="A187" s="11" t="s">
        <v>210</v>
      </c>
      <c r="B187" s="25" t="str">
        <f>VLOOKUP(A187,'HECVAT - Full | Vendor Response'!A$27:B$284,2,FALSE)</f>
        <v>Is there a defined problem/issue escalation plan in your DRP for impacted clients?</v>
      </c>
      <c r="C187" s="32" t="str">
        <f>IF(LEN(VLOOKUP($A187,Questions!$B:$AA,20,FALSE))=0,"",VLOOKUP($A187,Questions!$B:$AA,20,FALSE))</f>
        <v xml:space="preserve"> </v>
      </c>
      <c r="D187" s="34" t="str">
        <f>IF(LEN(VLOOKUP($A187,Questions!$B:$AA,21,FALSE))=0,"",VLOOKUP($A187,Questions!$B:$AA,21,FALSE))</f>
        <v xml:space="preserve"> </v>
      </c>
      <c r="E187" s="33" t="str">
        <f>IF(LEN(VLOOKUP($A187,Questions!$B:$AA,22,FALSE))=0,"",VLOOKUP($A187,Questions!$B:$AA,22,FALSE))</f>
        <v xml:space="preserve"> </v>
      </c>
      <c r="F187" s="32" t="str">
        <f>IF(LEN(VLOOKUP($A187,Questions!$B:$AA,23,FALSE))=0,"",VLOOKUP($A187,Questions!$B:$AA,23,FALSE))</f>
        <v xml:space="preserve"> </v>
      </c>
      <c r="G187" s="32" t="str">
        <f>IF(LEN(VLOOKUP($A187,Questions!$B:$AA,24,FALSE))=0,"",VLOOKUP($A187,Questions!$B:$AA,24,FALSE))</f>
        <v xml:space="preserve"> </v>
      </c>
      <c r="H187" s="17" t="str">
        <f>IF(LEN(VLOOKUP($A187,Questions!$B:$AA,25,FALSE))=0,"",VLOOKUP($A187,Questions!$B:$AA,25,FALSE))</f>
        <v xml:space="preserve"> </v>
      </c>
      <c r="I187" s="17" t="str">
        <f>IF(LEN(VLOOKUP($A187,Questions!$B:$AA,26,FALSE))=0,"",VLOOKUP($A187,Questions!$B:$AA,26,FALSE))</f>
        <v xml:space="preserve"> </v>
      </c>
      <c r="J187" s="17" t="str">
        <f>IF(LEN(VLOOKUP($A187,Questions!$B:$AB,27,FALSE))=0,"",VLOOKUP($A187,Questions!$B:$AB,27,FALSE))</f>
        <v xml:space="preserve"> </v>
      </c>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row>
    <row r="188" spans="1:259" ht="47" customHeight="1" x14ac:dyDescent="0.2">
      <c r="A188" s="11" t="s">
        <v>211</v>
      </c>
      <c r="B188" s="25" t="str">
        <f>VLOOKUP(A188,'HECVAT - Full | Vendor Response'!A$27:B$284,2,FALSE)</f>
        <v>Is there a documented communication plan in your DRP for impacted clients?</v>
      </c>
      <c r="C188" s="32" t="str">
        <f>IF(LEN(VLOOKUP($A188,Questions!$B:$AA,20,FALSE))=0,"",VLOOKUP($A188,Questions!$B:$AA,20,FALSE))</f>
        <v xml:space="preserve"> </v>
      </c>
      <c r="D188" s="34" t="str">
        <f>IF(LEN(VLOOKUP($A188,Questions!$B:$AA,21,FALSE))=0,"",VLOOKUP($A188,Questions!$B:$AA,21,FALSE))</f>
        <v xml:space="preserve"> </v>
      </c>
      <c r="E188" s="32" t="str">
        <f>IF(LEN(VLOOKUP($A188,Questions!$B:$AA,22,FALSE))=0,"",VLOOKUP($A188,Questions!$B:$AA,22,FALSE))</f>
        <v xml:space="preserve"> </v>
      </c>
      <c r="F188" s="32" t="str">
        <f>IF(LEN(VLOOKUP($A188,Questions!$B:$AA,23,FALSE))=0,"",VLOOKUP($A188,Questions!$B:$AA,23,FALSE))</f>
        <v xml:space="preserve"> </v>
      </c>
      <c r="G188" s="32" t="str">
        <f>IF(LEN(VLOOKUP($A188,Questions!$B:$AA,24,FALSE))=0,"",VLOOKUP($A188,Questions!$B:$AA,24,FALSE))</f>
        <v xml:space="preserve"> </v>
      </c>
      <c r="H188" s="17" t="str">
        <f>IF(LEN(VLOOKUP($A188,Questions!$B:$AA,25,FALSE))=0,"",VLOOKUP($A188,Questions!$B:$AA,25,FALSE))</f>
        <v xml:space="preserve"> </v>
      </c>
      <c r="I188" s="17" t="str">
        <f>IF(LEN(VLOOKUP($A188,Questions!$B:$AA,26,FALSE))=0,"",VLOOKUP($A188,Questions!$B:$AA,26,FALSE))</f>
        <v xml:space="preserve"> </v>
      </c>
      <c r="J188" s="17" t="str">
        <f>IF(LEN(VLOOKUP($A188,Questions!$B:$AB,27,FALSE))=0,"",VLOOKUP($A188,Questions!$B:$AB,27,FALSE))</f>
        <v xml:space="preserve"> </v>
      </c>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row>
    <row r="189" spans="1:259" ht="64.25" customHeight="1" x14ac:dyDescent="0.2">
      <c r="A189" s="11" t="s">
        <v>212</v>
      </c>
      <c r="B189" s="25" t="str">
        <f>VLOOKUP(A189,'HECVAT - Full | Vendor Response'!A$27:B$284,2,FALSE)</f>
        <v>Describe or provide a reference to how your disaster recovery plan is tested. (i.e., scope of DR tests, end-to-end testing, etc.)</v>
      </c>
      <c r="C189" s="32" t="str">
        <f>IF(LEN(VLOOKUP($A189,Questions!$B:$AA,20,FALSE))=0,"",VLOOKUP($A189,Questions!$B:$AA,20,FALSE))</f>
        <v xml:space="preserve"> </v>
      </c>
      <c r="D189" s="34" t="str">
        <f>IF(LEN(VLOOKUP($A189,Questions!$B:$AA,21,FALSE))=0,"",VLOOKUP($A189,Questions!$B:$AA,21,FALSE))</f>
        <v xml:space="preserve"> </v>
      </c>
      <c r="E189" s="32" t="str">
        <f>IF(LEN(VLOOKUP($A189,Questions!$B:$AA,22,FALSE))=0,"",VLOOKUP($A189,Questions!$B:$AA,22,FALSE))</f>
        <v xml:space="preserve"> </v>
      </c>
      <c r="F189" s="32" t="str">
        <f>IF(LEN(VLOOKUP($A189,Questions!$B:$AA,23,FALSE))=0,"",VLOOKUP($A189,Questions!$B:$AA,23,FALSE))</f>
        <v xml:space="preserve"> </v>
      </c>
      <c r="G189" s="32" t="str">
        <f>IF(LEN(VLOOKUP($A189,Questions!$B:$AA,24,FALSE))=0,"",VLOOKUP($A189,Questions!$B:$AA,24,FALSE))</f>
        <v xml:space="preserve"> </v>
      </c>
      <c r="H189" s="17" t="str">
        <f>IF(LEN(VLOOKUP($A189,Questions!$B:$AA,25,FALSE))=0,"",VLOOKUP($A189,Questions!$B:$AA,25,FALSE))</f>
        <v xml:space="preserve"> </v>
      </c>
      <c r="I189" s="33" t="str">
        <f>IF(LEN(VLOOKUP($A189,Questions!$B:$AA,26,FALSE))=0,"",VLOOKUP($A189,Questions!$B:$AA,26,FALSE))</f>
        <v xml:space="preserve"> </v>
      </c>
      <c r="J189" s="33" t="str">
        <f>IF(LEN(VLOOKUP($A189,Questions!$B:$AB,27,FALSE))=0,"",VLOOKUP($A189,Questions!$B:$AB,27,FALSE))</f>
        <v xml:space="preserve"> </v>
      </c>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row>
    <row r="190" spans="1:259" ht="64.25" customHeight="1" x14ac:dyDescent="0.2">
      <c r="A190" s="11" t="s">
        <v>213</v>
      </c>
      <c r="B190" s="25" t="str">
        <f>VLOOKUP(A190,'HECVAT - Full | Vendor Response'!A$27:B$284,2,FALSE)</f>
        <v>Has the Disaster Recovery Plan been tested in the past year?</v>
      </c>
      <c r="C190" s="32" t="str">
        <f>IF(LEN(VLOOKUP($A190,Questions!$B:$AA,20,FALSE))=0,"",VLOOKUP($A190,Questions!$B:$AA,20,FALSE))</f>
        <v xml:space="preserve"> </v>
      </c>
      <c r="D190" s="34" t="str">
        <f>IF(LEN(VLOOKUP($A190,Questions!$B:$AA,21,FALSE))=0,"",VLOOKUP($A190,Questions!$B:$AA,21,FALSE))</f>
        <v xml:space="preserve"> </v>
      </c>
      <c r="E190" s="32" t="str">
        <f>IF(LEN(VLOOKUP($A190,Questions!$B:$AA,22,FALSE))=0,"",VLOOKUP($A190,Questions!$B:$AA,22,FALSE))</f>
        <v xml:space="preserve"> </v>
      </c>
      <c r="F190" s="32" t="str">
        <f>IF(LEN(VLOOKUP($A190,Questions!$B:$AA,23,FALSE))=0,"",VLOOKUP($A190,Questions!$B:$AA,23,FALSE))</f>
        <v xml:space="preserve"> </v>
      </c>
      <c r="G190" s="32" t="str">
        <f>IF(LEN(VLOOKUP($A190,Questions!$B:$AA,24,FALSE))=0,"",VLOOKUP($A190,Questions!$B:$AA,24,FALSE))</f>
        <v xml:space="preserve"> </v>
      </c>
      <c r="H190" s="17" t="str">
        <f>IF(LEN(VLOOKUP($A190,Questions!$B:$AA,25,FALSE))=0,"",VLOOKUP($A190,Questions!$B:$AA,25,FALSE))</f>
        <v xml:space="preserve"> </v>
      </c>
      <c r="I190" s="33" t="str">
        <f>IF(LEN(VLOOKUP($A190,Questions!$B:$AA,26,FALSE))=0,"",VLOOKUP($A190,Questions!$B:$AA,26,FALSE))</f>
        <v xml:space="preserve"> </v>
      </c>
      <c r="J190" s="33" t="str">
        <f>IF(LEN(VLOOKUP($A190,Questions!$B:$AB,27,FALSE))=0,"",VLOOKUP($A190,Questions!$B:$AB,27,FALSE))</f>
        <v xml:space="preserve"> </v>
      </c>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row>
    <row r="191" spans="1:259" ht="48" customHeight="1" x14ac:dyDescent="0.2">
      <c r="A191" s="11" t="s">
        <v>214</v>
      </c>
      <c r="B191" s="25" t="str">
        <f>VLOOKUP(A191,'HECVAT - Full | Vendor Response'!A$27:B$284,2,FALSE)</f>
        <v>Are all components of the DRP reviewed at least annually and updated as needed to reflect change?</v>
      </c>
      <c r="C191" s="32" t="str">
        <f>IF(LEN(VLOOKUP($A191,Questions!$B:$AA,20,FALSE))=0,"",VLOOKUP($A191,Questions!$B:$AA,20,FALSE))</f>
        <v xml:space="preserve"> </v>
      </c>
      <c r="D191" s="34" t="str">
        <f>IF(LEN(VLOOKUP($A191,Questions!$B:$AA,21,FALSE))=0,"",VLOOKUP($A191,Questions!$B:$AA,21,FALSE))</f>
        <v xml:space="preserve"> </v>
      </c>
      <c r="E191" s="32" t="str">
        <f>IF(LEN(VLOOKUP($A191,Questions!$B:$AA,22,FALSE))=0,"",VLOOKUP($A191,Questions!$B:$AA,22,FALSE))</f>
        <v xml:space="preserve"> </v>
      </c>
      <c r="F191" s="32" t="str">
        <f>IF(LEN(VLOOKUP($A191,Questions!$B:$AA,23,FALSE))=0,"",VLOOKUP($A191,Questions!$B:$AA,23,FALSE))</f>
        <v xml:space="preserve"> </v>
      </c>
      <c r="G191" s="33" t="str">
        <f>IF(LEN(VLOOKUP($A191,Questions!$B:$AA,24,FALSE))=0,"",VLOOKUP($A191,Questions!$B:$AA,24,FALSE))</f>
        <v xml:space="preserve"> </v>
      </c>
      <c r="H191" s="17" t="str">
        <f>IF(LEN(VLOOKUP($A191,Questions!$B:$AA,25,FALSE))=0,"",VLOOKUP($A191,Questions!$B:$AA,25,FALSE))</f>
        <v xml:space="preserve"> </v>
      </c>
      <c r="I191" s="17" t="str">
        <f>IF(LEN(VLOOKUP($A191,Questions!$B:$AA,26,FALSE))=0,"",VLOOKUP($A191,Questions!$B:$AA,26,FALSE))</f>
        <v xml:space="preserve"> </v>
      </c>
      <c r="J191" s="17" t="str">
        <f>IF(LEN(VLOOKUP($A191,Questions!$B:$AB,27,FALSE))=0,"",VLOOKUP($A191,Questions!$B:$AB,27,FALSE))</f>
        <v xml:space="preserve"> </v>
      </c>
      <c r="K191" s="274" t="s">
        <v>3242</v>
      </c>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row>
    <row r="192" spans="1:259" ht="36" customHeight="1" x14ac:dyDescent="0.2">
      <c r="A192" s="345" t="str">
        <f>IF($C$31="","Firewalls, IDS, IPS, and Networking",IF($C$31="Yes","FW/IDPS/Networks - Optional based on QUALIFIER response.","Firewalls, IDS, IPS, and Networking"))</f>
        <v>Firewalls, IDS, IPS, and Networking</v>
      </c>
      <c r="B192" s="345"/>
      <c r="C192" s="20" t="str">
        <f>C$23</f>
        <v>CIS Critical Security Controls v6.1</v>
      </c>
      <c r="D192" s="20" t="str">
        <f t="shared" ref="D192:J192" si="12">D$23</f>
        <v>HIPAA</v>
      </c>
      <c r="E192" s="20" t="str">
        <f t="shared" si="12"/>
        <v>ISO 27002:27013</v>
      </c>
      <c r="F192" s="20" t="str">
        <f t="shared" si="12"/>
        <v>NIST Cybersecurity Framework</v>
      </c>
      <c r="G192" s="20" t="str">
        <f t="shared" si="12"/>
        <v>NIST SP 800-171r2</v>
      </c>
      <c r="H192" s="20" t="str">
        <f t="shared" si="12"/>
        <v>NIST SP 800-53r4</v>
      </c>
      <c r="I192" s="20" t="str">
        <f t="shared" si="12"/>
        <v>PCI DSS</v>
      </c>
      <c r="J192" s="20" t="str">
        <f t="shared" si="12"/>
        <v>Trusted CI</v>
      </c>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row>
    <row r="193" spans="1:259" ht="36" customHeight="1" x14ac:dyDescent="0.2">
      <c r="A193" s="11" t="s">
        <v>216</v>
      </c>
      <c r="B193" s="25" t="str">
        <f>VLOOKUP(A193,'HECVAT - Full | Vendor Response'!A$27:B$284,2,FALSE)</f>
        <v>Are you utilizing a stateful packet inspection (SPI) firewall?</v>
      </c>
      <c r="C193" s="32" t="str">
        <f>IF(LEN(VLOOKUP($A193,Questions!$B:$AA,20,FALSE))=0,"",VLOOKUP($A193,Questions!$B:$AA,20,FALSE))</f>
        <v xml:space="preserve"> </v>
      </c>
      <c r="D193" s="34" t="str">
        <f>IF(LEN(VLOOKUP($A193,Questions!$B:$AA,21,FALSE))=0,"",VLOOKUP($A193,Questions!$B:$AA,21,FALSE))</f>
        <v xml:space="preserve"> </v>
      </c>
      <c r="E193" s="32" t="str">
        <f>IF(LEN(VLOOKUP($A193,Questions!$B:$AA,22,FALSE))=0,"",VLOOKUP($A193,Questions!$B:$AA,22,FALSE))</f>
        <v xml:space="preserve"> </v>
      </c>
      <c r="F193" s="32" t="str">
        <f>IF(LEN(VLOOKUP($A193,Questions!$B:$AA,23,FALSE))=0,"",VLOOKUP($A193,Questions!$B:$AA,23,FALSE))</f>
        <v xml:space="preserve"> </v>
      </c>
      <c r="G193" s="33" t="str">
        <f>IF(LEN(VLOOKUP($A193,Questions!$B:$AA,24,FALSE))=0,"",VLOOKUP($A193,Questions!$B:$AA,24,FALSE))</f>
        <v xml:space="preserve"> </v>
      </c>
      <c r="H193" s="33" t="str">
        <f>IF(LEN(VLOOKUP($A193,Questions!$B:$AA,25,FALSE))=0,"",VLOOKUP($A193,Questions!$B:$AA,25,FALSE))</f>
        <v xml:space="preserve"> </v>
      </c>
      <c r="I193" s="255" t="str">
        <f>IF(LEN(VLOOKUP($A193,Questions!$B:$AA,26,FALSE))=0,"",VLOOKUP($A193,Questions!$B:$AA,26,FALSE))</f>
        <v xml:space="preserve"> </v>
      </c>
      <c r="J193" s="255" t="str">
        <f>IF(LEN(VLOOKUP($A193,Questions!$B:$AB,27,FALSE))=0,"",VLOOKUP($A193,Questions!$B:$AB,27,FALSE))</f>
        <v xml:space="preserve"> </v>
      </c>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row>
    <row r="194" spans="1:259" ht="36" customHeight="1" x14ac:dyDescent="0.2">
      <c r="A194" s="11" t="s">
        <v>217</v>
      </c>
      <c r="B194" s="25" t="str">
        <f>VLOOKUP(A194,'HECVAT - Full | Vendor Response'!A$27:B$284,2,FALSE)</f>
        <v>Is authority for firewall change approval documented? Please list approver names or titles in Additional Info</v>
      </c>
      <c r="C194" s="32" t="str">
        <f>IF(LEN(VLOOKUP($A194,Questions!$B:$AA,20,FALSE))=0,"",VLOOKUP($A194,Questions!$B:$AA,20,FALSE))</f>
        <v xml:space="preserve"> </v>
      </c>
      <c r="D194" s="34" t="str">
        <f>IF(LEN(VLOOKUP($A194,Questions!$B:$AA,21,FALSE))=0,"",VLOOKUP($A194,Questions!$B:$AA,21,FALSE))</f>
        <v xml:space="preserve"> </v>
      </c>
      <c r="E194" s="32" t="str">
        <f>IF(LEN(VLOOKUP($A194,Questions!$B:$AA,22,FALSE))=0,"",VLOOKUP($A194,Questions!$B:$AA,22,FALSE))</f>
        <v xml:space="preserve"> </v>
      </c>
      <c r="F194" s="32" t="str">
        <f>IF(LEN(VLOOKUP($A194,Questions!$B:$AA,23,FALSE))=0,"",VLOOKUP($A194,Questions!$B:$AA,23,FALSE))</f>
        <v xml:space="preserve"> </v>
      </c>
      <c r="G194" s="33" t="str">
        <f>IF(LEN(VLOOKUP($A194,Questions!$B:$AA,24,FALSE))=0,"",VLOOKUP($A194,Questions!$B:$AA,24,FALSE))</f>
        <v xml:space="preserve"> </v>
      </c>
      <c r="H194" s="33" t="str">
        <f>IF(LEN(VLOOKUP($A194,Questions!$B:$AA,25,FALSE))=0,"",VLOOKUP($A194,Questions!$B:$AA,25,FALSE))</f>
        <v xml:space="preserve"> </v>
      </c>
      <c r="I194" s="255" t="str">
        <f>IF(LEN(VLOOKUP($A194,Questions!$B:$AA,26,FALSE))=0,"",VLOOKUP($A194,Questions!$B:$AA,26,FALSE))</f>
        <v xml:space="preserve"> </v>
      </c>
      <c r="J194" s="255" t="str">
        <f>IF(LEN(VLOOKUP($A194,Questions!$B:$AB,27,FALSE))=0,"",VLOOKUP($A194,Questions!$B:$AB,27,FALSE))</f>
        <v xml:space="preserve"> </v>
      </c>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row>
    <row r="195" spans="1:259" ht="48" customHeight="1" x14ac:dyDescent="0.2">
      <c r="A195" s="11" t="s">
        <v>218</v>
      </c>
      <c r="B195" s="25" t="str">
        <f>VLOOKUP(A195,'HECVAT - Full | Vendor Response'!A$27:B$284,2,FALSE)</f>
        <v>Do you have a documented policy for firewall change requests?</v>
      </c>
      <c r="C195" s="32" t="str">
        <f>IF(LEN(VLOOKUP($A195,Questions!$B:$AA,20,FALSE))=0,"",VLOOKUP($A195,Questions!$B:$AA,20,FALSE))</f>
        <v xml:space="preserve"> </v>
      </c>
      <c r="D195" s="34" t="str">
        <f>IF(LEN(VLOOKUP($A195,Questions!$B:$AA,21,FALSE))=0,"",VLOOKUP($A195,Questions!$B:$AA,21,FALSE))</f>
        <v xml:space="preserve"> </v>
      </c>
      <c r="E195" s="32" t="str">
        <f>IF(LEN(VLOOKUP($A195,Questions!$B:$AA,22,FALSE))=0,"",VLOOKUP($A195,Questions!$B:$AA,22,FALSE))</f>
        <v xml:space="preserve"> </v>
      </c>
      <c r="F195" s="32" t="str">
        <f>IF(LEN(VLOOKUP($A195,Questions!$B:$AA,23,FALSE))=0,"",VLOOKUP($A195,Questions!$B:$AA,23,FALSE))</f>
        <v xml:space="preserve"> </v>
      </c>
      <c r="G195" s="33" t="str">
        <f>IF(LEN(VLOOKUP($A195,Questions!$B:$AA,24,FALSE))=0,"",VLOOKUP($A195,Questions!$B:$AA,24,FALSE))</f>
        <v xml:space="preserve"> </v>
      </c>
      <c r="H195" s="33" t="str">
        <f>IF(LEN(VLOOKUP($A195,Questions!$B:$AA,25,FALSE))=0,"",VLOOKUP($A195,Questions!$B:$AA,25,FALSE))</f>
        <v xml:space="preserve"> </v>
      </c>
      <c r="I195" s="255" t="str">
        <f>IF(LEN(VLOOKUP($A195,Questions!$B:$AA,26,FALSE))=0,"",VLOOKUP($A195,Questions!$B:$AA,26,FALSE))</f>
        <v xml:space="preserve"> </v>
      </c>
      <c r="J195" s="255" t="str">
        <f>IF(LEN(VLOOKUP($A195,Questions!$B:$AB,27,FALSE))=0,"",VLOOKUP($A195,Questions!$B:$AB,27,FALSE))</f>
        <v xml:space="preserve"> </v>
      </c>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row>
    <row r="196" spans="1:259" ht="36" customHeight="1" x14ac:dyDescent="0.2">
      <c r="A196" s="11" t="s">
        <v>219</v>
      </c>
      <c r="B196" s="25" t="str">
        <f>VLOOKUP(A196,'HECVAT - Full | Vendor Response'!A$27:B$284,2,FALSE)</f>
        <v>Have you implemented an Intrusion Detection System (network-based)?</v>
      </c>
      <c r="C196" s="32" t="str">
        <f>IF(LEN(VLOOKUP($A196,Questions!$B:$AA,20,FALSE))=0,"",VLOOKUP($A196,Questions!$B:$AA,20,FALSE))</f>
        <v xml:space="preserve"> </v>
      </c>
      <c r="D196" s="34" t="str">
        <f>IF(LEN(VLOOKUP($A196,Questions!$B:$AA,21,FALSE))=0,"",VLOOKUP($A196,Questions!$B:$AA,21,FALSE))</f>
        <v xml:space="preserve"> </v>
      </c>
      <c r="E196" s="32" t="str">
        <f>IF(LEN(VLOOKUP($A196,Questions!$B:$AA,22,FALSE))=0,"",VLOOKUP($A196,Questions!$B:$AA,22,FALSE))</f>
        <v xml:space="preserve"> </v>
      </c>
      <c r="F196" s="32" t="str">
        <f>IF(LEN(VLOOKUP($A196,Questions!$B:$AA,23,FALSE))=0,"",VLOOKUP($A196,Questions!$B:$AA,23,FALSE))</f>
        <v xml:space="preserve"> </v>
      </c>
      <c r="G196" s="33" t="str">
        <f>IF(LEN(VLOOKUP($A196,Questions!$B:$AA,24,FALSE))=0,"",VLOOKUP($A196,Questions!$B:$AA,24,FALSE))</f>
        <v xml:space="preserve"> </v>
      </c>
      <c r="H196" s="33" t="str">
        <f>IF(LEN(VLOOKUP($A196,Questions!$B:$AA,25,FALSE))=0,"",VLOOKUP($A196,Questions!$B:$AA,25,FALSE))</f>
        <v xml:space="preserve"> </v>
      </c>
      <c r="I196" s="255" t="str">
        <f>IF(LEN(VLOOKUP($A196,Questions!$B:$AA,26,FALSE))=0,"",VLOOKUP($A196,Questions!$B:$AA,26,FALSE))</f>
        <v xml:space="preserve"> </v>
      </c>
      <c r="J196" s="255" t="str">
        <f>IF(LEN(VLOOKUP($A196,Questions!$B:$AB,27,FALSE))=0,"",VLOOKUP($A196,Questions!$B:$AB,27,FALSE))</f>
        <v xml:space="preserve"> </v>
      </c>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row>
    <row r="197" spans="1:259" ht="36" customHeight="1" x14ac:dyDescent="0.2">
      <c r="A197" s="11" t="s">
        <v>220</v>
      </c>
      <c r="B197" s="25" t="str">
        <f>VLOOKUP(A197,'HECVAT - Full | Vendor Response'!A$27:B$284,2,FALSE)</f>
        <v>Have you implemented an Intrusion Prevention System (network-based)?</v>
      </c>
      <c r="C197" s="32" t="str">
        <f>IF(LEN(VLOOKUP($A197,Questions!$B:$AA,20,FALSE))=0,"",VLOOKUP($A197,Questions!$B:$AA,20,FALSE))</f>
        <v xml:space="preserve"> </v>
      </c>
      <c r="D197" s="34" t="str">
        <f>IF(LEN(VLOOKUP($A197,Questions!$B:$AA,21,FALSE))=0,"",VLOOKUP($A197,Questions!$B:$AA,21,FALSE))</f>
        <v xml:space="preserve"> </v>
      </c>
      <c r="E197" s="32" t="str">
        <f>IF(LEN(VLOOKUP($A197,Questions!$B:$AA,22,FALSE))=0,"",VLOOKUP($A197,Questions!$B:$AA,22,FALSE))</f>
        <v xml:space="preserve"> </v>
      </c>
      <c r="F197" s="32" t="str">
        <f>IF(LEN(VLOOKUP($A197,Questions!$B:$AA,23,FALSE))=0,"",VLOOKUP($A197,Questions!$B:$AA,23,FALSE))</f>
        <v xml:space="preserve"> </v>
      </c>
      <c r="G197" s="32" t="str">
        <f>IF(LEN(VLOOKUP($A197,Questions!$B:$AA,24,FALSE))=0,"",VLOOKUP($A197,Questions!$B:$AA,24,FALSE))</f>
        <v xml:space="preserve"> </v>
      </c>
      <c r="H197" s="32" t="str">
        <f>IF(LEN(VLOOKUP($A197,Questions!$B:$AA,25,FALSE))=0,"",VLOOKUP($A197,Questions!$B:$AA,25,FALSE))</f>
        <v xml:space="preserve"> </v>
      </c>
      <c r="I197" s="255" t="str">
        <f>IF(LEN(VLOOKUP($A197,Questions!$B:$AA,26,FALSE))=0,"",VLOOKUP($A197,Questions!$B:$AA,26,FALSE))</f>
        <v xml:space="preserve"> </v>
      </c>
      <c r="J197" s="255" t="str">
        <f>IF(LEN(VLOOKUP($A197,Questions!$B:$AB,27,FALSE))=0,"",VLOOKUP($A197,Questions!$B:$AB,27,FALSE))</f>
        <v xml:space="preserve"> </v>
      </c>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row>
    <row r="198" spans="1:259" ht="36" customHeight="1" x14ac:dyDescent="0.2">
      <c r="A198" s="11" t="s">
        <v>221</v>
      </c>
      <c r="B198" s="25" t="str">
        <f>VLOOKUP(A198,'HECVAT - Full | Vendor Response'!A$27:B$284,2,FALSE)</f>
        <v>Do you employ host-based intrusion detection?</v>
      </c>
      <c r="C198" s="32" t="str">
        <f>IF(LEN(VLOOKUP($A198,Questions!$B:$AA,20,FALSE))=0,"",VLOOKUP($A198,Questions!$B:$AA,20,FALSE))</f>
        <v xml:space="preserve"> </v>
      </c>
      <c r="D198" s="34" t="str">
        <f>IF(LEN(VLOOKUP($A198,Questions!$B:$AA,21,FALSE))=0,"",VLOOKUP($A198,Questions!$B:$AA,21,FALSE))</f>
        <v xml:space="preserve"> </v>
      </c>
      <c r="E198" s="32" t="str">
        <f>IF(LEN(VLOOKUP($A198,Questions!$B:$AA,22,FALSE))=0,"",VLOOKUP($A198,Questions!$B:$AA,22,FALSE))</f>
        <v xml:space="preserve"> </v>
      </c>
      <c r="F198" s="32" t="str">
        <f>IF(LEN(VLOOKUP($A198,Questions!$B:$AA,23,FALSE))=0,"",VLOOKUP($A198,Questions!$B:$AA,23,FALSE))</f>
        <v xml:space="preserve"> </v>
      </c>
      <c r="G198" s="32" t="str">
        <f>IF(LEN(VLOOKUP($A198,Questions!$B:$AA,24,FALSE))=0,"",VLOOKUP($A198,Questions!$B:$AA,24,FALSE))</f>
        <v xml:space="preserve"> </v>
      </c>
      <c r="H198" s="32" t="str">
        <f>IF(LEN(VLOOKUP($A198,Questions!$B:$AA,25,FALSE))=0,"",VLOOKUP($A198,Questions!$B:$AA,25,FALSE))</f>
        <v xml:space="preserve"> </v>
      </c>
      <c r="I198" s="255" t="str">
        <f>IF(LEN(VLOOKUP($A198,Questions!$B:$AA,26,FALSE))=0,"",VLOOKUP($A198,Questions!$B:$AA,26,FALSE))</f>
        <v xml:space="preserve"> </v>
      </c>
      <c r="J198" s="255" t="str">
        <f>IF(LEN(VLOOKUP($A198,Questions!$B:$AB,27,FALSE))=0,"",VLOOKUP($A198,Questions!$B:$AB,27,FALSE))</f>
        <v xml:space="preserve"> </v>
      </c>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row>
    <row r="199" spans="1:259" ht="36" customHeight="1" x14ac:dyDescent="0.2">
      <c r="A199" s="11" t="s">
        <v>222</v>
      </c>
      <c r="B199" s="25" t="str">
        <f>VLOOKUP(A199,'HECVAT - Full | Vendor Response'!A$27:B$284,2,FALSE)</f>
        <v>Do you employ host-based intrusion prevention?</v>
      </c>
      <c r="C199" s="32" t="str">
        <f>IF(LEN(VLOOKUP($A199,Questions!$B:$AA,20,FALSE))=0,"",VLOOKUP($A199,Questions!$B:$AA,20,FALSE))</f>
        <v xml:space="preserve"> </v>
      </c>
      <c r="D199" s="34" t="str">
        <f>IF(LEN(VLOOKUP($A199,Questions!$B:$AA,21,FALSE))=0,"",VLOOKUP($A199,Questions!$B:$AA,21,FALSE))</f>
        <v xml:space="preserve"> </v>
      </c>
      <c r="E199" s="32" t="str">
        <f>IF(LEN(VLOOKUP($A199,Questions!$B:$AA,22,FALSE))=0,"",VLOOKUP($A199,Questions!$B:$AA,22,FALSE))</f>
        <v xml:space="preserve"> </v>
      </c>
      <c r="F199" s="32" t="str">
        <f>IF(LEN(VLOOKUP($A199,Questions!$B:$AA,23,FALSE))=0,"",VLOOKUP($A199,Questions!$B:$AA,23,FALSE))</f>
        <v xml:space="preserve"> </v>
      </c>
      <c r="G199" s="32" t="str">
        <f>IF(LEN(VLOOKUP($A199,Questions!$B:$AA,24,FALSE))=0,"",VLOOKUP($A199,Questions!$B:$AA,24,FALSE))</f>
        <v xml:space="preserve"> </v>
      </c>
      <c r="H199" s="32" t="str">
        <f>IF(LEN(VLOOKUP($A199,Questions!$B:$AA,25,FALSE))=0,"",VLOOKUP($A199,Questions!$B:$AA,25,FALSE))</f>
        <v xml:space="preserve"> </v>
      </c>
      <c r="I199" s="255" t="str">
        <f>IF(LEN(VLOOKUP($A199,Questions!$B:$AA,26,FALSE))=0,"",VLOOKUP($A199,Questions!$B:$AA,26,FALSE))</f>
        <v xml:space="preserve"> </v>
      </c>
      <c r="J199" s="255" t="str">
        <f>IF(LEN(VLOOKUP($A199,Questions!$B:$AB,27,FALSE))=0,"",VLOOKUP($A199,Questions!$B:$AB,27,FALSE))</f>
        <v xml:space="preserve"> </v>
      </c>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row>
    <row r="200" spans="1:259" ht="36" customHeight="1" x14ac:dyDescent="0.2">
      <c r="A200" s="11" t="s">
        <v>223</v>
      </c>
      <c r="B200" s="25" t="str">
        <f>VLOOKUP(A200,'HECVAT - Full | Vendor Response'!A$27:B$284,2,FALSE)</f>
        <v>Are you employing any next-generation persistent threat (NGPT) monitoring?</v>
      </c>
      <c r="C200" s="32" t="str">
        <f>IF(LEN(VLOOKUP($A200,Questions!$B:$AA,20,FALSE))=0,"",VLOOKUP($A200,Questions!$B:$AA,20,FALSE))</f>
        <v xml:space="preserve"> </v>
      </c>
      <c r="D200" s="34" t="str">
        <f>IF(LEN(VLOOKUP($A200,Questions!$B:$AA,21,FALSE))=0,"",VLOOKUP($A200,Questions!$B:$AA,21,FALSE))</f>
        <v xml:space="preserve"> </v>
      </c>
      <c r="E200" s="32" t="str">
        <f>IF(LEN(VLOOKUP($A200,Questions!$B:$AA,22,FALSE))=0,"",VLOOKUP($A200,Questions!$B:$AA,22,FALSE))</f>
        <v xml:space="preserve"> </v>
      </c>
      <c r="F200" s="32" t="str">
        <f>IF(LEN(VLOOKUP($A200,Questions!$B:$AA,23,FALSE))=0,"",VLOOKUP($A200,Questions!$B:$AA,23,FALSE))</f>
        <v xml:space="preserve"> </v>
      </c>
      <c r="G200" s="32" t="str">
        <f>IF(LEN(VLOOKUP($A200,Questions!$B:$AA,24,FALSE))=0,"",VLOOKUP($A200,Questions!$B:$AA,24,FALSE))</f>
        <v xml:space="preserve"> </v>
      </c>
      <c r="H200" s="32" t="str">
        <f>IF(LEN(VLOOKUP($A200,Questions!$B:$AA,25,FALSE))=0,"",VLOOKUP($A200,Questions!$B:$AA,25,FALSE))</f>
        <v xml:space="preserve"> </v>
      </c>
      <c r="I200" s="255" t="str">
        <f>IF(LEN(VLOOKUP($A200,Questions!$B:$AA,26,FALSE))=0,"",VLOOKUP($A200,Questions!$B:$AA,26,FALSE))</f>
        <v xml:space="preserve"> </v>
      </c>
      <c r="J200" s="255" t="str">
        <f>IF(LEN(VLOOKUP($A200,Questions!$B:$AB,27,FALSE))=0,"",VLOOKUP($A200,Questions!$B:$AB,27,FALSE))</f>
        <v xml:space="preserve"> </v>
      </c>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row>
    <row r="201" spans="1:259" ht="48" customHeight="1" x14ac:dyDescent="0.2">
      <c r="A201" s="11" t="s">
        <v>224</v>
      </c>
      <c r="B201" s="25" t="str">
        <f>VLOOKUP(A201,'HECVAT - Full | Vendor Response'!A$27:B$284,2,FALSE)</f>
        <v>Do you monitor for intrusions on a 24 x 7 x 365 basis?</v>
      </c>
      <c r="C201" s="32" t="str">
        <f>IF(LEN(VLOOKUP($A201,Questions!$B:$AA,20,FALSE))=0,"",VLOOKUP($A201,Questions!$B:$AA,20,FALSE))</f>
        <v xml:space="preserve"> </v>
      </c>
      <c r="D201" s="34" t="str">
        <f>IF(LEN(VLOOKUP($A201,Questions!$B:$AA,21,FALSE))=0,"",VLOOKUP($A201,Questions!$B:$AA,21,FALSE))</f>
        <v xml:space="preserve"> </v>
      </c>
      <c r="E201" s="32" t="str">
        <f>IF(LEN(VLOOKUP($A201,Questions!$B:$AA,22,FALSE))=0,"",VLOOKUP($A201,Questions!$B:$AA,22,FALSE))</f>
        <v xml:space="preserve"> </v>
      </c>
      <c r="F201" s="33" t="str">
        <f>IF(LEN(VLOOKUP($A201,Questions!$B:$AA,23,FALSE))=0,"",VLOOKUP($A201,Questions!$B:$AA,23,FALSE))</f>
        <v xml:space="preserve"> </v>
      </c>
      <c r="G201" s="32" t="str">
        <f>IF(LEN(VLOOKUP($A201,Questions!$B:$AA,24,FALSE))=0,"",VLOOKUP($A201,Questions!$B:$AA,24,FALSE))</f>
        <v xml:space="preserve"> </v>
      </c>
      <c r="H201" s="32" t="str">
        <f>IF(LEN(VLOOKUP($A201,Questions!$B:$AA,25,FALSE))=0,"",VLOOKUP($A201,Questions!$B:$AA,25,FALSE))</f>
        <v xml:space="preserve"> </v>
      </c>
      <c r="I201" s="255" t="str">
        <f>IF(LEN(VLOOKUP($A201,Questions!$B:$AA,26,FALSE))=0,"",VLOOKUP($A201,Questions!$B:$AA,26,FALSE))</f>
        <v xml:space="preserve"> </v>
      </c>
      <c r="J201" s="255" t="str">
        <f>IF(LEN(VLOOKUP($A201,Questions!$B:$AB,27,FALSE))=0,"",VLOOKUP($A201,Questions!$B:$AB,27,FALSE))</f>
        <v xml:space="preserve"> </v>
      </c>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row>
    <row r="202" spans="1:259" ht="36" customHeight="1" x14ac:dyDescent="0.2">
      <c r="A202" s="11" t="s">
        <v>225</v>
      </c>
      <c r="B202" s="25" t="str">
        <f>VLOOKUP(A202,'HECVAT - Full | Vendor Response'!A$27:B$284,2,FALSE)</f>
        <v>Is intrusion monitoring performed internally or by a third-party service?</v>
      </c>
      <c r="C202" s="32" t="str">
        <f>IF(LEN(VLOOKUP($A202,Questions!$B:$AA,20,FALSE))=0,"",VLOOKUP($A202,Questions!$B:$AA,20,FALSE))</f>
        <v xml:space="preserve"> </v>
      </c>
      <c r="D202" s="34" t="str">
        <f>IF(LEN(VLOOKUP($A202,Questions!$B:$AA,21,FALSE))=0,"",VLOOKUP($A202,Questions!$B:$AA,21,FALSE))</f>
        <v xml:space="preserve"> </v>
      </c>
      <c r="E202" s="32" t="str">
        <f>IF(LEN(VLOOKUP($A202,Questions!$B:$AA,22,FALSE))=0,"",VLOOKUP($A202,Questions!$B:$AA,22,FALSE))</f>
        <v xml:space="preserve"> </v>
      </c>
      <c r="F202" s="32" t="str">
        <f>IF(LEN(VLOOKUP($A202,Questions!$B:$AA,23,FALSE))=0,"",VLOOKUP($A202,Questions!$B:$AA,23,FALSE))</f>
        <v xml:space="preserve"> </v>
      </c>
      <c r="G202" s="32" t="str">
        <f>IF(LEN(VLOOKUP($A202,Questions!$B:$AA,24,FALSE))=0,"",VLOOKUP($A202,Questions!$B:$AA,24,FALSE))</f>
        <v xml:space="preserve"> </v>
      </c>
      <c r="H202" s="32" t="str">
        <f>IF(LEN(VLOOKUP($A202,Questions!$B:$AA,25,FALSE))=0,"",VLOOKUP($A202,Questions!$B:$AA,25,FALSE))</f>
        <v xml:space="preserve"> </v>
      </c>
      <c r="I202" s="255" t="str">
        <f>IF(LEN(VLOOKUP($A202,Questions!$B:$AA,26,FALSE))=0,"",VLOOKUP($A202,Questions!$B:$AA,26,FALSE))</f>
        <v xml:space="preserve"> </v>
      </c>
      <c r="J202" s="255" t="str">
        <f>IF(LEN(VLOOKUP($A202,Questions!$B:$AB,27,FALSE))=0,"",VLOOKUP($A202,Questions!$B:$AB,27,FALSE))</f>
        <v xml:space="preserve"> </v>
      </c>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c r="IW202"/>
      <c r="IX202"/>
      <c r="IY202"/>
    </row>
    <row r="203" spans="1:259" ht="36" customHeight="1" x14ac:dyDescent="0.2">
      <c r="A203" s="11" t="s">
        <v>226</v>
      </c>
      <c r="B203" s="25" t="str">
        <f>VLOOKUP(A203,'HECVAT - Full | Vendor Response'!A$27:B$284,2,FALSE)</f>
        <v>Are audit logs available for all changes to the network, firewall, IDS, and IPS systems?</v>
      </c>
      <c r="C203" s="32" t="str">
        <f>IF(LEN(VLOOKUP($A203,Questions!$B:$AA,20,FALSE))=0,"",VLOOKUP($A203,Questions!$B:$AA,20,FALSE))</f>
        <v xml:space="preserve"> </v>
      </c>
      <c r="D203" s="34" t="str">
        <f>IF(LEN(VLOOKUP($A203,Questions!$B:$AA,21,FALSE))=0,"",VLOOKUP($A203,Questions!$B:$AA,21,FALSE))</f>
        <v xml:space="preserve"> </v>
      </c>
      <c r="E203" s="32" t="str">
        <f>IF(LEN(VLOOKUP($A203,Questions!$B:$AA,22,FALSE))=0,"",VLOOKUP($A203,Questions!$B:$AA,22,FALSE))</f>
        <v xml:space="preserve"> </v>
      </c>
      <c r="F203" s="32" t="str">
        <f>IF(LEN(VLOOKUP($A203,Questions!$B:$AA,23,FALSE))=0,"",VLOOKUP($A203,Questions!$B:$AA,23,FALSE))</f>
        <v xml:space="preserve"> </v>
      </c>
      <c r="G203" s="32" t="str">
        <f>IF(LEN(VLOOKUP($A203,Questions!$B:$AA,24,FALSE))=0,"",VLOOKUP($A203,Questions!$B:$AA,24,FALSE))</f>
        <v xml:space="preserve"> </v>
      </c>
      <c r="H203" s="32" t="str">
        <f>IF(LEN(VLOOKUP($A203,Questions!$B:$AA,25,FALSE))=0,"",VLOOKUP($A203,Questions!$B:$AA,25,FALSE))</f>
        <v xml:space="preserve"> </v>
      </c>
      <c r="I203" s="255" t="str">
        <f>IF(LEN(VLOOKUP($A203,Questions!$B:$AA,26,FALSE))=0,"",VLOOKUP($A203,Questions!$B:$AA,26,FALSE))</f>
        <v xml:space="preserve"> </v>
      </c>
      <c r="J203" s="255" t="str">
        <f>IF(LEN(VLOOKUP($A203,Questions!$B:$AB,27,FALSE))=0,"",VLOOKUP($A203,Questions!$B:$AB,27,FALSE))</f>
        <v xml:space="preserve"> </v>
      </c>
      <c r="K203" s="274" t="s">
        <v>3242</v>
      </c>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c r="IW203"/>
      <c r="IX203"/>
      <c r="IY203"/>
    </row>
    <row r="204" spans="1:259" ht="36" customHeight="1" x14ac:dyDescent="0.2">
      <c r="A204" s="345" t="str">
        <f>IF($C$31="","Policies, Procedures, and Processes",IF($C$31="Yes","Pol/Pro/Proc - Optional based on QUALIFIER response.","Policies, Procedures, and Processes"))</f>
        <v>Policies, Procedures, and Processes</v>
      </c>
      <c r="B204" s="345"/>
      <c r="C204" s="20" t="str">
        <f>C$23</f>
        <v>CIS Critical Security Controls v6.1</v>
      </c>
      <c r="D204" s="20" t="str">
        <f t="shared" ref="D204:J204" si="13">D$23</f>
        <v>HIPAA</v>
      </c>
      <c r="E204" s="20" t="str">
        <f t="shared" si="13"/>
        <v>ISO 27002:27013</v>
      </c>
      <c r="F204" s="20" t="str">
        <f t="shared" si="13"/>
        <v>NIST Cybersecurity Framework</v>
      </c>
      <c r="G204" s="20" t="str">
        <f t="shared" si="13"/>
        <v>NIST SP 800-171r2</v>
      </c>
      <c r="H204" s="20" t="str">
        <f t="shared" si="13"/>
        <v>NIST SP 800-53r4</v>
      </c>
      <c r="I204" s="20" t="str">
        <f t="shared" si="13"/>
        <v>PCI DSS</v>
      </c>
      <c r="J204" s="20" t="str">
        <f t="shared" si="13"/>
        <v>Trusted CI</v>
      </c>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row>
    <row r="205" spans="1:259" ht="72" customHeight="1" x14ac:dyDescent="0.2">
      <c r="A205" s="11" t="s">
        <v>228</v>
      </c>
      <c r="B205" s="25" t="str">
        <f>VLOOKUP(A205,'HECVAT - Full | Vendor Response'!A$27:B$284,2,FALSE)</f>
        <v>Can you share the organization chart, mission statement, and policies for your information security unit?</v>
      </c>
      <c r="C205" s="33" t="str">
        <f>IF(LEN(VLOOKUP($A205,Questions!$B:$AA,20,FALSE))=0,"",VLOOKUP($A205,Questions!$B:$AA,20,FALSE))</f>
        <v xml:space="preserve"> </v>
      </c>
      <c r="D205" s="33" t="str">
        <f>IF(LEN(VLOOKUP($A205,Questions!$B:$AA,21,FALSE))=0,"",VLOOKUP($A205,Questions!$B:$AA,21,FALSE))</f>
        <v xml:space="preserve"> </v>
      </c>
      <c r="E205" s="32" t="str">
        <f>IF(LEN(VLOOKUP($A205,Questions!$B:$AA,22,FALSE))=0,"",VLOOKUP($A205,Questions!$B:$AA,22,FALSE))</f>
        <v xml:space="preserve"> </v>
      </c>
      <c r="F205" s="32" t="str">
        <f>IF(LEN(VLOOKUP($A205,Questions!$B:$AA,23,FALSE))=0,"",VLOOKUP($A205,Questions!$B:$AA,23,FALSE))</f>
        <v xml:space="preserve"> </v>
      </c>
      <c r="G205" s="32" t="str">
        <f>IF(LEN(VLOOKUP($A205,Questions!$B:$AA,24,FALSE))=0,"",VLOOKUP($A205,Questions!$B:$AA,24,FALSE))</f>
        <v xml:space="preserve"> </v>
      </c>
      <c r="H205" s="32" t="str">
        <f>IF(LEN(VLOOKUP($A205,Questions!$B:$AA,25,FALSE))=0,"",VLOOKUP($A205,Questions!$B:$AA,25,FALSE))</f>
        <v xml:space="preserve"> </v>
      </c>
      <c r="I205" s="32" t="str">
        <f>IF(LEN(VLOOKUP($A205,Questions!$B:$AA,26,FALSE))=0,"",VLOOKUP($A205,Questions!$B:$AA,26,FALSE))</f>
        <v xml:space="preserve"> </v>
      </c>
      <c r="J205" s="32" t="str">
        <f>IF(LEN(VLOOKUP($A205,Questions!$B:$AB,27,FALSE))=0,"",VLOOKUP($A205,Questions!$B:$AB,27,FALSE))</f>
        <v xml:space="preserve"> </v>
      </c>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row>
    <row r="206" spans="1:259" ht="36" customHeight="1" x14ac:dyDescent="0.2">
      <c r="A206" s="11" t="s">
        <v>229</v>
      </c>
      <c r="B206" s="25" t="str">
        <f>VLOOKUP(A206,'HECVAT - Full | Vendor Response'!A$27:B$284,2,FALSE)</f>
        <v>Do you have a documented patch management process?</v>
      </c>
      <c r="C206" s="32" t="str">
        <f>IF(LEN(VLOOKUP($A206,Questions!$B:$AA,20,FALSE))=0,"",VLOOKUP($A206,Questions!$B:$AA,20,FALSE))</f>
        <v xml:space="preserve"> </v>
      </c>
      <c r="D206" s="33" t="str">
        <f>IF(LEN(VLOOKUP($A206,Questions!$B:$AA,21,FALSE))=0,"",VLOOKUP($A206,Questions!$B:$AA,21,FALSE))</f>
        <v xml:space="preserve"> </v>
      </c>
      <c r="E206" s="32" t="str">
        <f>IF(LEN(VLOOKUP($A206,Questions!$B:$AA,22,FALSE))=0,"",VLOOKUP($A206,Questions!$B:$AA,22,FALSE))</f>
        <v xml:space="preserve"> </v>
      </c>
      <c r="F206" s="32" t="str">
        <f>IF(LEN(VLOOKUP($A206,Questions!$B:$AA,23,FALSE))=0,"",VLOOKUP($A206,Questions!$B:$AA,23,FALSE))</f>
        <v xml:space="preserve"> </v>
      </c>
      <c r="G206" s="33" t="str">
        <f>IF(LEN(VLOOKUP($A206,Questions!$B:$AA,24,FALSE))=0,"",VLOOKUP($A206,Questions!$B:$AA,24,FALSE))</f>
        <v xml:space="preserve"> </v>
      </c>
      <c r="H206" s="32" t="str">
        <f>IF(LEN(VLOOKUP($A206,Questions!$B:$AA,25,FALSE))=0,"",VLOOKUP($A206,Questions!$B:$AA,25,FALSE))</f>
        <v xml:space="preserve"> </v>
      </c>
      <c r="I206" s="32" t="str">
        <f>IF(LEN(VLOOKUP($A206,Questions!$B:$AA,26,FALSE))=0,"",VLOOKUP($A206,Questions!$B:$AA,26,FALSE))</f>
        <v xml:space="preserve"> </v>
      </c>
      <c r="J206" s="32" t="str">
        <f>IF(LEN(VLOOKUP($A206,Questions!$B:$AB,27,FALSE))=0,"",VLOOKUP($A206,Questions!$B:$AB,27,FALSE))</f>
        <v xml:space="preserve"> </v>
      </c>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row>
    <row r="207" spans="1:259" ht="36" customHeight="1" x14ac:dyDescent="0.2">
      <c r="A207" s="11" t="s">
        <v>230</v>
      </c>
      <c r="B207" s="25" t="str">
        <f>VLOOKUP(A207,'HECVAT - Full | Vendor Response'!A$27:B$284,2,FALSE)</f>
        <v>Can you accommodate encryption requirements using open standards?</v>
      </c>
      <c r="C207" s="32" t="str">
        <f>IF(LEN(VLOOKUP($A207,Questions!$B:$AA,20,FALSE))=0,"",VLOOKUP($A207,Questions!$B:$AA,20,FALSE))</f>
        <v xml:space="preserve"> </v>
      </c>
      <c r="D207" s="33" t="str">
        <f>IF(LEN(VLOOKUP($A207,Questions!$B:$AA,21,FALSE))=0,"",VLOOKUP($A207,Questions!$B:$AA,21,FALSE))</f>
        <v xml:space="preserve"> </v>
      </c>
      <c r="E207" s="32" t="str">
        <f>IF(LEN(VLOOKUP($A207,Questions!$B:$AA,22,FALSE))=0,"",VLOOKUP($A207,Questions!$B:$AA,22,FALSE))</f>
        <v xml:space="preserve"> </v>
      </c>
      <c r="F207" s="33" t="str">
        <f>IF(LEN(VLOOKUP($A207,Questions!$B:$AA,23,FALSE))=0,"",VLOOKUP($A207,Questions!$B:$AA,23,FALSE))</f>
        <v xml:space="preserve"> </v>
      </c>
      <c r="G207" s="33" t="str">
        <f>IF(LEN(VLOOKUP($A207,Questions!$B:$AA,24,FALSE))=0,"",VLOOKUP($A207,Questions!$B:$AA,24,FALSE))</f>
        <v xml:space="preserve"> </v>
      </c>
      <c r="H207" s="32" t="str">
        <f>IF(LEN(VLOOKUP($A207,Questions!$B:$AA,25,FALSE))=0,"",VLOOKUP($A207,Questions!$B:$AA,25,FALSE))</f>
        <v xml:space="preserve"> </v>
      </c>
      <c r="I207" s="32" t="str">
        <f>IF(LEN(VLOOKUP($A207,Questions!$B:$AA,26,FALSE))=0,"",VLOOKUP($A207,Questions!$B:$AA,26,FALSE))</f>
        <v xml:space="preserve"> </v>
      </c>
      <c r="J207" s="32" t="str">
        <f>IF(LEN(VLOOKUP($A207,Questions!$B:$AB,27,FALSE))=0,"",VLOOKUP($A207,Questions!$B:$AB,27,FALSE))</f>
        <v xml:space="preserve"> </v>
      </c>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c r="IX207"/>
      <c r="IY207"/>
    </row>
    <row r="208" spans="1:259" ht="48" customHeight="1" x14ac:dyDescent="0.2">
      <c r="A208" s="11" t="s">
        <v>231</v>
      </c>
      <c r="B208" s="25" t="str">
        <f>VLOOKUP(A208,'HECVAT - Full | Vendor Response'!A$27:B$284,2,FALSE)</f>
        <v>Are information security principles designed into the product lifecycle?</v>
      </c>
      <c r="C208" s="32" t="str">
        <f>IF(LEN(VLOOKUP($A208,Questions!$B:$AA,20,FALSE))=0,"",VLOOKUP($A208,Questions!$B:$AA,20,FALSE))</f>
        <v xml:space="preserve"> </v>
      </c>
      <c r="D208" s="33" t="str">
        <f>IF(LEN(VLOOKUP($A208,Questions!$B:$AA,21,FALSE))=0,"",VLOOKUP($A208,Questions!$B:$AA,21,FALSE))</f>
        <v xml:space="preserve"> </v>
      </c>
      <c r="E208" s="32" t="str">
        <f>IF(LEN(VLOOKUP($A208,Questions!$B:$AA,22,FALSE))=0,"",VLOOKUP($A208,Questions!$B:$AA,22,FALSE))</f>
        <v xml:space="preserve"> </v>
      </c>
      <c r="F208" s="33" t="str">
        <f>IF(LEN(VLOOKUP($A208,Questions!$B:$AA,23,FALSE))=0,"",VLOOKUP($A208,Questions!$B:$AA,23,FALSE))</f>
        <v xml:space="preserve"> </v>
      </c>
      <c r="G208" s="33" t="str">
        <f>IF(LEN(VLOOKUP($A208,Questions!$B:$AA,24,FALSE))=0,"",VLOOKUP($A208,Questions!$B:$AA,24,FALSE))</f>
        <v xml:space="preserve"> </v>
      </c>
      <c r="H208" s="32" t="str">
        <f>IF(LEN(VLOOKUP($A208,Questions!$B:$AA,25,FALSE))=0,"",VLOOKUP($A208,Questions!$B:$AA,25,FALSE))</f>
        <v xml:space="preserve"> </v>
      </c>
      <c r="I208" s="32" t="str">
        <f>IF(LEN(VLOOKUP($A208,Questions!$B:$AA,26,FALSE))=0,"",VLOOKUP($A208,Questions!$B:$AA,26,FALSE))</f>
        <v xml:space="preserve"> </v>
      </c>
      <c r="J208" s="32" t="str">
        <f>IF(LEN(VLOOKUP($A208,Questions!$B:$AB,27,FALSE))=0,"",VLOOKUP($A208,Questions!$B:$AB,27,FALSE))</f>
        <v xml:space="preserve"> </v>
      </c>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c r="IY208"/>
    </row>
    <row r="209" spans="1:259" ht="48" customHeight="1" x14ac:dyDescent="0.2">
      <c r="A209" s="11" t="s">
        <v>232</v>
      </c>
      <c r="B209" s="25" t="str">
        <f>VLOOKUP(A209,'HECVAT - Full | Vendor Response'!A$27:B$284,2,FALSE)</f>
        <v>Do you have a documented systems development life cycle (SDLC)?</v>
      </c>
      <c r="C209" s="32" t="str">
        <f>IF(LEN(VLOOKUP($A209,Questions!$B:$AA,20,FALSE))=0,"",VLOOKUP($A209,Questions!$B:$AA,20,FALSE))</f>
        <v xml:space="preserve"> </v>
      </c>
      <c r="D209" s="33" t="str">
        <f>IF(LEN(VLOOKUP($A209,Questions!$B:$AA,21,FALSE))=0,"",VLOOKUP($A209,Questions!$B:$AA,21,FALSE))</f>
        <v xml:space="preserve"> </v>
      </c>
      <c r="E209" s="32" t="str">
        <f>IF(LEN(VLOOKUP($A209,Questions!$B:$AA,22,FALSE))=0,"",VLOOKUP($A209,Questions!$B:$AA,22,FALSE))</f>
        <v xml:space="preserve"> </v>
      </c>
      <c r="F209" s="33" t="str">
        <f>IF(LEN(VLOOKUP($A209,Questions!$B:$AA,23,FALSE))=0,"",VLOOKUP($A209,Questions!$B:$AA,23,FALSE))</f>
        <v xml:space="preserve"> </v>
      </c>
      <c r="G209" s="33" t="str">
        <f>IF(LEN(VLOOKUP($A209,Questions!$B:$AA,24,FALSE))=0,"",VLOOKUP($A209,Questions!$B:$AA,24,FALSE))</f>
        <v xml:space="preserve"> </v>
      </c>
      <c r="H209" s="32" t="str">
        <f>IF(LEN(VLOOKUP($A209,Questions!$B:$AA,25,FALSE))=0,"",VLOOKUP($A209,Questions!$B:$AA,25,FALSE))</f>
        <v xml:space="preserve"> </v>
      </c>
      <c r="I209" s="32" t="str">
        <f>IF(LEN(VLOOKUP($A209,Questions!$B:$AA,26,FALSE))=0,"",VLOOKUP($A209,Questions!$B:$AA,26,FALSE))</f>
        <v xml:space="preserve"> </v>
      </c>
      <c r="J209" s="32" t="str">
        <f>IF(LEN(VLOOKUP($A209,Questions!$B:$AB,27,FALSE))=0,"",VLOOKUP($A209,Questions!$B:$AB,27,FALSE))</f>
        <v xml:space="preserve"> </v>
      </c>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c r="IW209"/>
      <c r="IX209"/>
      <c r="IY209"/>
    </row>
    <row r="210" spans="1:259" ht="48" customHeight="1" x14ac:dyDescent="0.2">
      <c r="A210" s="11" t="s">
        <v>233</v>
      </c>
      <c r="B210" s="25" t="str">
        <f>VLOOKUP(A210,'HECVAT - Full | Vendor Response'!A$27:B$284,2,FALSE)</f>
        <v>Will you comply with applicable breach notification laws?</v>
      </c>
      <c r="C210" s="32" t="str">
        <f>IF(LEN(VLOOKUP($A210,Questions!$B:$AA,20,FALSE))=0,"",VLOOKUP($A210,Questions!$B:$AA,20,FALSE))</f>
        <v xml:space="preserve"> </v>
      </c>
      <c r="D210" s="33" t="str">
        <f>IF(LEN(VLOOKUP($A210,Questions!$B:$AA,21,FALSE))=0,"",VLOOKUP($A210,Questions!$B:$AA,21,FALSE))</f>
        <v xml:space="preserve"> </v>
      </c>
      <c r="E210" s="32" t="str">
        <f>IF(LEN(VLOOKUP($A210,Questions!$B:$AA,22,FALSE))=0,"",VLOOKUP($A210,Questions!$B:$AA,22,FALSE))</f>
        <v xml:space="preserve"> </v>
      </c>
      <c r="F210" s="32" t="str">
        <f>IF(LEN(VLOOKUP($A210,Questions!$B:$AA,23,FALSE))=0,"",VLOOKUP($A210,Questions!$B:$AA,23,FALSE))</f>
        <v xml:space="preserve"> </v>
      </c>
      <c r="G210" s="33" t="str">
        <f>IF(LEN(VLOOKUP($A210,Questions!$B:$AA,24,FALSE))=0,"",VLOOKUP($A210,Questions!$B:$AA,24,FALSE))</f>
        <v xml:space="preserve"> </v>
      </c>
      <c r="H210" s="32" t="str">
        <f>IF(LEN(VLOOKUP($A210,Questions!$B:$AA,25,FALSE))=0,"",VLOOKUP($A210,Questions!$B:$AA,25,FALSE))</f>
        <v xml:space="preserve"> </v>
      </c>
      <c r="I210" s="32" t="str">
        <f>IF(LEN(VLOOKUP($A210,Questions!$B:$AA,26,FALSE))=0,"",VLOOKUP($A210,Questions!$B:$AA,26,FALSE))</f>
        <v xml:space="preserve"> </v>
      </c>
      <c r="J210" s="32" t="str">
        <f>IF(LEN(VLOOKUP($A210,Questions!$B:$AB,27,FALSE))=0,"",VLOOKUP($A210,Questions!$B:$AB,27,FALSE))</f>
        <v xml:space="preserve"> </v>
      </c>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c r="IX210"/>
      <c r="IY210"/>
    </row>
    <row r="211" spans="1:259" ht="84" customHeight="1" x14ac:dyDescent="0.2">
      <c r="A211" s="11" t="s">
        <v>234</v>
      </c>
      <c r="B211" s="25" t="str">
        <f>VLOOKUP(A211,'HECVAT - Full | Vendor Response'!A$27:B$284,2,FALSE)</f>
        <v>Will you comply with the institution's IT policies with regards to user privacy and data protection?</v>
      </c>
      <c r="C211" s="32" t="str">
        <f>IF(LEN(VLOOKUP($A211,Questions!$B:$AA,20,FALSE))=0,"",VLOOKUP($A211,Questions!$B:$AA,20,FALSE))</f>
        <v xml:space="preserve"> </v>
      </c>
      <c r="D211" s="33" t="str">
        <f>IF(LEN(VLOOKUP($A211,Questions!$B:$AA,21,FALSE))=0,"",VLOOKUP($A211,Questions!$B:$AA,21,FALSE))</f>
        <v xml:space="preserve"> </v>
      </c>
      <c r="E211" s="32" t="str">
        <f>IF(LEN(VLOOKUP($A211,Questions!$B:$AA,22,FALSE))=0,"",VLOOKUP($A211,Questions!$B:$AA,22,FALSE))</f>
        <v xml:space="preserve"> </v>
      </c>
      <c r="F211" s="32" t="str">
        <f>IF(LEN(VLOOKUP($A211,Questions!$B:$AA,23,FALSE))=0,"",VLOOKUP($A211,Questions!$B:$AA,23,FALSE))</f>
        <v xml:space="preserve"> </v>
      </c>
      <c r="G211" s="32" t="str">
        <f>IF(LEN(VLOOKUP($A211,Questions!$B:$AA,24,FALSE))=0,"",VLOOKUP($A211,Questions!$B:$AA,24,FALSE))</f>
        <v xml:space="preserve"> </v>
      </c>
      <c r="H211" s="32" t="str">
        <f>IF(LEN(VLOOKUP($A211,Questions!$B:$AA,25,FALSE))=0,"",VLOOKUP($A211,Questions!$B:$AA,25,FALSE))</f>
        <v xml:space="preserve"> </v>
      </c>
      <c r="I211" s="32" t="str">
        <f>IF(LEN(VLOOKUP($A211,Questions!$B:$AA,26,FALSE))=0,"",VLOOKUP($A211,Questions!$B:$AA,26,FALSE))</f>
        <v xml:space="preserve"> </v>
      </c>
      <c r="J211" s="32" t="str">
        <f>IF(LEN(VLOOKUP($A211,Questions!$B:$AB,27,FALSE))=0,"",VLOOKUP($A211,Questions!$B:$AB,27,FALSE))</f>
        <v xml:space="preserve"> </v>
      </c>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c r="IW211"/>
      <c r="IX211"/>
      <c r="IY211"/>
    </row>
    <row r="212" spans="1:259" ht="48" customHeight="1" x14ac:dyDescent="0.2">
      <c r="A212" s="11" t="s">
        <v>235</v>
      </c>
      <c r="B212" s="25" t="str">
        <f>VLOOKUP(A212,'HECVAT - Full | Vendor Response'!A$27:B$284,2,FALSE)</f>
        <v>Is your company subject to institution's geographic region's laws and regulations?</v>
      </c>
      <c r="C212" s="32" t="str">
        <f>IF(LEN(VLOOKUP($A212,Questions!$B:$AA,20,FALSE))=0,"",VLOOKUP($A212,Questions!$B:$AA,20,FALSE))</f>
        <v xml:space="preserve"> </v>
      </c>
      <c r="D212" s="33" t="str">
        <f>IF(LEN(VLOOKUP($A212,Questions!$B:$AA,21,FALSE))=0,"",VLOOKUP($A212,Questions!$B:$AA,21,FALSE))</f>
        <v xml:space="preserve"> </v>
      </c>
      <c r="E212" s="32" t="str">
        <f>IF(LEN(VLOOKUP($A212,Questions!$B:$AA,22,FALSE))=0,"",VLOOKUP($A212,Questions!$B:$AA,22,FALSE))</f>
        <v xml:space="preserve"> </v>
      </c>
      <c r="F212" s="33" t="str">
        <f>IF(LEN(VLOOKUP($A212,Questions!$B:$AA,23,FALSE))=0,"",VLOOKUP($A212,Questions!$B:$AA,23,FALSE))</f>
        <v xml:space="preserve"> </v>
      </c>
      <c r="G212" s="32" t="str">
        <f>IF(LEN(VLOOKUP($A212,Questions!$B:$AA,24,FALSE))=0,"",VLOOKUP($A212,Questions!$B:$AA,24,FALSE))</f>
        <v xml:space="preserve"> </v>
      </c>
      <c r="H212" s="32" t="str">
        <f>IF(LEN(VLOOKUP($A212,Questions!$B:$AA,25,FALSE))=0,"",VLOOKUP($A212,Questions!$B:$AA,25,FALSE))</f>
        <v xml:space="preserve"> </v>
      </c>
      <c r="I212" s="32" t="str">
        <f>IF(LEN(VLOOKUP($A212,Questions!$B:$AA,26,FALSE))=0,"",VLOOKUP($A212,Questions!$B:$AA,26,FALSE))</f>
        <v xml:space="preserve"> </v>
      </c>
      <c r="J212" s="32" t="str">
        <f>IF(LEN(VLOOKUP($A212,Questions!$B:$AB,27,FALSE))=0,"",VLOOKUP($A212,Questions!$B:$AB,27,FALSE))</f>
        <v xml:space="preserve"> </v>
      </c>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c r="IW212"/>
      <c r="IX212"/>
      <c r="IY212"/>
    </row>
    <row r="213" spans="1:259" ht="36" customHeight="1" x14ac:dyDescent="0.2">
      <c r="A213" s="11" t="s">
        <v>236</v>
      </c>
      <c r="B213" s="25" t="str">
        <f>VLOOKUP(A213,'HECVAT - Full | Vendor Response'!A$27:B$284,2,FALSE)</f>
        <v>Do you perform background screenings or multi-state background checks on all employees prior to their first day of work?</v>
      </c>
      <c r="C213" s="32" t="str">
        <f>IF(LEN(VLOOKUP($A213,Questions!$B:$AA,20,FALSE))=0,"",VLOOKUP($A213,Questions!$B:$AA,20,FALSE))</f>
        <v xml:space="preserve"> </v>
      </c>
      <c r="D213" s="33" t="str">
        <f>IF(LEN(VLOOKUP($A213,Questions!$B:$AA,21,FALSE))=0,"",VLOOKUP($A213,Questions!$B:$AA,21,FALSE))</f>
        <v xml:space="preserve"> </v>
      </c>
      <c r="E213" s="32" t="str">
        <f>IF(LEN(VLOOKUP($A213,Questions!$B:$AA,22,FALSE))=0,"",VLOOKUP($A213,Questions!$B:$AA,22,FALSE))</f>
        <v xml:space="preserve"> </v>
      </c>
      <c r="F213" s="32" t="str">
        <f>IF(LEN(VLOOKUP($A213,Questions!$B:$AA,23,FALSE))=0,"",VLOOKUP($A213,Questions!$B:$AA,23,FALSE))</f>
        <v xml:space="preserve"> </v>
      </c>
      <c r="G213" s="33" t="str">
        <f>IF(LEN(VLOOKUP($A213,Questions!$B:$AA,24,FALSE))=0,"",VLOOKUP($A213,Questions!$B:$AA,24,FALSE))</f>
        <v xml:space="preserve"> </v>
      </c>
      <c r="H213" s="32" t="str">
        <f>IF(LEN(VLOOKUP($A213,Questions!$B:$AA,25,FALSE))=0,"",VLOOKUP($A213,Questions!$B:$AA,25,FALSE))</f>
        <v xml:space="preserve"> </v>
      </c>
      <c r="I213" s="32" t="str">
        <f>IF(LEN(VLOOKUP($A213,Questions!$B:$AA,26,FALSE))=0,"",VLOOKUP($A213,Questions!$B:$AA,26,FALSE))</f>
        <v xml:space="preserve"> </v>
      </c>
      <c r="J213" s="32" t="str">
        <f>IF(LEN(VLOOKUP($A213,Questions!$B:$AB,27,FALSE))=0,"",VLOOKUP($A213,Questions!$B:$AB,27,FALSE))</f>
        <v xml:space="preserve"> </v>
      </c>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row>
    <row r="214" spans="1:259" ht="36" customHeight="1" x14ac:dyDescent="0.2">
      <c r="A214" s="11" t="s">
        <v>237</v>
      </c>
      <c r="B214" s="25" t="str">
        <f>VLOOKUP(A214,'HECVAT - Full | Vendor Response'!A$27:B$284,2,FALSE)</f>
        <v>Do you require new employees to fill out agreements and review policies?</v>
      </c>
      <c r="C214" s="32" t="str">
        <f>IF(LEN(VLOOKUP($A214,Questions!$B:$AA,20,FALSE))=0,"",VLOOKUP($A214,Questions!$B:$AA,20,FALSE))</f>
        <v xml:space="preserve"> </v>
      </c>
      <c r="D214" s="33" t="str">
        <f>IF(LEN(VLOOKUP($A214,Questions!$B:$AA,21,FALSE))=0,"",VLOOKUP($A214,Questions!$B:$AA,21,FALSE))</f>
        <v xml:space="preserve"> </v>
      </c>
      <c r="E214" s="32" t="str">
        <f>IF(LEN(VLOOKUP($A214,Questions!$B:$AA,22,FALSE))=0,"",VLOOKUP($A214,Questions!$B:$AA,22,FALSE))</f>
        <v xml:space="preserve"> </v>
      </c>
      <c r="F214" s="32" t="str">
        <f>IF(LEN(VLOOKUP($A214,Questions!$B:$AA,23,FALSE))=0,"",VLOOKUP($A214,Questions!$B:$AA,23,FALSE))</f>
        <v xml:space="preserve"> </v>
      </c>
      <c r="G214" s="32" t="str">
        <f>IF(LEN(VLOOKUP($A214,Questions!$B:$AA,24,FALSE))=0,"",VLOOKUP($A214,Questions!$B:$AA,24,FALSE))</f>
        <v xml:space="preserve"> </v>
      </c>
      <c r="H214" s="32" t="str">
        <f>IF(LEN(VLOOKUP($A214,Questions!$B:$AA,25,FALSE))=0,"",VLOOKUP($A214,Questions!$B:$AA,25,FALSE))</f>
        <v xml:space="preserve"> </v>
      </c>
      <c r="I214" s="32" t="str">
        <f>IF(LEN(VLOOKUP($A214,Questions!$B:$AA,26,FALSE))=0,"",VLOOKUP($A214,Questions!$B:$AA,26,FALSE))</f>
        <v xml:space="preserve"> </v>
      </c>
      <c r="J214" s="32" t="str">
        <f>IF(LEN(VLOOKUP($A214,Questions!$B:$AB,27,FALSE))=0,"",VLOOKUP($A214,Questions!$B:$AB,27,FALSE))</f>
        <v xml:space="preserve"> </v>
      </c>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row>
    <row r="215" spans="1:259" ht="36" customHeight="1" x14ac:dyDescent="0.2">
      <c r="A215" s="11" t="s">
        <v>238</v>
      </c>
      <c r="B215" s="25" t="str">
        <f>VLOOKUP(A215,'HECVAT - Full | Vendor Response'!A$27:B$284,2,FALSE)</f>
        <v>Do you have a documented information security policy?</v>
      </c>
      <c r="C215" s="32" t="str">
        <f>IF(LEN(VLOOKUP($A215,Questions!$B:$AA,20,FALSE))=0,"",VLOOKUP($A215,Questions!$B:$AA,20,FALSE))</f>
        <v xml:space="preserve"> </v>
      </c>
      <c r="D215" s="33" t="str">
        <f>IF(LEN(VLOOKUP($A215,Questions!$B:$AA,21,FALSE))=0,"",VLOOKUP($A215,Questions!$B:$AA,21,FALSE))</f>
        <v xml:space="preserve"> </v>
      </c>
      <c r="E215" s="32" t="str">
        <f>IF(LEN(VLOOKUP($A215,Questions!$B:$AA,22,FALSE))=0,"",VLOOKUP($A215,Questions!$B:$AA,22,FALSE))</f>
        <v xml:space="preserve"> </v>
      </c>
      <c r="F215" s="32" t="str">
        <f>IF(LEN(VLOOKUP($A215,Questions!$B:$AA,23,FALSE))=0,"",VLOOKUP($A215,Questions!$B:$AA,23,FALSE))</f>
        <v xml:space="preserve"> </v>
      </c>
      <c r="G215" s="32" t="str">
        <f>IF(LEN(VLOOKUP($A215,Questions!$B:$AA,24,FALSE))=0,"",VLOOKUP($A215,Questions!$B:$AA,24,FALSE))</f>
        <v xml:space="preserve"> </v>
      </c>
      <c r="H215" s="32" t="str">
        <f>IF(LEN(VLOOKUP($A215,Questions!$B:$AA,25,FALSE))=0,"",VLOOKUP($A215,Questions!$B:$AA,25,FALSE))</f>
        <v xml:space="preserve"> </v>
      </c>
      <c r="I215" s="32" t="str">
        <f>IF(LEN(VLOOKUP($A215,Questions!$B:$AA,26,FALSE))=0,"",VLOOKUP($A215,Questions!$B:$AA,26,FALSE))</f>
        <v xml:space="preserve"> </v>
      </c>
      <c r="J215" s="32" t="str">
        <f>IF(LEN(VLOOKUP($A215,Questions!$B:$AB,27,FALSE))=0,"",VLOOKUP($A215,Questions!$B:$AB,27,FALSE))</f>
        <v xml:space="preserve"> </v>
      </c>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row>
    <row r="216" spans="1:259" ht="48" customHeight="1" x14ac:dyDescent="0.2">
      <c r="A216" s="11" t="s">
        <v>239</v>
      </c>
      <c r="B216" s="25" t="str">
        <f>VLOOKUP(A216,'HECVAT - Full | Vendor Response'!A$27:B$284,2,FALSE)</f>
        <v>Do you have an information security awareness program?</v>
      </c>
      <c r="C216" s="32" t="str">
        <f>IF(LEN(VLOOKUP($A216,Questions!$B:$AA,20,FALSE))=0,"",VLOOKUP($A216,Questions!$B:$AA,20,FALSE))</f>
        <v xml:space="preserve"> </v>
      </c>
      <c r="D216" s="33" t="str">
        <f>IF(LEN(VLOOKUP($A216,Questions!$B:$AA,21,FALSE))=0,"",VLOOKUP($A216,Questions!$B:$AA,21,FALSE))</f>
        <v xml:space="preserve"> </v>
      </c>
      <c r="E216" s="32" t="str">
        <f>IF(LEN(VLOOKUP($A216,Questions!$B:$AA,22,FALSE))=0,"",VLOOKUP($A216,Questions!$B:$AA,22,FALSE))</f>
        <v xml:space="preserve"> </v>
      </c>
      <c r="F216" s="33" t="str">
        <f>IF(LEN(VLOOKUP($A216,Questions!$B:$AA,23,FALSE))=0,"",VLOOKUP($A216,Questions!$B:$AA,23,FALSE))</f>
        <v xml:space="preserve"> </v>
      </c>
      <c r="G216" s="32" t="str">
        <f>IF(LEN(VLOOKUP($A216,Questions!$B:$AA,24,FALSE))=0,"",VLOOKUP($A216,Questions!$B:$AA,24,FALSE))</f>
        <v xml:space="preserve"> </v>
      </c>
      <c r="H216" s="32" t="str">
        <f>IF(LEN(VLOOKUP($A216,Questions!$B:$AA,25,FALSE))=0,"",VLOOKUP($A216,Questions!$B:$AA,25,FALSE))</f>
        <v xml:space="preserve"> </v>
      </c>
      <c r="I216" s="32" t="str">
        <f>IF(LEN(VLOOKUP($A216,Questions!$B:$AA,26,FALSE))=0,"",VLOOKUP($A216,Questions!$B:$AA,26,FALSE))</f>
        <v xml:space="preserve"> </v>
      </c>
      <c r="J216" s="32" t="str">
        <f>IF(LEN(VLOOKUP($A216,Questions!$B:$AB,27,FALSE))=0,"",VLOOKUP($A216,Questions!$B:$AB,27,FALSE))</f>
        <v xml:space="preserve"> </v>
      </c>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row>
    <row r="217" spans="1:259" ht="36" customHeight="1" x14ac:dyDescent="0.2">
      <c r="A217" s="11" t="s">
        <v>240</v>
      </c>
      <c r="B217" s="25" t="str">
        <f>VLOOKUP(A217,'HECVAT - Full | Vendor Response'!A$27:B$284,2,FALSE)</f>
        <v>Is security awareness training mandatory for all employees?</v>
      </c>
      <c r="C217" s="32" t="str">
        <f>IF(LEN(VLOOKUP($A217,Questions!$B:$AA,20,FALSE))=0,"",VLOOKUP($A217,Questions!$B:$AA,20,FALSE))</f>
        <v xml:space="preserve"> </v>
      </c>
      <c r="D217" s="33" t="str">
        <f>IF(LEN(VLOOKUP($A217,Questions!$B:$AA,21,FALSE))=0,"",VLOOKUP($A217,Questions!$B:$AA,21,FALSE))</f>
        <v xml:space="preserve"> </v>
      </c>
      <c r="E217" s="32" t="str">
        <f>IF(LEN(VLOOKUP($A217,Questions!$B:$AA,22,FALSE))=0,"",VLOOKUP($A217,Questions!$B:$AA,22,FALSE))</f>
        <v xml:space="preserve"> </v>
      </c>
      <c r="F217" s="32" t="str">
        <f>IF(LEN(VLOOKUP($A217,Questions!$B:$AA,23,FALSE))=0,"",VLOOKUP($A217,Questions!$B:$AA,23,FALSE))</f>
        <v xml:space="preserve"> </v>
      </c>
      <c r="G217" s="33" t="str">
        <f>IF(LEN(VLOOKUP($A217,Questions!$B:$AA,24,FALSE))=0,"",VLOOKUP($A217,Questions!$B:$AA,24,FALSE))</f>
        <v xml:space="preserve"> </v>
      </c>
      <c r="H217" s="32" t="str">
        <f>IF(LEN(VLOOKUP($A217,Questions!$B:$AA,25,FALSE))=0,"",VLOOKUP($A217,Questions!$B:$AA,25,FALSE))</f>
        <v xml:space="preserve"> </v>
      </c>
      <c r="I217" s="32" t="str">
        <f>IF(LEN(VLOOKUP($A217,Questions!$B:$AA,26,FALSE))=0,"",VLOOKUP($A217,Questions!$B:$AA,26,FALSE))</f>
        <v xml:space="preserve"> </v>
      </c>
      <c r="J217" s="32" t="str">
        <f>IF(LEN(VLOOKUP($A217,Questions!$B:$AB,27,FALSE))=0,"",VLOOKUP($A217,Questions!$B:$AB,27,FALSE))</f>
        <v xml:space="preserve"> </v>
      </c>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row>
    <row r="218" spans="1:259" ht="48" customHeight="1" x14ac:dyDescent="0.2">
      <c r="A218" s="11" t="s">
        <v>241</v>
      </c>
      <c r="B218" s="25" t="str">
        <f>VLOOKUP(A218,'HECVAT - Full | Vendor Response'!A$27:B$284,2,FALSE)</f>
        <v>Do you have process and procedure(s) documented, and currently followed, that require a review and update of the access list(s) for privileged accounts?</v>
      </c>
      <c r="C218" s="32" t="str">
        <f>IF(LEN(VLOOKUP($A218,Questions!$B:$AA,20,FALSE))=0,"",VLOOKUP($A218,Questions!$B:$AA,20,FALSE))</f>
        <v xml:space="preserve"> </v>
      </c>
      <c r="D218" s="33" t="str">
        <f>IF(LEN(VLOOKUP($A218,Questions!$B:$AA,21,FALSE))=0,"",VLOOKUP($A218,Questions!$B:$AA,21,FALSE))</f>
        <v xml:space="preserve"> </v>
      </c>
      <c r="E218" s="32" t="str">
        <f>IF(LEN(VLOOKUP($A218,Questions!$B:$AA,22,FALSE))=0,"",VLOOKUP($A218,Questions!$B:$AA,22,FALSE))</f>
        <v xml:space="preserve"> </v>
      </c>
      <c r="F218" s="32" t="str">
        <f>IF(LEN(VLOOKUP($A218,Questions!$B:$AA,23,FALSE))=0,"",VLOOKUP($A218,Questions!$B:$AA,23,FALSE))</f>
        <v xml:space="preserve"> </v>
      </c>
      <c r="G218" s="32" t="str">
        <f>IF(LEN(VLOOKUP($A218,Questions!$B:$AA,24,FALSE))=0,"",VLOOKUP($A218,Questions!$B:$AA,24,FALSE))</f>
        <v xml:space="preserve"> </v>
      </c>
      <c r="H218" s="32" t="str">
        <f>IF(LEN(VLOOKUP($A218,Questions!$B:$AA,25,FALSE))=0,"",VLOOKUP($A218,Questions!$B:$AA,25,FALSE))</f>
        <v xml:space="preserve"> </v>
      </c>
      <c r="I218" s="32" t="str">
        <f>IF(LEN(VLOOKUP($A218,Questions!$B:$AA,26,FALSE))=0,"",VLOOKUP($A218,Questions!$B:$AA,26,FALSE))</f>
        <v xml:space="preserve"> </v>
      </c>
      <c r="J218" s="32" t="str">
        <f>IF(LEN(VLOOKUP($A218,Questions!$B:$AB,27,FALSE))=0,"",VLOOKUP($A218,Questions!$B:$AB,27,FALSE))</f>
        <v xml:space="preserve"> </v>
      </c>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c r="IW218"/>
      <c r="IX218"/>
      <c r="IY218"/>
    </row>
    <row r="219" spans="1:259" ht="36" customHeight="1" x14ac:dyDescent="0.2">
      <c r="A219" s="11" t="s">
        <v>242</v>
      </c>
      <c r="B219" s="25" t="str">
        <f>VLOOKUP(A219,'HECVAT - Full | Vendor Response'!A$27:B$284,2,FALSE)</f>
        <v>Do you have documented, and currently implemented, internal audit processes and procedures?</v>
      </c>
      <c r="C219" s="32" t="str">
        <f>IF(LEN(VLOOKUP($A219,Questions!$B:$AA,20,FALSE))=0,"",VLOOKUP($A219,Questions!$B:$AA,20,FALSE))</f>
        <v xml:space="preserve"> </v>
      </c>
      <c r="D219" s="33" t="str">
        <f>IF(LEN(VLOOKUP($A219,Questions!$B:$AA,21,FALSE))=0,"",VLOOKUP($A219,Questions!$B:$AA,21,FALSE))</f>
        <v xml:space="preserve"> </v>
      </c>
      <c r="E219" s="32" t="str">
        <f>IF(LEN(VLOOKUP($A219,Questions!$B:$AA,22,FALSE))=0,"",VLOOKUP($A219,Questions!$B:$AA,22,FALSE))</f>
        <v xml:space="preserve"> </v>
      </c>
      <c r="F219" s="32" t="str">
        <f>IF(LEN(VLOOKUP($A219,Questions!$B:$AA,23,FALSE))=0,"",VLOOKUP($A219,Questions!$B:$AA,23,FALSE))</f>
        <v xml:space="preserve"> </v>
      </c>
      <c r="G219" s="33" t="str">
        <f>IF(LEN(VLOOKUP($A219,Questions!$B:$AA,24,FALSE))=0,"",VLOOKUP($A219,Questions!$B:$AA,24,FALSE))</f>
        <v xml:space="preserve"> </v>
      </c>
      <c r="H219" s="32" t="str">
        <f>IF(LEN(VLOOKUP($A219,Questions!$B:$AA,25,FALSE))=0,"",VLOOKUP($A219,Questions!$B:$AA,25,FALSE))</f>
        <v xml:space="preserve"> </v>
      </c>
      <c r="I219" s="32" t="str">
        <f>IF(LEN(VLOOKUP($A219,Questions!$B:$AA,26,FALSE))=0,"",VLOOKUP($A219,Questions!$B:$AA,26,FALSE))</f>
        <v xml:space="preserve"> </v>
      </c>
      <c r="J219" s="32" t="str">
        <f>IF(LEN(VLOOKUP($A219,Questions!$B:$AB,27,FALSE))=0,"",VLOOKUP($A219,Questions!$B:$AB,27,FALSE))</f>
        <v xml:space="preserve"> </v>
      </c>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c r="IW219"/>
      <c r="IX219"/>
      <c r="IY219"/>
    </row>
    <row r="220" spans="1:259" ht="48" customHeight="1" x14ac:dyDescent="0.2">
      <c r="A220" s="11" t="s">
        <v>243</v>
      </c>
      <c r="B220" s="25" t="str">
        <f>VLOOKUP(A220,'HECVAT - Full | Vendor Response'!A$27:B$284,2,FALSE)</f>
        <v>Does your organization have physical security controls and policies in place?</v>
      </c>
      <c r="C220" s="32" t="str">
        <f>IF(LEN(VLOOKUP($A220,Questions!$B:$AA,20,FALSE))=0,"",VLOOKUP($A220,Questions!$B:$AA,20,FALSE))</f>
        <v xml:space="preserve"> </v>
      </c>
      <c r="D220" s="32" t="str">
        <f>IF(LEN(VLOOKUP($A220,Questions!$B:$AA,21,FALSE))=0,"",VLOOKUP($A220,Questions!$B:$AA,21,FALSE))</f>
        <v xml:space="preserve"> </v>
      </c>
      <c r="E220" s="32" t="str">
        <f>IF(LEN(VLOOKUP($A220,Questions!$B:$AA,22,FALSE))=0,"",VLOOKUP($A220,Questions!$B:$AA,22,FALSE))</f>
        <v xml:space="preserve"> </v>
      </c>
      <c r="F220" s="32" t="str">
        <f>IF(LEN(VLOOKUP($A220,Questions!$B:$AA,23,FALSE))=0,"",VLOOKUP($A220,Questions!$B:$AA,23,FALSE))</f>
        <v xml:space="preserve"> </v>
      </c>
      <c r="G220" s="33" t="str">
        <f>IF(LEN(VLOOKUP($A220,Questions!$B:$AA,24,FALSE))=0,"",VLOOKUP($A220,Questions!$B:$AA,24,FALSE))</f>
        <v xml:space="preserve"> </v>
      </c>
      <c r="H220" s="32" t="str">
        <f>IF(LEN(VLOOKUP($A220,Questions!$B:$AA,25,FALSE))=0,"",VLOOKUP($A220,Questions!$B:$AA,25,FALSE))</f>
        <v xml:space="preserve"> </v>
      </c>
      <c r="I220" s="32" t="str">
        <f>IF(LEN(VLOOKUP($A220,Questions!$B:$AA,26,FALSE))=0,"",VLOOKUP($A220,Questions!$B:$AA,26,FALSE))</f>
        <v xml:space="preserve"> </v>
      </c>
      <c r="J220" s="32" t="str">
        <f>IF(LEN(VLOOKUP($A220,Questions!$B:$AB,27,FALSE))=0,"",VLOOKUP($A220,Questions!$B:$AB,27,FALSE))</f>
        <v xml:space="preserve"> </v>
      </c>
      <c r="K220" s="274" t="s">
        <v>3242</v>
      </c>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c r="IW220"/>
      <c r="IX220"/>
      <c r="IY220"/>
    </row>
    <row r="221" spans="1:259" ht="36" customHeight="1" x14ac:dyDescent="0.2">
      <c r="A221" s="345" t="s">
        <v>244</v>
      </c>
      <c r="B221" s="345"/>
      <c r="C221" s="20" t="str">
        <f>C$23</f>
        <v>CIS Critical Security Controls v6.1</v>
      </c>
      <c r="D221" s="20" t="str">
        <f t="shared" ref="D221:J221" si="14">D$23</f>
        <v>HIPAA</v>
      </c>
      <c r="E221" s="20" t="str">
        <f t="shared" si="14"/>
        <v>ISO 27002:27013</v>
      </c>
      <c r="F221" s="20" t="str">
        <f t="shared" si="14"/>
        <v>NIST Cybersecurity Framework</v>
      </c>
      <c r="G221" s="20" t="str">
        <f t="shared" si="14"/>
        <v>NIST SP 800-171r2</v>
      </c>
      <c r="H221" s="20" t="str">
        <f t="shared" si="14"/>
        <v>NIST SP 800-53r4</v>
      </c>
      <c r="I221" s="20" t="str">
        <f t="shared" si="14"/>
        <v>PCI DSS</v>
      </c>
      <c r="J221" s="20" t="str">
        <f t="shared" si="14"/>
        <v>Trusted CI</v>
      </c>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c r="IW221"/>
      <c r="IX221"/>
      <c r="IY221"/>
    </row>
    <row r="222" spans="1:259" ht="70.25" customHeight="1" x14ac:dyDescent="0.2">
      <c r="A222" s="11" t="s">
        <v>2799</v>
      </c>
      <c r="B222" s="25" t="e">
        <f>VLOOKUP(A222,'HECVAT - Full | Vendor Response'!A$27:B$284,2,FALSE)</f>
        <v>#N/A</v>
      </c>
      <c r="C222" s="33" t="e">
        <f>IF(LEN(VLOOKUP($A222,Questions!$B:$AA,20,FALSE))=0,"",VLOOKUP($A222,Questions!$B:$AA,20,FALSE))</f>
        <v>#N/A</v>
      </c>
      <c r="D222" s="33" t="e">
        <f>IF(LEN(VLOOKUP($A222,Questions!$B:$AA,21,FALSE))=0,"",VLOOKUP($A222,Questions!$B:$AA,21,FALSE))</f>
        <v>#N/A</v>
      </c>
      <c r="E222" s="32" t="e">
        <f>IF(LEN(VLOOKUP($A222,Questions!$B:$AA,22,FALSE))=0,"",VLOOKUP($A222,Questions!$B:$AA,22,FALSE))</f>
        <v>#N/A</v>
      </c>
      <c r="F222" s="33" t="e">
        <f>IF(LEN(VLOOKUP($A222,Questions!$B:$AA,23,FALSE))=0,"",VLOOKUP($A222,Questions!$B:$AA,23,FALSE))</f>
        <v>#N/A</v>
      </c>
      <c r="G222" s="33" t="e">
        <f>IF(LEN(VLOOKUP($A222,Questions!$B:$AA,24,FALSE))=0,"",VLOOKUP($A222,Questions!$B:$AA,24,FALSE))</f>
        <v>#N/A</v>
      </c>
      <c r="H222" s="32" t="e">
        <f>IF(LEN(VLOOKUP($A222,Questions!$B:$AA,25,FALSE))=0,"",VLOOKUP($A222,Questions!$B:$AA,25,FALSE))</f>
        <v>#N/A</v>
      </c>
      <c r="I222" s="33" t="e">
        <f>IF(LEN(VLOOKUP($A222,Questions!$B:$AA,26,FALSE))=0,"",VLOOKUP($A222,Questions!$B:$AA,26,FALSE))</f>
        <v>#N/A</v>
      </c>
      <c r="J222" s="33" t="e">
        <f>IF(LEN(VLOOKUP($A222,Questions!$B:$AB,27,FALSE))=0,"",VLOOKUP($A222,Questions!$B:$AB,27,FALSE))</f>
        <v>#N/A</v>
      </c>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c r="IW222"/>
      <c r="IX222"/>
      <c r="IY222"/>
    </row>
    <row r="223" spans="1:259" ht="70.25" customHeight="1" x14ac:dyDescent="0.2">
      <c r="A223" s="11" t="s">
        <v>2800</v>
      </c>
      <c r="B223" s="25" t="e">
        <f>VLOOKUP(A223,'HECVAT - Full | Vendor Response'!A$27:B$284,2,FALSE)</f>
        <v>#N/A</v>
      </c>
      <c r="C223" s="33" t="e">
        <f>IF(LEN(VLOOKUP($A223,Questions!$B:$AA,20,FALSE))=0,"",VLOOKUP($A223,Questions!$B:$AA,20,FALSE))</f>
        <v>#N/A</v>
      </c>
      <c r="D223" s="33" t="e">
        <f>IF(LEN(VLOOKUP($A223,Questions!$B:$AA,21,FALSE))=0,"",VLOOKUP($A223,Questions!$B:$AA,21,FALSE))</f>
        <v>#N/A</v>
      </c>
      <c r="E223" s="32" t="e">
        <f>IF(LEN(VLOOKUP($A223,Questions!$B:$AA,22,FALSE))=0,"",VLOOKUP($A223,Questions!$B:$AA,22,FALSE))</f>
        <v>#N/A</v>
      </c>
      <c r="F223" s="33" t="e">
        <f>IF(LEN(VLOOKUP($A223,Questions!$B:$AA,23,FALSE))=0,"",VLOOKUP($A223,Questions!$B:$AA,23,FALSE))</f>
        <v>#N/A</v>
      </c>
      <c r="G223" s="33" t="e">
        <f>IF(LEN(VLOOKUP($A223,Questions!$B:$AA,24,FALSE))=0,"",VLOOKUP($A223,Questions!$B:$AA,24,FALSE))</f>
        <v>#N/A</v>
      </c>
      <c r="H223" s="32" t="e">
        <f>IF(LEN(VLOOKUP($A223,Questions!$B:$AA,25,FALSE))=0,"",VLOOKUP($A223,Questions!$B:$AA,25,FALSE))</f>
        <v>#N/A</v>
      </c>
      <c r="I223" s="33" t="e">
        <f>IF(LEN(VLOOKUP($A223,Questions!$B:$AA,26,FALSE))=0,"",VLOOKUP($A223,Questions!$B:$AA,26,FALSE))</f>
        <v>#N/A</v>
      </c>
      <c r="J223" s="33" t="e">
        <f>IF(LEN(VLOOKUP($A223,Questions!$B:$AB,27,FALSE))=0,"",VLOOKUP($A223,Questions!$B:$AB,27,FALSE))</f>
        <v>#N/A</v>
      </c>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c r="IW223"/>
      <c r="IX223"/>
      <c r="IY223"/>
    </row>
    <row r="224" spans="1:259" ht="70.25" customHeight="1" x14ac:dyDescent="0.2">
      <c r="A224" s="11" t="s">
        <v>2801</v>
      </c>
      <c r="B224" s="25" t="e">
        <f>VLOOKUP(A224,'HECVAT - Full | Vendor Response'!A$27:B$284,2,FALSE)</f>
        <v>#N/A</v>
      </c>
      <c r="C224" s="33" t="e">
        <f>IF(LEN(VLOOKUP($A224,Questions!$B:$AA,20,FALSE))=0,"",VLOOKUP($A224,Questions!$B:$AA,20,FALSE))</f>
        <v>#N/A</v>
      </c>
      <c r="D224" s="33" t="e">
        <f>IF(LEN(VLOOKUP($A224,Questions!$B:$AA,21,FALSE))=0,"",VLOOKUP($A224,Questions!$B:$AA,21,FALSE))</f>
        <v>#N/A</v>
      </c>
      <c r="E224" s="32" t="e">
        <f>IF(LEN(VLOOKUP($A224,Questions!$B:$AA,22,FALSE))=0,"",VLOOKUP($A224,Questions!$B:$AA,22,FALSE))</f>
        <v>#N/A</v>
      </c>
      <c r="F224" s="33" t="e">
        <f>IF(LEN(VLOOKUP($A224,Questions!$B:$AA,23,FALSE))=0,"",VLOOKUP($A224,Questions!$B:$AA,23,FALSE))</f>
        <v>#N/A</v>
      </c>
      <c r="G224" s="33" t="e">
        <f>IF(LEN(VLOOKUP($A224,Questions!$B:$AA,24,FALSE))=0,"",VLOOKUP($A224,Questions!$B:$AA,24,FALSE))</f>
        <v>#N/A</v>
      </c>
      <c r="H224" s="32" t="e">
        <f>IF(LEN(VLOOKUP($A224,Questions!$B:$AA,25,FALSE))=0,"",VLOOKUP($A224,Questions!$B:$AA,25,FALSE))</f>
        <v>#N/A</v>
      </c>
      <c r="I224" s="33" t="e">
        <f>IF(LEN(VLOOKUP($A224,Questions!$B:$AA,26,FALSE))=0,"",VLOOKUP($A224,Questions!$B:$AA,26,FALSE))</f>
        <v>#N/A</v>
      </c>
      <c r="J224" s="33" t="e">
        <f>IF(LEN(VLOOKUP($A224,Questions!$B:$AB,27,FALSE))=0,"",VLOOKUP($A224,Questions!$B:$AB,27,FALSE))</f>
        <v>#N/A</v>
      </c>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c r="IW224"/>
      <c r="IX224"/>
      <c r="IY224"/>
    </row>
    <row r="225" spans="1:259" ht="70.25" customHeight="1" x14ac:dyDescent="0.2">
      <c r="A225" s="11" t="s">
        <v>2802</v>
      </c>
      <c r="B225" s="25" t="e">
        <f>VLOOKUP(A225,'HECVAT - Full | Vendor Response'!A$27:B$284,2,FALSE)</f>
        <v>#N/A</v>
      </c>
      <c r="C225" s="33" t="e">
        <f>IF(LEN(VLOOKUP($A225,Questions!$B:$AA,20,FALSE))=0,"",VLOOKUP($A225,Questions!$B:$AA,20,FALSE))</f>
        <v>#N/A</v>
      </c>
      <c r="D225" s="33" t="e">
        <f>IF(LEN(VLOOKUP($A225,Questions!$B:$AA,21,FALSE))=0,"",VLOOKUP($A225,Questions!$B:$AA,21,FALSE))</f>
        <v>#N/A</v>
      </c>
      <c r="E225" s="32" t="e">
        <f>IF(LEN(VLOOKUP($A225,Questions!$B:$AA,22,FALSE))=0,"",VLOOKUP($A225,Questions!$B:$AA,22,FALSE))</f>
        <v>#N/A</v>
      </c>
      <c r="F225" s="33" t="e">
        <f>IF(LEN(VLOOKUP($A225,Questions!$B:$AA,23,FALSE))=0,"",VLOOKUP($A225,Questions!$B:$AA,23,FALSE))</f>
        <v>#N/A</v>
      </c>
      <c r="G225" s="33" t="e">
        <f>IF(LEN(VLOOKUP($A225,Questions!$B:$AA,24,FALSE))=0,"",VLOOKUP($A225,Questions!$B:$AA,24,FALSE))</f>
        <v>#N/A</v>
      </c>
      <c r="H225" s="32" t="e">
        <f>IF(LEN(VLOOKUP($A225,Questions!$B:$AA,25,FALSE))=0,"",VLOOKUP($A225,Questions!$B:$AA,25,FALSE))</f>
        <v>#N/A</v>
      </c>
      <c r="I225" s="33" t="e">
        <f>IF(LEN(VLOOKUP($A225,Questions!$B:$AA,26,FALSE))=0,"",VLOOKUP($A225,Questions!$B:$AA,26,FALSE))</f>
        <v>#N/A</v>
      </c>
      <c r="J225" s="33" t="e">
        <f>IF(LEN(VLOOKUP($A225,Questions!$B:$AB,27,FALSE))=0,"",VLOOKUP($A225,Questions!$B:$AB,27,FALSE))</f>
        <v>#N/A</v>
      </c>
      <c r="K225" s="274" t="s">
        <v>3242</v>
      </c>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row>
    <row r="226" spans="1:259" ht="36" customHeight="1" x14ac:dyDescent="0.2">
      <c r="A226" s="345" t="str">
        <f>IF($C$31="","Quality Assurance",IF($C$31="Yes","Quality Assurance - Optional based on QUALIFIER response.","Quality Assurance"))</f>
        <v>Quality Assurance</v>
      </c>
      <c r="B226" s="345"/>
      <c r="C226" s="20" t="str">
        <f>C$23</f>
        <v>CIS Critical Security Controls v6.1</v>
      </c>
      <c r="D226" s="20" t="str">
        <f t="shared" ref="D226:J226" si="15">D$23</f>
        <v>HIPAA</v>
      </c>
      <c r="E226" s="20" t="str">
        <f t="shared" si="15"/>
        <v>ISO 27002:27013</v>
      </c>
      <c r="F226" s="20" t="str">
        <f t="shared" si="15"/>
        <v>NIST Cybersecurity Framework</v>
      </c>
      <c r="G226" s="20" t="str">
        <f t="shared" si="15"/>
        <v>NIST SP 800-171r2</v>
      </c>
      <c r="H226" s="20" t="str">
        <f t="shared" si="15"/>
        <v>NIST SP 800-53r4</v>
      </c>
      <c r="I226" s="20" t="str">
        <f t="shared" si="15"/>
        <v>PCI DSS</v>
      </c>
      <c r="J226" s="20" t="str">
        <f t="shared" si="15"/>
        <v>Trusted CI</v>
      </c>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c r="IW226"/>
      <c r="IX226"/>
      <c r="IY226"/>
    </row>
    <row r="227" spans="1:259" ht="48" customHeight="1" x14ac:dyDescent="0.2">
      <c r="A227" s="11" t="s">
        <v>250</v>
      </c>
      <c r="B227" s="25" t="str">
        <f>VLOOKUP(A227,'HECVAT - Full | Vendor Response'!A$27:B$284,2,FALSE)</f>
        <v>Do you have a documented and currently implemented Quality Assurance program?</v>
      </c>
      <c r="C227" s="32" t="str">
        <f>IF(LEN(VLOOKUP($A227,Questions!$B:$AA,20,FALSE))=0,"",VLOOKUP($A227,Questions!$B:$AA,20,FALSE))</f>
        <v xml:space="preserve"> </v>
      </c>
      <c r="D227" s="34" t="str">
        <f>IF(LEN(VLOOKUP($A227,Questions!$B:$AA,21,FALSE))=0,"",VLOOKUP($A227,Questions!$B:$AA,21,FALSE))</f>
        <v xml:space="preserve"> </v>
      </c>
      <c r="E227" s="34" t="str">
        <f>IF(LEN(VLOOKUP($A227,Questions!$B:$AA,22,FALSE))=0,"",VLOOKUP($A227,Questions!$B:$AA,22,FALSE))</f>
        <v xml:space="preserve"> </v>
      </c>
      <c r="F227" s="34" t="str">
        <f>IF(LEN(VLOOKUP($A227,Questions!$B:$AA,23,FALSE))=0,"",VLOOKUP($A227,Questions!$B:$AA,23,FALSE))</f>
        <v xml:space="preserve"> </v>
      </c>
      <c r="G227" s="34" t="str">
        <f>IF(LEN(VLOOKUP($A227,Questions!$B:$AA,24,FALSE))=0,"",VLOOKUP($A227,Questions!$B:$AA,24,FALSE))</f>
        <v xml:space="preserve"> </v>
      </c>
      <c r="H227" s="34" t="str">
        <f>IF(LEN(VLOOKUP($A227,Questions!$B:$AA,25,FALSE))=0,"",VLOOKUP($A227,Questions!$B:$AA,25,FALSE))</f>
        <v xml:space="preserve"> </v>
      </c>
      <c r="I227" s="34" t="str">
        <f>IF(LEN(VLOOKUP($A227,Questions!$B:$AA,26,FALSE))=0,"",VLOOKUP($A227,Questions!$B:$AA,26,FALSE))</f>
        <v xml:space="preserve"> </v>
      </c>
      <c r="J227" s="34" t="str">
        <f>IF(LEN(VLOOKUP($A227,Questions!$B:$AB,27,FALSE))=0,"",VLOOKUP($A227,Questions!$B:$AB,27,FALSE))</f>
        <v xml:space="preserve"> </v>
      </c>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c r="IW227"/>
      <c r="IX227"/>
      <c r="IY227"/>
    </row>
    <row r="228" spans="1:259" ht="36" customHeight="1" x14ac:dyDescent="0.2">
      <c r="A228" s="11" t="s">
        <v>251</v>
      </c>
      <c r="B228" s="25" t="str">
        <f>VLOOKUP(A228,'HECVAT - Full | Vendor Response'!A$27:B$284,2,FALSE)</f>
        <v>Do you comply with ISO 9001?</v>
      </c>
      <c r="C228" s="32" t="str">
        <f>IF(LEN(VLOOKUP($A228,Questions!$B:$AA,20,FALSE))=0,"",VLOOKUP($A228,Questions!$B:$AA,20,FALSE))</f>
        <v xml:space="preserve"> </v>
      </c>
      <c r="D228" s="34" t="str">
        <f>IF(LEN(VLOOKUP($A228,Questions!$B:$AA,21,FALSE))=0,"",VLOOKUP($A228,Questions!$B:$AA,21,FALSE))</f>
        <v xml:space="preserve"> </v>
      </c>
      <c r="E228" s="32" t="str">
        <f>IF(LEN(VLOOKUP($A228,Questions!$B:$AA,22,FALSE))=0,"",VLOOKUP($A228,Questions!$B:$AA,22,FALSE))</f>
        <v xml:space="preserve"> </v>
      </c>
      <c r="F228" s="33" t="str">
        <f>IF(LEN(VLOOKUP($A228,Questions!$B:$AA,23,FALSE))=0,"",VLOOKUP($A228,Questions!$B:$AA,23,FALSE))</f>
        <v xml:space="preserve"> </v>
      </c>
      <c r="G228" s="33" t="str">
        <f>IF(LEN(VLOOKUP($A228,Questions!$B:$AA,24,FALSE))=0,"",VLOOKUP($A228,Questions!$B:$AA,24,FALSE))</f>
        <v xml:space="preserve"> </v>
      </c>
      <c r="H228" s="34" t="str">
        <f>IF(LEN(VLOOKUP($A228,Questions!$B:$AA,25,FALSE))=0,"",VLOOKUP($A228,Questions!$B:$AA,25,FALSE))</f>
        <v xml:space="preserve"> </v>
      </c>
      <c r="I228" s="34" t="str">
        <f>IF(LEN(VLOOKUP($A228,Questions!$B:$AA,26,FALSE))=0,"",VLOOKUP($A228,Questions!$B:$AA,26,FALSE))</f>
        <v xml:space="preserve"> </v>
      </c>
      <c r="J228" s="34" t="str">
        <f>IF(LEN(VLOOKUP($A228,Questions!$B:$AB,27,FALSE))=0,"",VLOOKUP($A228,Questions!$B:$AB,27,FALSE))</f>
        <v xml:space="preserve"> </v>
      </c>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c r="IW228"/>
      <c r="IX228"/>
      <c r="IY228"/>
    </row>
    <row r="229" spans="1:259" ht="53" customHeight="1" x14ac:dyDescent="0.2">
      <c r="A229" s="11" t="s">
        <v>252</v>
      </c>
      <c r="B229" s="25" t="str">
        <f>VLOOKUP(A229,'HECVAT - Full | Vendor Response'!A$27:B$284,2,FALSE)</f>
        <v>Will your company provide quality and performance metrics in relation to the scope of services and performance expectations for the services you are offering?</v>
      </c>
      <c r="C229" s="32" t="str">
        <f>IF(LEN(VLOOKUP($A229,Questions!$B:$AA,20,FALSE))=0,"",VLOOKUP($A229,Questions!$B:$AA,20,FALSE))</f>
        <v xml:space="preserve"> </v>
      </c>
      <c r="D229" s="34" t="str">
        <f>IF(LEN(VLOOKUP($A229,Questions!$B:$AA,21,FALSE))=0,"",VLOOKUP($A229,Questions!$B:$AA,21,FALSE))</f>
        <v xml:space="preserve"> </v>
      </c>
      <c r="E229" s="34" t="str">
        <f>IF(LEN(VLOOKUP($A229,Questions!$B:$AA,22,FALSE))=0,"",VLOOKUP($A229,Questions!$B:$AA,22,FALSE))</f>
        <v xml:space="preserve"> </v>
      </c>
      <c r="F229" s="33" t="str">
        <f>IF(LEN(VLOOKUP($A229,Questions!$B:$AA,23,FALSE))=0,"",VLOOKUP($A229,Questions!$B:$AA,23,FALSE))</f>
        <v xml:space="preserve"> </v>
      </c>
      <c r="G229" s="33" t="str">
        <f>IF(LEN(VLOOKUP($A229,Questions!$B:$AA,24,FALSE))=0,"",VLOOKUP($A229,Questions!$B:$AA,24,FALSE))</f>
        <v xml:space="preserve"> </v>
      </c>
      <c r="H229" s="34" t="str">
        <f>IF(LEN(VLOOKUP($A229,Questions!$B:$AA,25,FALSE))=0,"",VLOOKUP($A229,Questions!$B:$AA,25,FALSE))</f>
        <v xml:space="preserve"> </v>
      </c>
      <c r="I229" s="34" t="str">
        <f>IF(LEN(VLOOKUP($A229,Questions!$B:$AA,26,FALSE))=0,"",VLOOKUP($A229,Questions!$B:$AA,26,FALSE))</f>
        <v xml:space="preserve"> </v>
      </c>
      <c r="J229" s="34" t="str">
        <f>IF(LEN(VLOOKUP($A229,Questions!$B:$AB,27,FALSE))=0,"",VLOOKUP($A229,Questions!$B:$AB,27,FALSE))</f>
        <v xml:space="preserve"> </v>
      </c>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c r="IW229"/>
      <c r="IX229"/>
      <c r="IY229"/>
    </row>
    <row r="230" spans="1:259" ht="53" customHeight="1" x14ac:dyDescent="0.2">
      <c r="A230" s="11" t="s">
        <v>253</v>
      </c>
      <c r="B230" s="25" t="str">
        <f>VLOOKUP(A230,'HECVAT - Full | Vendor Response'!A$27:B$284,2,FALSE)</f>
        <v>Do you incorporate customer feedback into security feature requests?</v>
      </c>
      <c r="C230" s="33" t="str">
        <f>IF(LEN(VLOOKUP($A230,Questions!$B:$AA,20,FALSE))=0,"",VLOOKUP($A230,Questions!$B:$AA,20,FALSE))</f>
        <v xml:space="preserve"> </v>
      </c>
      <c r="D230" s="34" t="str">
        <f>IF(LEN(VLOOKUP($A230,Questions!$B:$AA,21,FALSE))=0,"",VLOOKUP($A230,Questions!$B:$AA,21,FALSE))</f>
        <v xml:space="preserve"> </v>
      </c>
      <c r="E230" s="34" t="str">
        <f>IF(LEN(VLOOKUP($A230,Questions!$B:$AA,22,FALSE))=0,"",VLOOKUP($A230,Questions!$B:$AA,22,FALSE))</f>
        <v xml:space="preserve"> </v>
      </c>
      <c r="F230" s="33" t="str">
        <f>IF(LEN(VLOOKUP($A230,Questions!$B:$AA,23,FALSE))=0,"",VLOOKUP($A230,Questions!$B:$AA,23,FALSE))</f>
        <v xml:space="preserve"> </v>
      </c>
      <c r="G230" s="33" t="str">
        <f>IF(LEN(VLOOKUP($A230,Questions!$B:$AA,24,FALSE))=0,"",VLOOKUP($A230,Questions!$B:$AA,24,FALSE))</f>
        <v xml:space="preserve"> </v>
      </c>
      <c r="H230" s="34" t="str">
        <f>IF(LEN(VLOOKUP($A230,Questions!$B:$AA,25,FALSE))=0,"",VLOOKUP($A230,Questions!$B:$AA,25,FALSE))</f>
        <v xml:space="preserve"> </v>
      </c>
      <c r="I230" s="34" t="str">
        <f>IF(LEN(VLOOKUP($A230,Questions!$B:$AA,26,FALSE))=0,"",VLOOKUP($A230,Questions!$B:$AA,26,FALSE))</f>
        <v xml:space="preserve"> </v>
      </c>
      <c r="J230" s="34" t="str">
        <f>IF(LEN(VLOOKUP($A230,Questions!$B:$AB,27,FALSE))=0,"",VLOOKUP($A230,Questions!$B:$AB,27,FALSE))</f>
        <v xml:space="preserve"> </v>
      </c>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c r="IW230"/>
      <c r="IX230"/>
      <c r="IY230"/>
    </row>
    <row r="231" spans="1:259" ht="48" customHeight="1" x14ac:dyDescent="0.2">
      <c r="A231" s="11" t="s">
        <v>254</v>
      </c>
      <c r="B231" s="25" t="str">
        <f>VLOOKUP(A231,'HECVAT - Full | Vendor Response'!A$27:B$284,2,FALSE)</f>
        <v>Can you provide an evaluation site to the institution for testing?</v>
      </c>
      <c r="C231" s="32" t="str">
        <f>IF(LEN(VLOOKUP($A231,Questions!$B:$AA,20,FALSE))=0,"",VLOOKUP($A231,Questions!$B:$AA,20,FALSE))</f>
        <v xml:space="preserve"> </v>
      </c>
      <c r="D231" s="34" t="str">
        <f>IF(LEN(VLOOKUP($A231,Questions!$B:$AA,21,FALSE))=0,"",VLOOKUP($A231,Questions!$B:$AA,21,FALSE))</f>
        <v xml:space="preserve"> </v>
      </c>
      <c r="E231" s="34" t="str">
        <f>IF(LEN(VLOOKUP($A231,Questions!$B:$AA,22,FALSE))=0,"",VLOOKUP($A231,Questions!$B:$AA,22,FALSE))</f>
        <v xml:space="preserve"> </v>
      </c>
      <c r="F231" s="33" t="str">
        <f>IF(LEN(VLOOKUP($A231,Questions!$B:$AA,23,FALSE))=0,"",VLOOKUP($A231,Questions!$B:$AA,23,FALSE))</f>
        <v xml:space="preserve"> </v>
      </c>
      <c r="G231" s="33" t="str">
        <f>IF(LEN(VLOOKUP($A231,Questions!$B:$AA,24,FALSE))=0,"",VLOOKUP($A231,Questions!$B:$AA,24,FALSE))</f>
        <v xml:space="preserve"> </v>
      </c>
      <c r="H231" s="34" t="str">
        <f>IF(LEN(VLOOKUP($A231,Questions!$B:$AA,25,FALSE))=0,"",VLOOKUP($A231,Questions!$B:$AA,25,FALSE))</f>
        <v xml:space="preserve"> </v>
      </c>
      <c r="I231" s="34" t="str">
        <f>IF(LEN(VLOOKUP($A231,Questions!$B:$AA,26,FALSE))=0,"",VLOOKUP($A231,Questions!$B:$AA,26,FALSE))</f>
        <v xml:space="preserve"> </v>
      </c>
      <c r="J231" s="34" t="str">
        <f>IF(LEN(VLOOKUP($A231,Questions!$B:$AB,27,FALSE))=0,"",VLOOKUP($A231,Questions!$B:$AB,27,FALSE))</f>
        <v xml:space="preserve"> </v>
      </c>
      <c r="K231" s="274" t="s">
        <v>3242</v>
      </c>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c r="IW231"/>
      <c r="IX231"/>
      <c r="IY231"/>
    </row>
    <row r="232" spans="1:259" ht="36" customHeight="1" x14ac:dyDescent="0.2">
      <c r="A232" s="345" t="str">
        <f>IF($C$31="","Vulnerability Scanning",IF($C$31="Yes","Vulnerability Scanning - Optional based on QUALIFIER response.","Vulnerability Scanning"))</f>
        <v>Vulnerability Scanning</v>
      </c>
      <c r="B232" s="345"/>
      <c r="C232" s="20" t="str">
        <f>C$23</f>
        <v>CIS Critical Security Controls v6.1</v>
      </c>
      <c r="D232" s="20" t="str">
        <f t="shared" ref="D232:J232" si="16">D$23</f>
        <v>HIPAA</v>
      </c>
      <c r="E232" s="20" t="str">
        <f t="shared" si="16"/>
        <v>ISO 27002:27013</v>
      </c>
      <c r="F232" s="20" t="str">
        <f t="shared" si="16"/>
        <v>NIST Cybersecurity Framework</v>
      </c>
      <c r="G232" s="20" t="str">
        <f t="shared" si="16"/>
        <v>NIST SP 800-171r2</v>
      </c>
      <c r="H232" s="20" t="str">
        <f t="shared" si="16"/>
        <v>NIST SP 800-53r4</v>
      </c>
      <c r="I232" s="20" t="str">
        <f t="shared" si="16"/>
        <v>PCI DSS</v>
      </c>
      <c r="J232" s="20" t="str">
        <f t="shared" si="16"/>
        <v>Trusted CI</v>
      </c>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c r="IW232"/>
      <c r="IX232"/>
      <c r="IY232"/>
    </row>
    <row r="233" spans="1:259" ht="36" customHeight="1" x14ac:dyDescent="0.2">
      <c r="A233" s="11" t="s">
        <v>256</v>
      </c>
      <c r="B233" s="25" t="str">
        <f>VLOOKUP(A233,'HECVAT - Full | Vendor Response'!A$27:B$284,2,FALSE)</f>
        <v>Are your systems and applications regularly scanned externally for vulnerabilities?</v>
      </c>
      <c r="C233" s="32" t="str">
        <f>IF(LEN(VLOOKUP($A233,Questions!$B:$AA,20,FALSE))=0,"",VLOOKUP($A233,Questions!$B:$AA,20,FALSE))</f>
        <v xml:space="preserve"> </v>
      </c>
      <c r="D233" s="34" t="str">
        <f>IF(LEN(VLOOKUP($A233,Questions!$B:$AA,21,FALSE))=0,"",VLOOKUP($A233,Questions!$B:$AA,21,FALSE))</f>
        <v xml:space="preserve"> </v>
      </c>
      <c r="E233" s="32" t="str">
        <f>IF(LEN(VLOOKUP($A233,Questions!$B:$AA,22,FALSE))=0,"",VLOOKUP($A233,Questions!$B:$AA,22,FALSE))</f>
        <v xml:space="preserve"> </v>
      </c>
      <c r="F233" s="32" t="str">
        <f>IF(LEN(VLOOKUP($A233,Questions!$B:$AA,23,FALSE))=0,"",VLOOKUP($A233,Questions!$B:$AA,23,FALSE))</f>
        <v xml:space="preserve"> </v>
      </c>
      <c r="G233" s="32" t="str">
        <f>IF(LEN(VLOOKUP($A233,Questions!$B:$AA,24,FALSE))=0,"",VLOOKUP($A233,Questions!$B:$AA,24,FALSE))</f>
        <v xml:space="preserve"> </v>
      </c>
      <c r="H233" s="32" t="str">
        <f>IF(LEN(VLOOKUP($A233,Questions!$B:$AA,25,FALSE))=0,"",VLOOKUP($A233,Questions!$B:$AA,25,FALSE))</f>
        <v xml:space="preserve"> </v>
      </c>
      <c r="I233" s="255" t="str">
        <f>IF(LEN(VLOOKUP($A233,Questions!$B:$AA,26,FALSE))=0,"",VLOOKUP($A233,Questions!$B:$AA,26,FALSE))</f>
        <v xml:space="preserve"> </v>
      </c>
      <c r="J233" s="255" t="str">
        <f>IF(LEN(VLOOKUP($A233,Questions!$B:$AB,27,FALSE))=0,"",VLOOKUP($A233,Questions!$B:$AB,27,FALSE))</f>
        <v xml:space="preserve"> </v>
      </c>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c r="IW233"/>
      <c r="IX233"/>
      <c r="IY233"/>
    </row>
    <row r="234" spans="1:259" ht="36" customHeight="1" x14ac:dyDescent="0.2">
      <c r="A234" s="11" t="s">
        <v>257</v>
      </c>
      <c r="B234" s="25" t="str">
        <f>VLOOKUP(A234,'HECVAT - Full | Vendor Response'!A$27:B$284,2,FALSE)</f>
        <v>Have your systems and applications had a third-party security assessment completed in the last year?</v>
      </c>
      <c r="C234" s="32" t="str">
        <f>IF(LEN(VLOOKUP($A234,Questions!$B:$AA,20,FALSE))=0,"",VLOOKUP($A234,Questions!$B:$AA,20,FALSE))</f>
        <v xml:space="preserve"> </v>
      </c>
      <c r="D234" s="34" t="str">
        <f>IF(LEN(VLOOKUP($A234,Questions!$B:$AA,21,FALSE))=0,"",VLOOKUP($A234,Questions!$B:$AA,21,FALSE))</f>
        <v xml:space="preserve"> </v>
      </c>
      <c r="E234" s="32" t="str">
        <f>IF(LEN(VLOOKUP($A234,Questions!$B:$AA,22,FALSE))=0,"",VLOOKUP($A234,Questions!$B:$AA,22,FALSE))</f>
        <v xml:space="preserve"> </v>
      </c>
      <c r="F234" s="32" t="str">
        <f>IF(LEN(VLOOKUP($A234,Questions!$B:$AA,23,FALSE))=0,"",VLOOKUP($A234,Questions!$B:$AA,23,FALSE))</f>
        <v xml:space="preserve"> </v>
      </c>
      <c r="G234" s="32" t="str">
        <f>IF(LEN(VLOOKUP($A234,Questions!$B:$AA,24,FALSE))=0,"",VLOOKUP($A234,Questions!$B:$AA,24,FALSE))</f>
        <v xml:space="preserve"> </v>
      </c>
      <c r="H234" s="32" t="str">
        <f>IF(LEN(VLOOKUP($A234,Questions!$B:$AA,25,FALSE))=0,"",VLOOKUP($A234,Questions!$B:$AA,25,FALSE))</f>
        <v xml:space="preserve"> </v>
      </c>
      <c r="I234" s="255" t="str">
        <f>IF(LEN(VLOOKUP($A234,Questions!$B:$AA,26,FALSE))=0,"",VLOOKUP($A234,Questions!$B:$AA,26,FALSE))</f>
        <v xml:space="preserve"> </v>
      </c>
      <c r="J234" s="255" t="str">
        <f>IF(LEN(VLOOKUP($A234,Questions!$B:$AB,27,FALSE))=0,"",VLOOKUP($A234,Questions!$B:$AB,27,FALSE))</f>
        <v xml:space="preserve"> </v>
      </c>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c r="IW234"/>
      <c r="IX234"/>
      <c r="IY234"/>
    </row>
    <row r="235" spans="1:259" ht="65" customHeight="1" x14ac:dyDescent="0.2">
      <c r="A235" s="11" t="s">
        <v>258</v>
      </c>
      <c r="B235" s="25" t="str">
        <f>VLOOKUP(A235,'HECVAT - Full | Vendor Response'!A$27:B$284,2,FALSE)</f>
        <v>Are your systems and applications scanned with an authenticated user account for vulnerabilities (that are remediated) prior to new releases?</v>
      </c>
      <c r="C235" s="32" t="str">
        <f>IF(LEN(VLOOKUP($A235,Questions!$B:$AA,20,FALSE))=0,"",VLOOKUP($A235,Questions!$B:$AA,20,FALSE))</f>
        <v xml:space="preserve"> </v>
      </c>
      <c r="D235" s="34" t="str">
        <f>IF(LEN(VLOOKUP($A235,Questions!$B:$AA,21,FALSE))=0,"",VLOOKUP($A235,Questions!$B:$AA,21,FALSE))</f>
        <v xml:space="preserve"> </v>
      </c>
      <c r="E235" s="33" t="str">
        <f>IF(LEN(VLOOKUP($A235,Questions!$B:$AA,22,FALSE))=0,"",VLOOKUP($A235,Questions!$B:$AA,22,FALSE))</f>
        <v xml:space="preserve"> </v>
      </c>
      <c r="F235" s="32" t="str">
        <f>IF(LEN(VLOOKUP($A235,Questions!$B:$AA,23,FALSE))=0,"",VLOOKUP($A235,Questions!$B:$AA,23,FALSE))</f>
        <v xml:space="preserve"> </v>
      </c>
      <c r="G235" s="32" t="str">
        <f>IF(LEN(VLOOKUP($A235,Questions!$B:$AA,24,FALSE))=0,"",VLOOKUP($A235,Questions!$B:$AA,24,FALSE))</f>
        <v xml:space="preserve"> </v>
      </c>
      <c r="H235" s="32" t="str">
        <f>IF(LEN(VLOOKUP($A235,Questions!$B:$AA,25,FALSE))=0,"",VLOOKUP($A235,Questions!$B:$AA,25,FALSE))</f>
        <v xml:space="preserve"> </v>
      </c>
      <c r="I235" s="255" t="str">
        <f>IF(LEN(VLOOKUP($A235,Questions!$B:$AA,26,FALSE))=0,"",VLOOKUP($A235,Questions!$B:$AA,26,FALSE))</f>
        <v xml:space="preserve"> </v>
      </c>
      <c r="J235" s="255" t="str">
        <f>IF(LEN(VLOOKUP($A235,Questions!$B:$AB,27,FALSE))=0,"",VLOOKUP($A235,Questions!$B:$AB,27,FALSE))</f>
        <v xml:space="preserve"> </v>
      </c>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c r="IW235"/>
      <c r="IX235"/>
      <c r="IY235"/>
    </row>
    <row r="236" spans="1:259" ht="49.25" customHeight="1" x14ac:dyDescent="0.2">
      <c r="A236" s="11" t="s">
        <v>259</v>
      </c>
      <c r="B236" s="25" t="str">
        <f>VLOOKUP(A236,'HECVAT - Full | Vendor Response'!A$27:B$284,2,FALSE)</f>
        <v>Will you provide results of application and system vulnerability scans to the institution?</v>
      </c>
      <c r="C236" s="32" t="str">
        <f>IF(LEN(VLOOKUP($A236,Questions!$B:$AA,20,FALSE))=0,"",VLOOKUP($A236,Questions!$B:$AA,20,FALSE))</f>
        <v xml:space="preserve"> </v>
      </c>
      <c r="D236" s="34" t="str">
        <f>IF(LEN(VLOOKUP($A236,Questions!$B:$AA,21,FALSE))=0,"",VLOOKUP($A236,Questions!$B:$AA,21,FALSE))</f>
        <v xml:space="preserve"> </v>
      </c>
      <c r="E236" s="33" t="str">
        <f>IF(LEN(VLOOKUP($A236,Questions!$B:$AA,22,FALSE))=0,"",VLOOKUP($A236,Questions!$B:$AA,22,FALSE))</f>
        <v xml:space="preserve"> </v>
      </c>
      <c r="F236" s="32" t="str">
        <f>IF(LEN(VLOOKUP($A236,Questions!$B:$AA,23,FALSE))=0,"",VLOOKUP($A236,Questions!$B:$AA,23,FALSE))</f>
        <v xml:space="preserve"> </v>
      </c>
      <c r="G236" s="32" t="str">
        <f>IF(LEN(VLOOKUP($A236,Questions!$B:$AA,24,FALSE))=0,"",VLOOKUP($A236,Questions!$B:$AA,24,FALSE))</f>
        <v xml:space="preserve"> </v>
      </c>
      <c r="H236" s="32" t="str">
        <f>IF(LEN(VLOOKUP($A236,Questions!$B:$AA,25,FALSE))=0,"",VLOOKUP($A236,Questions!$B:$AA,25,FALSE))</f>
        <v xml:space="preserve"> </v>
      </c>
      <c r="I236" s="255" t="str">
        <f>IF(LEN(VLOOKUP($A236,Questions!$B:$AA,26,FALSE))=0,"",VLOOKUP($A236,Questions!$B:$AA,26,FALSE))</f>
        <v xml:space="preserve"> </v>
      </c>
      <c r="J236" s="255" t="str">
        <f>IF(LEN(VLOOKUP($A236,Questions!$B:$AB,27,FALSE))=0,"",VLOOKUP($A236,Questions!$B:$AB,27,FALSE))</f>
        <v xml:space="preserve"> </v>
      </c>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c r="IW236"/>
      <c r="IX236"/>
      <c r="IY236"/>
    </row>
    <row r="237" spans="1:259" ht="36" customHeight="1" x14ac:dyDescent="0.2">
      <c r="A237" s="11" t="s">
        <v>260</v>
      </c>
      <c r="B237" s="25" t="str">
        <f>VLOOKUP(A237,'HECVAT - Full | Vendor Response'!A$27:B$284,2,FALSE)</f>
        <v>Describe or provide a reference to how you monitor for and protect against common web application security vulnerabilities (e.g., SQL injection, XSS, XSRF, etc.).</v>
      </c>
      <c r="C237" s="32" t="str">
        <f>IF(LEN(VLOOKUP($A237,Questions!$B:$AA,20,FALSE))=0,"",VLOOKUP($A237,Questions!$B:$AA,20,FALSE))</f>
        <v xml:space="preserve"> </v>
      </c>
      <c r="D237" s="34" t="str">
        <f>IF(LEN(VLOOKUP($A237,Questions!$B:$AA,21,FALSE))=0,"",VLOOKUP($A237,Questions!$B:$AA,21,FALSE))</f>
        <v xml:space="preserve"> </v>
      </c>
      <c r="E237" s="33" t="str">
        <f>IF(LEN(VLOOKUP($A237,Questions!$B:$AA,22,FALSE))=0,"",VLOOKUP($A237,Questions!$B:$AA,22,FALSE))</f>
        <v xml:space="preserve"> </v>
      </c>
      <c r="F237" s="32" t="str">
        <f>IF(LEN(VLOOKUP($A237,Questions!$B:$AA,23,FALSE))=0,"",VLOOKUP($A237,Questions!$B:$AA,23,FALSE))</f>
        <v xml:space="preserve"> </v>
      </c>
      <c r="G237" s="33" t="str">
        <f>IF(LEN(VLOOKUP($A237,Questions!$B:$AA,24,FALSE))=0,"",VLOOKUP($A237,Questions!$B:$AA,24,FALSE))</f>
        <v xml:space="preserve"> </v>
      </c>
      <c r="H237" s="32" t="str">
        <f>IF(LEN(VLOOKUP($A237,Questions!$B:$AA,25,FALSE))=0,"",VLOOKUP($A237,Questions!$B:$AA,25,FALSE))</f>
        <v xml:space="preserve"> </v>
      </c>
      <c r="I237" s="255" t="str">
        <f>IF(LEN(VLOOKUP($A237,Questions!$B:$AA,26,FALSE))=0,"",VLOOKUP($A237,Questions!$B:$AA,26,FALSE))</f>
        <v xml:space="preserve"> </v>
      </c>
      <c r="J237" s="255" t="str">
        <f>IF(LEN(VLOOKUP($A237,Questions!$B:$AB,27,FALSE))=0,"",VLOOKUP($A237,Questions!$B:$AB,27,FALSE))</f>
        <v xml:space="preserve"> </v>
      </c>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c r="IW237"/>
      <c r="IX237"/>
      <c r="IY237"/>
    </row>
    <row r="238" spans="1:259" ht="65" customHeight="1" x14ac:dyDescent="0.2">
      <c r="A238" s="11" t="s">
        <v>261</v>
      </c>
      <c r="B238" s="25" t="str">
        <f>VLOOKUP(A238,'HECVAT - Full | Vendor Response'!A$27:B$284,2,FALSE)</f>
        <v>Will you allow the institution to perform its own vulnerability testing and/or scanning of your systems and/or application, provided that testing is performed at a mutually agreed upon time and date?</v>
      </c>
      <c r="C238" s="32" t="str">
        <f>IF(LEN(VLOOKUP($A238,Questions!$B:$AA,20,FALSE))=0,"",VLOOKUP($A238,Questions!$B:$AA,20,FALSE))</f>
        <v xml:space="preserve"> </v>
      </c>
      <c r="D238" s="34" t="str">
        <f>IF(LEN(VLOOKUP($A238,Questions!$B:$AA,21,FALSE))=0,"",VLOOKUP($A238,Questions!$B:$AA,21,FALSE))</f>
        <v xml:space="preserve"> </v>
      </c>
      <c r="E238" s="33" t="str">
        <f>IF(LEN(VLOOKUP($A238,Questions!$B:$AA,22,FALSE))=0,"",VLOOKUP($A238,Questions!$B:$AA,22,FALSE))</f>
        <v xml:space="preserve"> </v>
      </c>
      <c r="F238" s="32" t="str">
        <f>IF(LEN(VLOOKUP($A238,Questions!$B:$AA,23,FALSE))=0,"",VLOOKUP($A238,Questions!$B:$AA,23,FALSE))</f>
        <v xml:space="preserve"> </v>
      </c>
      <c r="G238" s="32" t="str">
        <f>IF(LEN(VLOOKUP($A238,Questions!$B:$AA,24,FALSE))=0,"",VLOOKUP($A238,Questions!$B:$AA,24,FALSE))</f>
        <v xml:space="preserve"> </v>
      </c>
      <c r="H238" s="32" t="str">
        <f>IF(LEN(VLOOKUP($A238,Questions!$B:$AA,25,FALSE))=0,"",VLOOKUP($A238,Questions!$B:$AA,25,FALSE))</f>
        <v xml:space="preserve"> </v>
      </c>
      <c r="I238" s="255" t="str">
        <f>IF(LEN(VLOOKUP($A238,Questions!$B:$AA,26,FALSE))=0,"",VLOOKUP($A238,Questions!$B:$AA,26,FALSE))</f>
        <v xml:space="preserve"> </v>
      </c>
      <c r="J238" s="255" t="str">
        <f>IF(LEN(VLOOKUP($A238,Questions!$B:$AB,27,FALSE))=0,"",VLOOKUP($A238,Questions!$B:$AB,27,FALSE))</f>
        <v xml:space="preserve"> </v>
      </c>
      <c r="K238" s="274" t="s">
        <v>3242</v>
      </c>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c r="IW238"/>
      <c r="IX238"/>
      <c r="IY238"/>
    </row>
    <row r="239" spans="1:259" ht="36" customHeight="1" x14ac:dyDescent="0.2">
      <c r="A239" s="345" t="str">
        <f>IF(OR($C$25="No",$C$31="Yes"),"HIPAA - Optional based on QUALIFIER response.","HIPAA")</f>
        <v>HIPAA</v>
      </c>
      <c r="B239" s="345"/>
      <c r="C239" s="20" t="str">
        <f>C$23</f>
        <v>CIS Critical Security Controls v6.1</v>
      </c>
      <c r="D239" s="20" t="str">
        <f t="shared" ref="D239:J239" si="17">D$23</f>
        <v>HIPAA</v>
      </c>
      <c r="E239" s="20" t="str">
        <f t="shared" si="17"/>
        <v>ISO 27002:27013</v>
      </c>
      <c r="F239" s="20" t="str">
        <f t="shared" si="17"/>
        <v>NIST Cybersecurity Framework</v>
      </c>
      <c r="G239" s="20" t="str">
        <f t="shared" si="17"/>
        <v>NIST SP 800-171r2</v>
      </c>
      <c r="H239" s="20" t="str">
        <f t="shared" si="17"/>
        <v>NIST SP 800-53r4</v>
      </c>
      <c r="I239" s="20" t="str">
        <f t="shared" si="17"/>
        <v>PCI DSS</v>
      </c>
      <c r="J239" s="20" t="str">
        <f t="shared" si="17"/>
        <v>Trusted CI</v>
      </c>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c r="IW239"/>
      <c r="IX239"/>
      <c r="IY239"/>
    </row>
    <row r="240" spans="1:259" ht="65" customHeight="1" x14ac:dyDescent="0.2">
      <c r="A240" s="11" t="s">
        <v>262</v>
      </c>
      <c r="B240" s="25" t="str">
        <f>VLOOKUP(A240,'HECVAT - Full | Vendor Response'!A$27:B$284,2,FALSE)</f>
        <v>Do your workforce members receive regular training related to the HIPAA Privacy and Security Rules and the HITECH Act?</v>
      </c>
      <c r="C240" s="32" t="str">
        <f>IF(LEN(VLOOKUP($A240,Questions!$B:$AA,20,FALSE))=0,"",VLOOKUP($A240,Questions!$B:$AA,20,FALSE))</f>
        <v xml:space="preserve"> </v>
      </c>
      <c r="D240" s="32" t="str">
        <f>IF(LEN(VLOOKUP($A240,Questions!$B:$AA,21,FALSE))=0,"",VLOOKUP($A240,Questions!$B:$AA,21,FALSE))</f>
        <v xml:space="preserve"> </v>
      </c>
      <c r="E240" s="32" t="str">
        <f>IF(LEN(VLOOKUP($A240,Questions!$B:$AA,22,FALSE))=0,"",VLOOKUP($A240,Questions!$B:$AA,22,FALSE))</f>
        <v xml:space="preserve"> </v>
      </c>
      <c r="F240" s="32" t="str">
        <f>IF(LEN(VLOOKUP($A240,Questions!$B:$AA,23,FALSE))=0,"",VLOOKUP($A240,Questions!$B:$AA,23,FALSE))</f>
        <v xml:space="preserve"> </v>
      </c>
      <c r="G240" s="32" t="str">
        <f>IF(LEN(VLOOKUP($A240,Questions!$B:$AA,24,FALSE))=0,"",VLOOKUP($A240,Questions!$B:$AA,24,FALSE))</f>
        <v xml:space="preserve"> </v>
      </c>
      <c r="H240" s="32" t="str">
        <f>IF(LEN(VLOOKUP($A240,Questions!$B:$AA,25,FALSE))=0,"",VLOOKUP($A240,Questions!$B:$AA,25,FALSE))</f>
        <v xml:space="preserve"> </v>
      </c>
      <c r="I240" s="33" t="str">
        <f>IF(LEN(VLOOKUP($A240,Questions!$B:$AA,26,FALSE))=0,"",VLOOKUP($A240,Questions!$B:$AA,26,FALSE))</f>
        <v xml:space="preserve"> </v>
      </c>
      <c r="J240" s="33" t="str">
        <f>IF(LEN(VLOOKUP($A240,Questions!$B:$AB,27,FALSE))=0,"",VLOOKUP($A240,Questions!$B:$AB,27,FALSE))</f>
        <v xml:space="preserve"> </v>
      </c>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c r="IW240"/>
      <c r="IX240"/>
      <c r="IY240"/>
    </row>
    <row r="241" spans="1:259" ht="48" customHeight="1" x14ac:dyDescent="0.2">
      <c r="A241" s="11" t="s">
        <v>264</v>
      </c>
      <c r="B241" s="25" t="str">
        <f>VLOOKUP(A241,'HECVAT - Full | Vendor Response'!A$27:B$284,2,FALSE)</f>
        <v>Do you monitor or receive information regarding changes in HIPAA regulations?</v>
      </c>
      <c r="C241" s="32" t="str">
        <f>IF(LEN(VLOOKUP($A241,Questions!$B:$AA,20,FALSE))=0,"",VLOOKUP($A241,Questions!$B:$AA,20,FALSE))</f>
        <v xml:space="preserve"> </v>
      </c>
      <c r="D241" s="32" t="str">
        <f>IF(LEN(VLOOKUP($A241,Questions!$B:$AA,21,FALSE))=0,"",VLOOKUP($A241,Questions!$B:$AA,21,FALSE))</f>
        <v xml:space="preserve"> </v>
      </c>
      <c r="E241" s="32" t="str">
        <f>IF(LEN(VLOOKUP($A241,Questions!$B:$AA,22,FALSE))=0,"",VLOOKUP($A241,Questions!$B:$AA,22,FALSE))</f>
        <v xml:space="preserve"> </v>
      </c>
      <c r="F241" s="32" t="str">
        <f>IF(LEN(VLOOKUP($A241,Questions!$B:$AA,23,FALSE))=0,"",VLOOKUP($A241,Questions!$B:$AA,23,FALSE))</f>
        <v xml:space="preserve"> </v>
      </c>
      <c r="G241" s="33" t="str">
        <f>IF(LEN(VLOOKUP($A241,Questions!$B:$AA,24,FALSE))=0,"",VLOOKUP($A241,Questions!$B:$AA,24,FALSE))</f>
        <v xml:space="preserve"> </v>
      </c>
      <c r="H241" s="33" t="str">
        <f>IF(LEN(VLOOKUP($A241,Questions!$B:$AA,25,FALSE))=0,"",VLOOKUP($A241,Questions!$B:$AA,25,FALSE))</f>
        <v xml:space="preserve"> </v>
      </c>
      <c r="I241" s="33" t="str">
        <f>IF(LEN(VLOOKUP($A241,Questions!$B:$AA,26,FALSE))=0,"",VLOOKUP($A241,Questions!$B:$AA,26,FALSE))</f>
        <v xml:space="preserve"> </v>
      </c>
      <c r="J241" s="33" t="str">
        <f>IF(LEN(VLOOKUP($A241,Questions!$B:$AB,27,FALSE))=0,"",VLOOKUP($A241,Questions!$B:$AB,27,FALSE))</f>
        <v xml:space="preserve"> </v>
      </c>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c r="IW241"/>
      <c r="IX241"/>
      <c r="IY241"/>
    </row>
    <row r="242" spans="1:259" ht="48" customHeight="1" x14ac:dyDescent="0.2">
      <c r="A242" s="11" t="s">
        <v>265</v>
      </c>
      <c r="B242" s="25" t="str">
        <f>VLOOKUP(A242,'HECVAT - Full | Vendor Response'!A$27:B$284,2,FALSE)</f>
        <v>Has your organization designated HIPAA Privacy and Security officers as required by the rules?</v>
      </c>
      <c r="C242" s="32" t="str">
        <f>IF(LEN(VLOOKUP($A242,Questions!$B:$AA,20,FALSE))=0,"",VLOOKUP($A242,Questions!$B:$AA,20,FALSE))</f>
        <v xml:space="preserve"> </v>
      </c>
      <c r="D242" s="32" t="str">
        <f>IF(LEN(VLOOKUP($A242,Questions!$B:$AA,21,FALSE))=0,"",VLOOKUP($A242,Questions!$B:$AA,21,FALSE))</f>
        <v xml:space="preserve"> </v>
      </c>
      <c r="E242" s="32" t="str">
        <f>IF(LEN(VLOOKUP($A242,Questions!$B:$AA,22,FALSE))=0,"",VLOOKUP($A242,Questions!$B:$AA,22,FALSE))</f>
        <v xml:space="preserve"> </v>
      </c>
      <c r="F242" s="32" t="str">
        <f>IF(LEN(VLOOKUP($A242,Questions!$B:$AA,23,FALSE))=0,"",VLOOKUP($A242,Questions!$B:$AA,23,FALSE))</f>
        <v xml:space="preserve"> </v>
      </c>
      <c r="G242" s="33" t="str">
        <f>IF(LEN(VLOOKUP($A242,Questions!$B:$AA,24,FALSE))=0,"",VLOOKUP($A242,Questions!$B:$AA,24,FALSE))</f>
        <v xml:space="preserve"> </v>
      </c>
      <c r="H242" s="33" t="str">
        <f>IF(LEN(VLOOKUP($A242,Questions!$B:$AA,25,FALSE))=0,"",VLOOKUP($A242,Questions!$B:$AA,25,FALSE))</f>
        <v xml:space="preserve"> </v>
      </c>
      <c r="I242" s="33" t="str">
        <f>IF(LEN(VLOOKUP($A242,Questions!$B:$AA,26,FALSE))=0,"",VLOOKUP($A242,Questions!$B:$AA,26,FALSE))</f>
        <v xml:space="preserve"> </v>
      </c>
      <c r="J242" s="33" t="str">
        <f>IF(LEN(VLOOKUP($A242,Questions!$B:$AB,27,FALSE))=0,"",VLOOKUP($A242,Questions!$B:$AB,27,FALSE))</f>
        <v xml:space="preserve"> </v>
      </c>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c r="IW242"/>
      <c r="IX242"/>
      <c r="IY242"/>
    </row>
    <row r="243" spans="1:259" ht="48" customHeight="1" x14ac:dyDescent="0.2">
      <c r="A243" s="11" t="s">
        <v>266</v>
      </c>
      <c r="B243" s="25" t="str">
        <f>VLOOKUP(A243,'HECVAT - Full | Vendor Response'!A$27:B$284,2,FALSE)</f>
        <v>Do you comply with the requirements of the Health Information Technology for Economic and Clinical Health Act (HITECH)?</v>
      </c>
      <c r="C243" s="32" t="str">
        <f>IF(LEN(VLOOKUP($A243,Questions!$B:$AA,20,FALSE))=0,"",VLOOKUP($A243,Questions!$B:$AA,20,FALSE))</f>
        <v xml:space="preserve"> </v>
      </c>
      <c r="D243" s="33" t="str">
        <f>IF(LEN(VLOOKUP($A243,Questions!$B:$AA,21,FALSE))=0,"",VLOOKUP($A243,Questions!$B:$AA,21,FALSE))</f>
        <v xml:space="preserve"> </v>
      </c>
      <c r="E243" s="32" t="str">
        <f>IF(LEN(VLOOKUP($A243,Questions!$B:$AA,22,FALSE))=0,"",VLOOKUP($A243,Questions!$B:$AA,22,FALSE))</f>
        <v xml:space="preserve"> </v>
      </c>
      <c r="F243" s="32" t="str">
        <f>IF(LEN(VLOOKUP($A243,Questions!$B:$AA,23,FALSE))=0,"",VLOOKUP($A243,Questions!$B:$AA,23,FALSE))</f>
        <v xml:space="preserve"> </v>
      </c>
      <c r="G243" s="33" t="str">
        <f>IF(LEN(VLOOKUP($A243,Questions!$B:$AA,24,FALSE))=0,"",VLOOKUP($A243,Questions!$B:$AA,24,FALSE))</f>
        <v xml:space="preserve"> </v>
      </c>
      <c r="H243" s="33" t="str">
        <f>IF(LEN(VLOOKUP($A243,Questions!$B:$AA,25,FALSE))=0,"",VLOOKUP($A243,Questions!$B:$AA,25,FALSE))</f>
        <v xml:space="preserve"> </v>
      </c>
      <c r="I243" s="33" t="str">
        <f>IF(LEN(VLOOKUP($A243,Questions!$B:$AA,26,FALSE))=0,"",VLOOKUP($A243,Questions!$B:$AA,26,FALSE))</f>
        <v xml:space="preserve"> </v>
      </c>
      <c r="J243" s="33" t="str">
        <f>IF(LEN(VLOOKUP($A243,Questions!$B:$AB,27,FALSE))=0,"",VLOOKUP($A243,Questions!$B:$AB,27,FALSE))</f>
        <v xml:space="preserve"> </v>
      </c>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c r="IW243"/>
      <c r="IX243"/>
      <c r="IY243"/>
    </row>
    <row r="244" spans="1:259" ht="48" customHeight="1" x14ac:dyDescent="0.2">
      <c r="A244" s="11" t="s">
        <v>267</v>
      </c>
      <c r="B244" s="25" t="str">
        <f>VLOOKUP(A244,'HECVAT - Full | Vendor Response'!A$27:B$284,2,FALSE)</f>
        <v>Have you conducted a risk analysis as required under the Security Rule?</v>
      </c>
      <c r="C244" s="32" t="str">
        <f>IF(LEN(VLOOKUP($A244,Questions!$B:$AA,20,FALSE))=0,"",VLOOKUP($A244,Questions!$B:$AA,20,FALSE))</f>
        <v xml:space="preserve"> </v>
      </c>
      <c r="D244" s="32" t="str">
        <f>IF(LEN(VLOOKUP($A244,Questions!$B:$AA,21,FALSE))=0,"",VLOOKUP($A244,Questions!$B:$AA,21,FALSE))</f>
        <v xml:space="preserve"> </v>
      </c>
      <c r="E244" s="32" t="str">
        <f>IF(LEN(VLOOKUP($A244,Questions!$B:$AA,22,FALSE))=0,"",VLOOKUP($A244,Questions!$B:$AA,22,FALSE))</f>
        <v xml:space="preserve"> </v>
      </c>
      <c r="F244" s="32" t="str">
        <f>IF(LEN(VLOOKUP($A244,Questions!$B:$AA,23,FALSE))=0,"",VLOOKUP($A244,Questions!$B:$AA,23,FALSE))</f>
        <v xml:space="preserve"> </v>
      </c>
      <c r="G244" s="32" t="str">
        <f>IF(LEN(VLOOKUP($A244,Questions!$B:$AA,24,FALSE))=0,"",VLOOKUP($A244,Questions!$B:$AA,24,FALSE))</f>
        <v xml:space="preserve"> </v>
      </c>
      <c r="H244" s="32" t="str">
        <f>IF(LEN(VLOOKUP($A244,Questions!$B:$AA,25,FALSE))=0,"",VLOOKUP($A244,Questions!$B:$AA,25,FALSE))</f>
        <v xml:space="preserve"> </v>
      </c>
      <c r="I244" s="32" t="str">
        <f>IF(LEN(VLOOKUP($A244,Questions!$B:$AA,26,FALSE))=0,"",VLOOKUP($A244,Questions!$B:$AA,26,FALSE))</f>
        <v xml:space="preserve"> </v>
      </c>
      <c r="J244" s="32" t="str">
        <f>IF(LEN(VLOOKUP($A244,Questions!$B:$AB,27,FALSE))=0,"",VLOOKUP($A244,Questions!$B:$AB,27,FALSE))</f>
        <v xml:space="preserve"> </v>
      </c>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c r="IW244"/>
      <c r="IX244"/>
      <c r="IY244"/>
    </row>
    <row r="245" spans="1:259" ht="48" customHeight="1" x14ac:dyDescent="0.2">
      <c r="A245" s="11" t="s">
        <v>268</v>
      </c>
      <c r="B245" s="25" t="str">
        <f>VLOOKUP(A245,'HECVAT - Full | Vendor Response'!A$27:B$284,2,FALSE)</f>
        <v>Have you identified areas of risks?</v>
      </c>
      <c r="C245" s="32" t="str">
        <f>IF(LEN(VLOOKUP($A245,Questions!$B:$AA,20,FALSE))=0,"",VLOOKUP($A245,Questions!$B:$AA,20,FALSE))</f>
        <v xml:space="preserve"> </v>
      </c>
      <c r="D245" s="32" t="str">
        <f>IF(LEN(VLOOKUP($A245,Questions!$B:$AA,21,FALSE))=0,"",VLOOKUP($A245,Questions!$B:$AA,21,FALSE))</f>
        <v xml:space="preserve"> </v>
      </c>
      <c r="E245" s="32" t="str">
        <f>IF(LEN(VLOOKUP($A245,Questions!$B:$AA,22,FALSE))=0,"",VLOOKUP($A245,Questions!$B:$AA,22,FALSE))</f>
        <v xml:space="preserve"> </v>
      </c>
      <c r="F245" s="32" t="str">
        <f>IF(LEN(VLOOKUP($A245,Questions!$B:$AA,23,FALSE))=0,"",VLOOKUP($A245,Questions!$B:$AA,23,FALSE))</f>
        <v xml:space="preserve"> </v>
      </c>
      <c r="G245" s="32" t="str">
        <f>IF(LEN(VLOOKUP($A245,Questions!$B:$AA,24,FALSE))=0,"",VLOOKUP($A245,Questions!$B:$AA,24,FALSE))</f>
        <v xml:space="preserve"> </v>
      </c>
      <c r="H245" s="32" t="str">
        <f>IF(LEN(VLOOKUP($A245,Questions!$B:$AA,25,FALSE))=0,"",VLOOKUP($A245,Questions!$B:$AA,25,FALSE))</f>
        <v xml:space="preserve"> </v>
      </c>
      <c r="I245" s="32" t="str">
        <f>IF(LEN(VLOOKUP($A245,Questions!$B:$AA,26,FALSE))=0,"",VLOOKUP($A245,Questions!$B:$AA,26,FALSE))</f>
        <v xml:space="preserve"> </v>
      </c>
      <c r="J245" s="32" t="str">
        <f>IF(LEN(VLOOKUP($A245,Questions!$B:$AB,27,FALSE))=0,"",VLOOKUP($A245,Questions!$B:$AB,27,FALSE))</f>
        <v xml:space="preserve"> </v>
      </c>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c r="IW245"/>
      <c r="IX245"/>
      <c r="IY245"/>
    </row>
    <row r="246" spans="1:259" ht="48" customHeight="1" x14ac:dyDescent="0.2">
      <c r="A246" s="11" t="s">
        <v>269</v>
      </c>
      <c r="B246" s="25" t="str">
        <f>VLOOKUP(A246,'HECVAT - Full | Vendor Response'!A$27:B$284,2,FALSE)</f>
        <v>Have you taken actions to mitigate the identified risks?</v>
      </c>
      <c r="C246" s="32" t="str">
        <f>IF(LEN(VLOOKUP($A246,Questions!$B:$AA,20,FALSE))=0,"",VLOOKUP($A246,Questions!$B:$AA,20,FALSE))</f>
        <v xml:space="preserve"> </v>
      </c>
      <c r="D246" s="32" t="str">
        <f>IF(LEN(VLOOKUP($A246,Questions!$B:$AA,21,FALSE))=0,"",VLOOKUP($A246,Questions!$B:$AA,21,FALSE))</f>
        <v xml:space="preserve"> </v>
      </c>
      <c r="E246" s="33" t="str">
        <f>IF(LEN(VLOOKUP($A246,Questions!$B:$AA,22,FALSE))=0,"",VLOOKUP($A246,Questions!$B:$AA,22,FALSE))</f>
        <v xml:space="preserve"> </v>
      </c>
      <c r="F246" s="32" t="str">
        <f>IF(LEN(VLOOKUP($A246,Questions!$B:$AA,23,FALSE))=0,"",VLOOKUP($A246,Questions!$B:$AA,23,FALSE))</f>
        <v xml:space="preserve"> </v>
      </c>
      <c r="G246" s="33" t="str">
        <f>IF(LEN(VLOOKUP($A246,Questions!$B:$AA,24,FALSE))=0,"",VLOOKUP($A246,Questions!$B:$AA,24,FALSE))</f>
        <v xml:space="preserve"> </v>
      </c>
      <c r="H246" s="33" t="str">
        <f>IF(LEN(VLOOKUP($A246,Questions!$B:$AA,25,FALSE))=0,"",VLOOKUP($A246,Questions!$B:$AA,25,FALSE))</f>
        <v xml:space="preserve"> </v>
      </c>
      <c r="I246" s="32" t="str">
        <f>IF(LEN(VLOOKUP($A246,Questions!$B:$AA,26,FALSE))=0,"",VLOOKUP($A246,Questions!$B:$AA,26,FALSE))</f>
        <v xml:space="preserve"> </v>
      </c>
      <c r="J246" s="32" t="str">
        <f>IF(LEN(VLOOKUP($A246,Questions!$B:$AB,27,FALSE))=0,"",VLOOKUP($A246,Questions!$B:$AB,27,FALSE))</f>
        <v xml:space="preserve"> </v>
      </c>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c r="IW246"/>
      <c r="IX246"/>
      <c r="IY246"/>
    </row>
    <row r="247" spans="1:259" ht="48" customHeight="1" x14ac:dyDescent="0.2">
      <c r="A247" s="11" t="s">
        <v>270</v>
      </c>
      <c r="B247" s="25" t="str">
        <f>VLOOKUP(A247,'HECVAT - Full | Vendor Response'!A$27:B$284,2,FALSE)</f>
        <v>Does your application require user and system administrator password changes at a frequency no greater than 90 days?</v>
      </c>
      <c r="C247" s="32" t="str">
        <f>IF(LEN(VLOOKUP($A247,Questions!$B:$AA,20,FALSE))=0,"",VLOOKUP($A247,Questions!$B:$AA,20,FALSE))</f>
        <v xml:space="preserve"> </v>
      </c>
      <c r="D247" s="32" t="str">
        <f>IF(LEN(VLOOKUP($A247,Questions!$B:$AA,21,FALSE))=0,"",VLOOKUP($A247,Questions!$B:$AA,21,FALSE))</f>
        <v xml:space="preserve"> </v>
      </c>
      <c r="E247" s="33" t="str">
        <f>IF(LEN(VLOOKUP($A247,Questions!$B:$AA,22,FALSE))=0,"",VLOOKUP($A247,Questions!$B:$AA,22,FALSE))</f>
        <v xml:space="preserve"> </v>
      </c>
      <c r="F247" s="32" t="str">
        <f>IF(LEN(VLOOKUP($A247,Questions!$B:$AA,23,FALSE))=0,"",VLOOKUP($A247,Questions!$B:$AA,23,FALSE))</f>
        <v xml:space="preserve"> </v>
      </c>
      <c r="G247" s="33" t="str">
        <f>IF(LEN(VLOOKUP($A247,Questions!$B:$AA,24,FALSE))=0,"",VLOOKUP($A247,Questions!$B:$AA,24,FALSE))</f>
        <v xml:space="preserve"> </v>
      </c>
      <c r="H247" s="33" t="str">
        <f>IF(LEN(VLOOKUP($A247,Questions!$B:$AA,25,FALSE))=0,"",VLOOKUP($A247,Questions!$B:$AA,25,FALSE))</f>
        <v xml:space="preserve"> </v>
      </c>
      <c r="I247" s="32" t="str">
        <f>IF(LEN(VLOOKUP($A247,Questions!$B:$AA,26,FALSE))=0,"",VLOOKUP($A247,Questions!$B:$AA,26,FALSE))</f>
        <v xml:space="preserve"> </v>
      </c>
      <c r="J247" s="32" t="str">
        <f>IF(LEN(VLOOKUP($A247,Questions!$B:$AB,27,FALSE))=0,"",VLOOKUP($A247,Questions!$B:$AB,27,FALSE))</f>
        <v xml:space="preserve"> </v>
      </c>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c r="IW247"/>
      <c r="IX247"/>
      <c r="IY247"/>
    </row>
    <row r="248" spans="1:259" ht="48" customHeight="1" x14ac:dyDescent="0.2">
      <c r="A248" s="11" t="s">
        <v>271</v>
      </c>
      <c r="B248" s="25" t="str">
        <f>VLOOKUP(A248,'HECVAT - Full | Vendor Response'!A$27:B$284,2,FALSE)</f>
        <v>Does your application require users to set their own password after an administrator reset or on first use of the account?</v>
      </c>
      <c r="C248" s="32" t="str">
        <f>IF(LEN(VLOOKUP($A248,Questions!$B:$AA,20,FALSE))=0,"",VLOOKUP($A248,Questions!$B:$AA,20,FALSE))</f>
        <v xml:space="preserve"> </v>
      </c>
      <c r="D248" s="32" t="str">
        <f>IF(LEN(VLOOKUP($A248,Questions!$B:$AA,21,FALSE))=0,"",VLOOKUP($A248,Questions!$B:$AA,21,FALSE))</f>
        <v xml:space="preserve"> </v>
      </c>
      <c r="E248" s="33" t="str">
        <f>IF(LEN(VLOOKUP($A248,Questions!$B:$AA,22,FALSE))=0,"",VLOOKUP($A248,Questions!$B:$AA,22,FALSE))</f>
        <v xml:space="preserve"> </v>
      </c>
      <c r="F248" s="32" t="str">
        <f>IF(LEN(VLOOKUP($A248,Questions!$B:$AA,23,FALSE))=0,"",VLOOKUP($A248,Questions!$B:$AA,23,FALSE))</f>
        <v xml:space="preserve"> </v>
      </c>
      <c r="G248" s="33" t="str">
        <f>IF(LEN(VLOOKUP($A248,Questions!$B:$AA,24,FALSE))=0,"",VLOOKUP($A248,Questions!$B:$AA,24,FALSE))</f>
        <v xml:space="preserve"> </v>
      </c>
      <c r="H248" s="33" t="str">
        <f>IF(LEN(VLOOKUP($A248,Questions!$B:$AA,25,FALSE))=0,"",VLOOKUP($A248,Questions!$B:$AA,25,FALSE))</f>
        <v xml:space="preserve"> </v>
      </c>
      <c r="I248" s="32" t="str">
        <f>IF(LEN(VLOOKUP($A248,Questions!$B:$AA,26,FALSE))=0,"",VLOOKUP($A248,Questions!$B:$AA,26,FALSE))</f>
        <v xml:space="preserve"> </v>
      </c>
      <c r="J248" s="32" t="str">
        <f>IF(LEN(VLOOKUP($A248,Questions!$B:$AB,27,FALSE))=0,"",VLOOKUP($A248,Questions!$B:$AB,27,FALSE))</f>
        <v xml:space="preserve"> </v>
      </c>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c r="IW248"/>
      <c r="IX248"/>
      <c r="IY248"/>
    </row>
    <row r="249" spans="1:259" ht="48" customHeight="1" x14ac:dyDescent="0.2">
      <c r="A249" s="11" t="s">
        <v>272</v>
      </c>
      <c r="B249" s="25" t="str">
        <f>VLOOKUP(A249,'HECVAT - Full | Vendor Response'!A$27:B$284,2,FALSE)</f>
        <v xml:space="preserve">Does your application lock out an account after a number of failed login attempts? </v>
      </c>
      <c r="C249" s="32" t="str">
        <f>IF(LEN(VLOOKUP($A249,Questions!$B:$AA,20,FALSE))=0,"",VLOOKUP($A249,Questions!$B:$AA,20,FALSE))</f>
        <v xml:space="preserve"> </v>
      </c>
      <c r="D249" s="32" t="str">
        <f>IF(LEN(VLOOKUP($A249,Questions!$B:$AA,21,FALSE))=0,"",VLOOKUP($A249,Questions!$B:$AA,21,FALSE))</f>
        <v xml:space="preserve"> </v>
      </c>
      <c r="E249" s="32" t="str">
        <f>IF(LEN(VLOOKUP($A249,Questions!$B:$AA,22,FALSE))=0,"",VLOOKUP($A249,Questions!$B:$AA,22,FALSE))</f>
        <v xml:space="preserve"> </v>
      </c>
      <c r="F249" s="32" t="str">
        <f>IF(LEN(VLOOKUP($A249,Questions!$B:$AA,23,FALSE))=0,"",VLOOKUP($A249,Questions!$B:$AA,23,FALSE))</f>
        <v xml:space="preserve"> </v>
      </c>
      <c r="G249" s="32" t="str">
        <f>IF(LEN(VLOOKUP($A249,Questions!$B:$AA,24,FALSE))=0,"",VLOOKUP($A249,Questions!$B:$AA,24,FALSE))</f>
        <v xml:space="preserve"> </v>
      </c>
      <c r="H249" s="32" t="str">
        <f>IF(LEN(VLOOKUP($A249,Questions!$B:$AA,25,FALSE))=0,"",VLOOKUP($A249,Questions!$B:$AA,25,FALSE))</f>
        <v xml:space="preserve"> </v>
      </c>
      <c r="I249" s="33" t="str">
        <f>IF(LEN(VLOOKUP($A249,Questions!$B:$AA,26,FALSE))=0,"",VLOOKUP($A249,Questions!$B:$AA,26,FALSE))</f>
        <v xml:space="preserve"> </v>
      </c>
      <c r="J249" s="33" t="str">
        <f>IF(LEN(VLOOKUP($A249,Questions!$B:$AB,27,FALSE))=0,"",VLOOKUP($A249,Questions!$B:$AB,27,FALSE))</f>
        <v xml:space="preserve"> </v>
      </c>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c r="IW249"/>
      <c r="IX249"/>
      <c r="IY249"/>
    </row>
    <row r="250" spans="1:259" ht="48" customHeight="1" x14ac:dyDescent="0.2">
      <c r="A250" s="11" t="s">
        <v>273</v>
      </c>
      <c r="B250" s="25" t="str">
        <f>VLOOKUP(A250,'HECVAT - Full | Vendor Response'!A$27:B$284,2,FALSE)</f>
        <v>Does your application automatically lock or log-out an account after a period of inactivity?</v>
      </c>
      <c r="C250" s="32" t="str">
        <f>IF(LEN(VLOOKUP($A250,Questions!$B:$AA,20,FALSE))=0,"",VLOOKUP($A250,Questions!$B:$AA,20,FALSE))</f>
        <v xml:space="preserve"> </v>
      </c>
      <c r="D250" s="32" t="str">
        <f>IF(LEN(VLOOKUP($A250,Questions!$B:$AA,21,FALSE))=0,"",VLOOKUP($A250,Questions!$B:$AA,21,FALSE))</f>
        <v xml:space="preserve"> </v>
      </c>
      <c r="E250" s="32" t="str">
        <f>IF(LEN(VLOOKUP($A250,Questions!$B:$AA,22,FALSE))=0,"",VLOOKUP($A250,Questions!$B:$AA,22,FALSE))</f>
        <v xml:space="preserve"> </v>
      </c>
      <c r="F250" s="32" t="str">
        <f>IF(LEN(VLOOKUP($A250,Questions!$B:$AA,23,FALSE))=0,"",VLOOKUP($A250,Questions!$B:$AA,23,FALSE))</f>
        <v xml:space="preserve"> </v>
      </c>
      <c r="G250" s="32" t="str">
        <f>IF(LEN(VLOOKUP($A250,Questions!$B:$AA,24,FALSE))=0,"",VLOOKUP($A250,Questions!$B:$AA,24,FALSE))</f>
        <v xml:space="preserve"> </v>
      </c>
      <c r="H250" s="32" t="str">
        <f>IF(LEN(VLOOKUP($A250,Questions!$B:$AA,25,FALSE))=0,"",VLOOKUP($A250,Questions!$B:$AA,25,FALSE))</f>
        <v xml:space="preserve"> </v>
      </c>
      <c r="I250" s="33" t="str">
        <f>IF(LEN(VLOOKUP($A250,Questions!$B:$AA,26,FALSE))=0,"",VLOOKUP($A250,Questions!$B:$AA,26,FALSE))</f>
        <v xml:space="preserve"> </v>
      </c>
      <c r="J250" s="33" t="str">
        <f>IF(LEN(VLOOKUP($A250,Questions!$B:$AB,27,FALSE))=0,"",VLOOKUP($A250,Questions!$B:$AB,27,FALSE))</f>
        <v xml:space="preserve"> </v>
      </c>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row>
    <row r="251" spans="1:259" ht="48" customHeight="1" x14ac:dyDescent="0.2">
      <c r="A251" s="11" t="s">
        <v>274</v>
      </c>
      <c r="B251" s="25" t="str">
        <f>VLOOKUP(A251,'HECVAT - Full | Vendor Response'!A$27:B$284,2,FALSE)</f>
        <v>Are passwords visible in plain text, whether when stored or entered, including service level accounts (i.e., database accounts, etc.)?</v>
      </c>
      <c r="C251" s="32" t="str">
        <f>IF(LEN(VLOOKUP($A251,Questions!$B:$AA,20,FALSE))=0,"",VLOOKUP($A251,Questions!$B:$AA,20,FALSE))</f>
        <v xml:space="preserve"> </v>
      </c>
      <c r="D251" s="32" t="str">
        <f>IF(LEN(VLOOKUP($A251,Questions!$B:$AA,21,FALSE))=0,"",VLOOKUP($A251,Questions!$B:$AA,21,FALSE))</f>
        <v xml:space="preserve"> </v>
      </c>
      <c r="E251" s="32" t="str">
        <f>IF(LEN(VLOOKUP($A251,Questions!$B:$AA,22,FALSE))=0,"",VLOOKUP($A251,Questions!$B:$AA,22,FALSE))</f>
        <v xml:space="preserve"> </v>
      </c>
      <c r="F251" s="32" t="str">
        <f>IF(LEN(VLOOKUP($A251,Questions!$B:$AA,23,FALSE))=0,"",VLOOKUP($A251,Questions!$B:$AA,23,FALSE))</f>
        <v xml:space="preserve"> </v>
      </c>
      <c r="G251" s="32" t="str">
        <f>IF(LEN(VLOOKUP($A251,Questions!$B:$AA,24,FALSE))=0,"",VLOOKUP($A251,Questions!$B:$AA,24,FALSE))</f>
        <v xml:space="preserve"> </v>
      </c>
      <c r="H251" s="32" t="str">
        <f>IF(LEN(VLOOKUP($A251,Questions!$B:$AA,25,FALSE))=0,"",VLOOKUP($A251,Questions!$B:$AA,25,FALSE))</f>
        <v xml:space="preserve"> </v>
      </c>
      <c r="I251" s="33" t="str">
        <f>IF(LEN(VLOOKUP($A251,Questions!$B:$AA,26,FALSE))=0,"",VLOOKUP($A251,Questions!$B:$AA,26,FALSE))</f>
        <v xml:space="preserve"> </v>
      </c>
      <c r="J251" s="33" t="str">
        <f>IF(LEN(VLOOKUP($A251,Questions!$B:$AB,27,FALSE))=0,"",VLOOKUP($A251,Questions!$B:$AB,27,FALSE))</f>
        <v xml:space="preserve"> </v>
      </c>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row>
    <row r="252" spans="1:259" ht="48" customHeight="1" x14ac:dyDescent="0.2">
      <c r="A252" s="11" t="s">
        <v>275</v>
      </c>
      <c r="B252" s="25" t="str">
        <f>VLOOKUP(A252,'HECVAT - Full | Vendor Response'!A$27:B$284,2,FALSE)</f>
        <v>If the application is institution-hosted, can all service level and administrative account passwords be changed by the institution?</v>
      </c>
      <c r="C252" s="32" t="str">
        <f>IF(LEN(VLOOKUP($A252,Questions!$B:$AA,20,FALSE))=0,"",VLOOKUP($A252,Questions!$B:$AA,20,FALSE))</f>
        <v xml:space="preserve"> </v>
      </c>
      <c r="D252" s="32" t="str">
        <f>IF(LEN(VLOOKUP($A252,Questions!$B:$AA,21,FALSE))=0,"",VLOOKUP($A252,Questions!$B:$AA,21,FALSE))</f>
        <v xml:space="preserve"> </v>
      </c>
      <c r="E252" s="32" t="str">
        <f>IF(LEN(VLOOKUP($A252,Questions!$B:$AA,22,FALSE))=0,"",VLOOKUP($A252,Questions!$B:$AA,22,FALSE))</f>
        <v xml:space="preserve"> </v>
      </c>
      <c r="F252" s="32" t="str">
        <f>IF(LEN(VLOOKUP($A252,Questions!$B:$AA,23,FALSE))=0,"",VLOOKUP($A252,Questions!$B:$AA,23,FALSE))</f>
        <v xml:space="preserve"> </v>
      </c>
      <c r="G252" s="32" t="str">
        <f>IF(LEN(VLOOKUP($A252,Questions!$B:$AA,24,FALSE))=0,"",VLOOKUP($A252,Questions!$B:$AA,24,FALSE))</f>
        <v xml:space="preserve"> </v>
      </c>
      <c r="H252" s="32" t="str">
        <f>IF(LEN(VLOOKUP($A252,Questions!$B:$AA,25,FALSE))=0,"",VLOOKUP($A252,Questions!$B:$AA,25,FALSE))</f>
        <v xml:space="preserve"> </v>
      </c>
      <c r="I252" s="32" t="str">
        <f>IF(LEN(VLOOKUP($A252,Questions!$B:$AA,26,FALSE))=0,"",VLOOKUP($A252,Questions!$B:$AA,26,FALSE))</f>
        <v xml:space="preserve"> </v>
      </c>
      <c r="J252" s="32" t="str">
        <f>IF(LEN(VLOOKUP($A252,Questions!$B:$AB,27,FALSE))=0,"",VLOOKUP($A252,Questions!$B:$AB,27,FALSE))</f>
        <v xml:space="preserve"> </v>
      </c>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row>
    <row r="253" spans="1:259" ht="48" customHeight="1" x14ac:dyDescent="0.2">
      <c r="A253" s="11" t="s">
        <v>276</v>
      </c>
      <c r="B253" s="25" t="str">
        <f>VLOOKUP(A253,'HECVAT - Full | Vendor Response'!A$27:B$284,2,FALSE)</f>
        <v>Does your application provide the ability to define user access levels?</v>
      </c>
      <c r="C253" s="32" t="str">
        <f>IF(LEN(VLOOKUP($A253,Questions!$B:$AA,20,FALSE))=0,"",VLOOKUP($A253,Questions!$B:$AA,20,FALSE))</f>
        <v xml:space="preserve"> </v>
      </c>
      <c r="D253" s="32" t="str">
        <f>IF(LEN(VLOOKUP($A253,Questions!$B:$AA,21,FALSE))=0,"",VLOOKUP($A253,Questions!$B:$AA,21,FALSE))</f>
        <v xml:space="preserve"> </v>
      </c>
      <c r="E253" s="32" t="str">
        <f>IF(LEN(VLOOKUP($A253,Questions!$B:$AA,22,FALSE))=0,"",VLOOKUP($A253,Questions!$B:$AA,22,FALSE))</f>
        <v xml:space="preserve"> </v>
      </c>
      <c r="F253" s="32" t="str">
        <f>IF(LEN(VLOOKUP($A253,Questions!$B:$AA,23,FALSE))=0,"",VLOOKUP($A253,Questions!$B:$AA,23,FALSE))</f>
        <v xml:space="preserve"> </v>
      </c>
      <c r="G253" s="32" t="str">
        <f>IF(LEN(VLOOKUP($A253,Questions!$B:$AA,24,FALSE))=0,"",VLOOKUP($A253,Questions!$B:$AA,24,FALSE))</f>
        <v xml:space="preserve"> </v>
      </c>
      <c r="H253" s="32" t="str">
        <f>IF(LEN(VLOOKUP($A253,Questions!$B:$AA,25,FALSE))=0,"",VLOOKUP($A253,Questions!$B:$AA,25,FALSE))</f>
        <v xml:space="preserve"> </v>
      </c>
      <c r="I253" s="32" t="str">
        <f>IF(LEN(VLOOKUP($A253,Questions!$B:$AA,26,FALSE))=0,"",VLOOKUP($A253,Questions!$B:$AA,26,FALSE))</f>
        <v xml:space="preserve"> </v>
      </c>
      <c r="J253" s="32" t="str">
        <f>IF(LEN(VLOOKUP($A253,Questions!$B:$AB,27,FALSE))=0,"",VLOOKUP($A253,Questions!$B:$AB,27,FALSE))</f>
        <v xml:space="preserve"> </v>
      </c>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row>
    <row r="254" spans="1:259" ht="48" customHeight="1" x14ac:dyDescent="0.2">
      <c r="A254" s="11" t="s">
        <v>277</v>
      </c>
      <c r="B254" s="25" t="str">
        <f>VLOOKUP(A254,'HECVAT - Full | Vendor Response'!A$27:B$284,2,FALSE)</f>
        <v>Does your application support varying levels of access to administrative tasks defined individually per user?</v>
      </c>
      <c r="C254" s="32" t="str">
        <f>IF(LEN(VLOOKUP($A254,Questions!$B:$AA,20,FALSE))=0,"",VLOOKUP($A254,Questions!$B:$AA,20,FALSE))</f>
        <v xml:space="preserve"> </v>
      </c>
      <c r="D254" s="32" t="str">
        <f>IF(LEN(VLOOKUP($A254,Questions!$B:$AA,21,FALSE))=0,"",VLOOKUP($A254,Questions!$B:$AA,21,FALSE))</f>
        <v xml:space="preserve"> </v>
      </c>
      <c r="E254" s="33" t="str">
        <f>IF(LEN(VLOOKUP($A254,Questions!$B:$AA,22,FALSE))=0,"",VLOOKUP($A254,Questions!$B:$AA,22,FALSE))</f>
        <v xml:space="preserve"> </v>
      </c>
      <c r="F254" s="32" t="str">
        <f>IF(LEN(VLOOKUP($A254,Questions!$B:$AA,23,FALSE))=0,"",VLOOKUP($A254,Questions!$B:$AA,23,FALSE))</f>
        <v xml:space="preserve"> </v>
      </c>
      <c r="G254" s="33" t="str">
        <f>IF(LEN(VLOOKUP($A254,Questions!$B:$AA,24,FALSE))=0,"",VLOOKUP($A254,Questions!$B:$AA,24,FALSE))</f>
        <v xml:space="preserve"> </v>
      </c>
      <c r="H254" s="33" t="str">
        <f>IF(LEN(VLOOKUP($A254,Questions!$B:$AA,25,FALSE))=0,"",VLOOKUP($A254,Questions!$B:$AA,25,FALSE))</f>
        <v xml:space="preserve"> </v>
      </c>
      <c r="I254" s="32" t="str">
        <f>IF(LEN(VLOOKUP($A254,Questions!$B:$AA,26,FALSE))=0,"",VLOOKUP($A254,Questions!$B:$AA,26,FALSE))</f>
        <v xml:space="preserve"> </v>
      </c>
      <c r="J254" s="32" t="str">
        <f>IF(LEN(VLOOKUP($A254,Questions!$B:$AB,27,FALSE))=0,"",VLOOKUP($A254,Questions!$B:$AB,27,FALSE))</f>
        <v xml:space="preserve"> </v>
      </c>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row>
    <row r="255" spans="1:259" ht="64.25" customHeight="1" x14ac:dyDescent="0.2">
      <c r="A255" s="11" t="s">
        <v>278</v>
      </c>
      <c r="B255" s="25" t="str">
        <f>VLOOKUP(A255,'HECVAT - Full | Vendor Response'!A$27:B$284,2,FALSE)</f>
        <v>Does your application support varying levels of access to records based on user ID?</v>
      </c>
      <c r="C255" s="32" t="str">
        <f>IF(LEN(VLOOKUP($A255,Questions!$B:$AA,20,FALSE))=0,"",VLOOKUP($A255,Questions!$B:$AA,20,FALSE))</f>
        <v xml:space="preserve"> </v>
      </c>
      <c r="D255" s="32" t="str">
        <f>IF(LEN(VLOOKUP($A255,Questions!$B:$AA,21,FALSE))=0,"",VLOOKUP($A255,Questions!$B:$AA,21,FALSE))</f>
        <v xml:space="preserve"> </v>
      </c>
      <c r="E255" s="33" t="str">
        <f>IF(LEN(VLOOKUP($A255,Questions!$B:$AA,22,FALSE))=0,"",VLOOKUP($A255,Questions!$B:$AA,22,FALSE))</f>
        <v xml:space="preserve"> </v>
      </c>
      <c r="F255" s="32" t="str">
        <f>IF(LEN(VLOOKUP($A255,Questions!$B:$AA,23,FALSE))=0,"",VLOOKUP($A255,Questions!$B:$AA,23,FALSE))</f>
        <v xml:space="preserve"> </v>
      </c>
      <c r="G255" s="32" t="str">
        <f>IF(LEN(VLOOKUP($A255,Questions!$B:$AA,24,FALSE))=0,"",VLOOKUP($A255,Questions!$B:$AA,24,FALSE))</f>
        <v xml:space="preserve"> </v>
      </c>
      <c r="H255" s="33" t="str">
        <f>IF(LEN(VLOOKUP($A255,Questions!$B:$AA,25,FALSE))=0,"",VLOOKUP($A255,Questions!$B:$AA,25,FALSE))</f>
        <v xml:space="preserve"> </v>
      </c>
      <c r="I255" s="32" t="str">
        <f>IF(LEN(VLOOKUP($A255,Questions!$B:$AA,26,FALSE))=0,"",VLOOKUP($A255,Questions!$B:$AA,26,FALSE))</f>
        <v xml:space="preserve"> </v>
      </c>
      <c r="J255" s="32" t="str">
        <f>IF(LEN(VLOOKUP($A255,Questions!$B:$AB,27,FALSE))=0,"",VLOOKUP($A255,Questions!$B:$AB,27,FALSE))</f>
        <v xml:space="preserve"> </v>
      </c>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row>
    <row r="256" spans="1:259" ht="64.25" customHeight="1" x14ac:dyDescent="0.2">
      <c r="A256" s="11" t="s">
        <v>279</v>
      </c>
      <c r="B256" s="25" t="str">
        <f>VLOOKUP(A256,'HECVAT - Full | Vendor Response'!A$27:B$284,2,FALSE)</f>
        <v>Is there a limit to the number of groups to which a user can be assigned?</v>
      </c>
      <c r="C256" s="32" t="str">
        <f>IF(LEN(VLOOKUP($A256,Questions!$B:$AA,20,FALSE))=0,"",VLOOKUP($A256,Questions!$B:$AA,20,FALSE))</f>
        <v xml:space="preserve"> </v>
      </c>
      <c r="D256" s="32" t="str">
        <f>IF(LEN(VLOOKUP($A256,Questions!$B:$AA,21,FALSE))=0,"",VLOOKUP($A256,Questions!$B:$AA,21,FALSE))</f>
        <v xml:space="preserve"> </v>
      </c>
      <c r="E256" s="32" t="str">
        <f>IF(LEN(VLOOKUP($A256,Questions!$B:$AA,22,FALSE))=0,"",VLOOKUP($A256,Questions!$B:$AA,22,FALSE))</f>
        <v xml:space="preserve"> </v>
      </c>
      <c r="F256" s="32" t="str">
        <f>IF(LEN(VLOOKUP($A256,Questions!$B:$AA,23,FALSE))=0,"",VLOOKUP($A256,Questions!$B:$AA,23,FALSE))</f>
        <v xml:space="preserve"> </v>
      </c>
      <c r="G256" s="32" t="str">
        <f>IF(LEN(VLOOKUP($A256,Questions!$B:$AA,24,FALSE))=0,"",VLOOKUP($A256,Questions!$B:$AA,24,FALSE))</f>
        <v xml:space="preserve"> </v>
      </c>
      <c r="H256" s="33" t="str">
        <f>IF(LEN(VLOOKUP($A256,Questions!$B:$AA,25,FALSE))=0,"",VLOOKUP($A256,Questions!$B:$AA,25,FALSE))</f>
        <v xml:space="preserve"> </v>
      </c>
      <c r="I256" s="32" t="str">
        <f>IF(LEN(VLOOKUP($A256,Questions!$B:$AA,26,FALSE))=0,"",VLOOKUP($A256,Questions!$B:$AA,26,FALSE))</f>
        <v xml:space="preserve"> </v>
      </c>
      <c r="J256" s="32" t="str">
        <f>IF(LEN(VLOOKUP($A256,Questions!$B:$AB,27,FALSE))=0,"",VLOOKUP($A256,Questions!$B:$AB,27,FALSE))</f>
        <v xml:space="preserve"> </v>
      </c>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row>
    <row r="257" spans="1:259" ht="64.25" customHeight="1" x14ac:dyDescent="0.2">
      <c r="A257" s="11" t="s">
        <v>280</v>
      </c>
      <c r="B257" s="25" t="str">
        <f>VLOOKUP(A257,'HECVAT - Full | Vendor Response'!A$27:B$284,2,FALSE)</f>
        <v>Do accounts used for vendor-supplied remote support abide by the same authentication policies and access logging as the rest of the system?</v>
      </c>
      <c r="C257" s="32" t="str">
        <f>IF(LEN(VLOOKUP($A257,Questions!$B:$AA,20,FALSE))=0,"",VLOOKUP($A257,Questions!$B:$AA,20,FALSE))</f>
        <v xml:space="preserve"> </v>
      </c>
      <c r="D257" s="32" t="str">
        <f>IF(LEN(VLOOKUP($A257,Questions!$B:$AA,21,FALSE))=0,"",VLOOKUP($A257,Questions!$B:$AA,21,FALSE))</f>
        <v xml:space="preserve"> </v>
      </c>
      <c r="E257" s="32" t="str">
        <f>IF(LEN(VLOOKUP($A257,Questions!$B:$AA,22,FALSE))=0,"",VLOOKUP($A257,Questions!$B:$AA,22,FALSE))</f>
        <v xml:space="preserve"> </v>
      </c>
      <c r="F257" s="32" t="str">
        <f>IF(LEN(VLOOKUP($A257,Questions!$B:$AA,23,FALSE))=0,"",VLOOKUP($A257,Questions!$B:$AA,23,FALSE))</f>
        <v xml:space="preserve"> </v>
      </c>
      <c r="G257" s="32" t="str">
        <f>IF(LEN(VLOOKUP($A257,Questions!$B:$AA,24,FALSE))=0,"",VLOOKUP($A257,Questions!$B:$AA,24,FALSE))</f>
        <v xml:space="preserve"> </v>
      </c>
      <c r="H257" s="33" t="str">
        <f>IF(LEN(VLOOKUP($A257,Questions!$B:$AA,25,FALSE))=0,"",VLOOKUP($A257,Questions!$B:$AA,25,FALSE))</f>
        <v xml:space="preserve"> </v>
      </c>
      <c r="I257" s="32" t="str">
        <f>IF(LEN(VLOOKUP($A257,Questions!$B:$AA,26,FALSE))=0,"",VLOOKUP($A257,Questions!$B:$AA,26,FALSE))</f>
        <v xml:space="preserve"> </v>
      </c>
      <c r="J257" s="32" t="str">
        <f>IF(LEN(VLOOKUP($A257,Questions!$B:$AB,27,FALSE))=0,"",VLOOKUP($A257,Questions!$B:$AB,27,FALSE))</f>
        <v xml:space="preserve"> </v>
      </c>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c r="IW257"/>
      <c r="IX257"/>
      <c r="IY257"/>
    </row>
    <row r="258" spans="1:259" ht="47" customHeight="1" x14ac:dyDescent="0.2">
      <c r="A258" s="11" t="s">
        <v>281</v>
      </c>
      <c r="B258" s="25" t="str">
        <f>VLOOKUP(A258,'HECVAT - Full | Vendor Response'!A$27:B$284,2,FALSE)</f>
        <v xml:space="preserve">Does the application log record access including specific user, date/time of access, and originating IP or device? </v>
      </c>
      <c r="C258" s="32" t="str">
        <f>IF(LEN(VLOOKUP($A258,Questions!$B:$AA,20,FALSE))=0,"",VLOOKUP($A258,Questions!$B:$AA,20,FALSE))</f>
        <v xml:space="preserve"> </v>
      </c>
      <c r="D258" s="32" t="str">
        <f>IF(LEN(VLOOKUP($A258,Questions!$B:$AA,21,FALSE))=0,"",VLOOKUP($A258,Questions!$B:$AA,21,FALSE))</f>
        <v xml:space="preserve"> </v>
      </c>
      <c r="E258" s="32" t="str">
        <f>IF(LEN(VLOOKUP($A258,Questions!$B:$AA,22,FALSE))=0,"",VLOOKUP($A258,Questions!$B:$AA,22,FALSE))</f>
        <v xml:space="preserve"> </v>
      </c>
      <c r="F258" s="32" t="str">
        <f>IF(LEN(VLOOKUP($A258,Questions!$B:$AA,23,FALSE))=0,"",VLOOKUP($A258,Questions!$B:$AA,23,FALSE))</f>
        <v xml:space="preserve"> </v>
      </c>
      <c r="G258" s="33" t="str">
        <f>IF(LEN(VLOOKUP($A258,Questions!$B:$AA,24,FALSE))=0,"",VLOOKUP($A258,Questions!$B:$AA,24,FALSE))</f>
        <v xml:space="preserve"> </v>
      </c>
      <c r="H258" s="33" t="str">
        <f>IF(LEN(VLOOKUP($A258,Questions!$B:$AA,25,FALSE))=0,"",VLOOKUP($A258,Questions!$B:$AA,25,FALSE))</f>
        <v xml:space="preserve"> </v>
      </c>
      <c r="I258" s="33" t="str">
        <f>IF(LEN(VLOOKUP($A258,Questions!$B:$AA,26,FALSE))=0,"",VLOOKUP($A258,Questions!$B:$AA,26,FALSE))</f>
        <v xml:space="preserve"> </v>
      </c>
      <c r="J258" s="33" t="str">
        <f>IF(LEN(VLOOKUP($A258,Questions!$B:$AB,27,FALSE))=0,"",VLOOKUP($A258,Questions!$B:$AB,27,FALSE))</f>
        <v xml:space="preserve"> </v>
      </c>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c r="IW258"/>
      <c r="IX258"/>
      <c r="IY258"/>
    </row>
    <row r="259" spans="1:259" ht="47" customHeight="1" x14ac:dyDescent="0.2">
      <c r="A259" s="11" t="s">
        <v>282</v>
      </c>
      <c r="B259" s="25" t="str">
        <f>VLOOKUP(A259,'HECVAT - Full | Vendor Response'!A$27:B$284,2,FALSE)</f>
        <v>Does the application log administrative activity, such user account access changes and password changes, including specific user, date/time of changes, and originating IP or device?</v>
      </c>
      <c r="C259" s="32" t="str">
        <f>IF(LEN(VLOOKUP($A259,Questions!$B:$AA,20,FALSE))=0,"",VLOOKUP($A259,Questions!$B:$AA,20,FALSE))</f>
        <v xml:space="preserve"> </v>
      </c>
      <c r="D259" s="32" t="str">
        <f>IF(LEN(VLOOKUP($A259,Questions!$B:$AA,21,FALSE))=0,"",VLOOKUP($A259,Questions!$B:$AA,21,FALSE))</f>
        <v xml:space="preserve"> </v>
      </c>
      <c r="E259" s="33" t="str">
        <f>IF(LEN(VLOOKUP($A259,Questions!$B:$AA,22,FALSE))=0,"",VLOOKUP($A259,Questions!$B:$AA,22,FALSE))</f>
        <v xml:space="preserve"> </v>
      </c>
      <c r="F259" s="32" t="str">
        <f>IF(LEN(VLOOKUP($A259,Questions!$B:$AA,23,FALSE))=0,"",VLOOKUP($A259,Questions!$B:$AA,23,FALSE))</f>
        <v xml:space="preserve"> </v>
      </c>
      <c r="G259" s="32" t="str">
        <f>IF(LEN(VLOOKUP($A259,Questions!$B:$AA,24,FALSE))=0,"",VLOOKUP($A259,Questions!$B:$AA,24,FALSE))</f>
        <v xml:space="preserve"> </v>
      </c>
      <c r="H259" s="32" t="str">
        <f>IF(LEN(VLOOKUP($A259,Questions!$B:$AA,25,FALSE))=0,"",VLOOKUP($A259,Questions!$B:$AA,25,FALSE))</f>
        <v xml:space="preserve"> </v>
      </c>
      <c r="I259" s="32" t="str">
        <f>IF(LEN(VLOOKUP($A259,Questions!$B:$AA,26,FALSE))=0,"",VLOOKUP($A259,Questions!$B:$AA,26,FALSE))</f>
        <v xml:space="preserve"> </v>
      </c>
      <c r="J259" s="32" t="str">
        <f>IF(LEN(VLOOKUP($A259,Questions!$B:$AB,27,FALSE))=0,"",VLOOKUP($A259,Questions!$B:$AB,27,FALSE))</f>
        <v xml:space="preserve"> </v>
      </c>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c r="IW259"/>
      <c r="IX259"/>
      <c r="IY259"/>
    </row>
    <row r="260" spans="1:259" ht="48" customHeight="1" x14ac:dyDescent="0.2">
      <c r="A260" s="11" t="s">
        <v>283</v>
      </c>
      <c r="B260" s="25" t="str">
        <f>VLOOKUP(A260,'HECVAT - Full | Vendor Response'!A$27:B$284,2,FALSE)</f>
        <v>How long does the application keep access/change logs?</v>
      </c>
      <c r="C260" s="32" t="str">
        <f>IF(LEN(VLOOKUP($A260,Questions!$B:$AA,20,FALSE))=0,"",VLOOKUP($A260,Questions!$B:$AA,20,FALSE))</f>
        <v xml:space="preserve"> </v>
      </c>
      <c r="D260" s="32" t="str">
        <f>IF(LEN(VLOOKUP($A260,Questions!$B:$AA,21,FALSE))=0,"",VLOOKUP($A260,Questions!$B:$AA,21,FALSE))</f>
        <v xml:space="preserve"> </v>
      </c>
      <c r="E260" s="32" t="str">
        <f>IF(LEN(VLOOKUP($A260,Questions!$B:$AA,22,FALSE))=0,"",VLOOKUP($A260,Questions!$B:$AA,22,FALSE))</f>
        <v xml:space="preserve"> </v>
      </c>
      <c r="F260" s="32" t="str">
        <f>IF(LEN(VLOOKUP($A260,Questions!$B:$AA,23,FALSE))=0,"",VLOOKUP($A260,Questions!$B:$AA,23,FALSE))</f>
        <v xml:space="preserve"> </v>
      </c>
      <c r="G260" s="32" t="str">
        <f>IF(LEN(VLOOKUP($A260,Questions!$B:$AA,24,FALSE))=0,"",VLOOKUP($A260,Questions!$B:$AA,24,FALSE))</f>
        <v xml:space="preserve"> </v>
      </c>
      <c r="H260" s="32" t="str">
        <f>IF(LEN(VLOOKUP($A260,Questions!$B:$AA,25,FALSE))=0,"",VLOOKUP($A260,Questions!$B:$AA,25,FALSE))</f>
        <v xml:space="preserve"> </v>
      </c>
      <c r="I260" s="32" t="str">
        <f>IF(LEN(VLOOKUP($A260,Questions!$B:$AA,26,FALSE))=0,"",VLOOKUP($A260,Questions!$B:$AA,26,FALSE))</f>
        <v xml:space="preserve"> </v>
      </c>
      <c r="J260" s="32" t="str">
        <f>IF(LEN(VLOOKUP($A260,Questions!$B:$AB,27,FALSE))=0,"",VLOOKUP($A260,Questions!$B:$AB,27,FALSE))</f>
        <v xml:space="preserve"> </v>
      </c>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c r="IW260"/>
      <c r="IX260"/>
      <c r="IY260"/>
    </row>
    <row r="261" spans="1:259" ht="65" customHeight="1" x14ac:dyDescent="0.2">
      <c r="A261" s="11" t="s">
        <v>284</v>
      </c>
      <c r="B261" s="25" t="str">
        <f>VLOOKUP(A261,'HECVAT - Full | Vendor Response'!A$27:B$284,2,FALSE)</f>
        <v xml:space="preserve">Can the application logs be archived? </v>
      </c>
      <c r="C261" s="32" t="str">
        <f>IF(LEN(VLOOKUP($A261,Questions!$B:$AA,20,FALSE))=0,"",VLOOKUP($A261,Questions!$B:$AA,20,FALSE))</f>
        <v xml:space="preserve"> </v>
      </c>
      <c r="D261" s="32" t="str">
        <f>IF(LEN(VLOOKUP($A261,Questions!$B:$AA,21,FALSE))=0,"",VLOOKUP($A261,Questions!$B:$AA,21,FALSE))</f>
        <v xml:space="preserve"> </v>
      </c>
      <c r="E261" s="32" t="str">
        <f>IF(LEN(VLOOKUP($A261,Questions!$B:$AA,22,FALSE))=0,"",VLOOKUP($A261,Questions!$B:$AA,22,FALSE))</f>
        <v xml:space="preserve"> </v>
      </c>
      <c r="F261" s="32" t="str">
        <f>IF(LEN(VLOOKUP($A261,Questions!$B:$AA,23,FALSE))=0,"",VLOOKUP($A261,Questions!$B:$AA,23,FALSE))</f>
        <v xml:space="preserve"> </v>
      </c>
      <c r="G261" s="33" t="str">
        <f>IF(LEN(VLOOKUP($A261,Questions!$B:$AA,24,FALSE))=0,"",VLOOKUP($A261,Questions!$B:$AA,24,FALSE))</f>
        <v xml:space="preserve"> </v>
      </c>
      <c r="H261" s="33" t="str">
        <f>IF(LEN(VLOOKUP($A261,Questions!$B:$AA,25,FALSE))=0,"",VLOOKUP($A261,Questions!$B:$AA,25,FALSE))</f>
        <v xml:space="preserve"> </v>
      </c>
      <c r="I261" s="32" t="str">
        <f>IF(LEN(VLOOKUP($A261,Questions!$B:$AA,26,FALSE))=0,"",VLOOKUP($A261,Questions!$B:$AA,26,FALSE))</f>
        <v xml:space="preserve"> </v>
      </c>
      <c r="J261" s="32" t="str">
        <f>IF(LEN(VLOOKUP($A261,Questions!$B:$AB,27,FALSE))=0,"",VLOOKUP($A261,Questions!$B:$AB,27,FALSE))</f>
        <v xml:space="preserve"> </v>
      </c>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c r="IW261"/>
      <c r="IX261"/>
      <c r="IY261"/>
    </row>
    <row r="262" spans="1:259" ht="36" customHeight="1" x14ac:dyDescent="0.2">
      <c r="A262" s="11" t="s">
        <v>285</v>
      </c>
      <c r="B262" s="25" t="str">
        <f>VLOOKUP(A262,'HECVAT - Full | Vendor Response'!A$27:B$284,2,FALSE)</f>
        <v xml:space="preserve">Can the application logs be saved externally? </v>
      </c>
      <c r="C262" s="32" t="str">
        <f>IF(LEN(VLOOKUP($A262,Questions!$B:$AA,20,FALSE))=0,"",VLOOKUP($A262,Questions!$B:$AA,20,FALSE))</f>
        <v xml:space="preserve"> </v>
      </c>
      <c r="D262" s="32" t="str">
        <f>IF(LEN(VLOOKUP($A262,Questions!$B:$AA,21,FALSE))=0,"",VLOOKUP($A262,Questions!$B:$AA,21,FALSE))</f>
        <v xml:space="preserve"> </v>
      </c>
      <c r="E262" s="32" t="str">
        <f>IF(LEN(VLOOKUP($A262,Questions!$B:$AA,22,FALSE))=0,"",VLOOKUP($A262,Questions!$B:$AA,22,FALSE))</f>
        <v xml:space="preserve"> </v>
      </c>
      <c r="F262" s="32" t="str">
        <f>IF(LEN(VLOOKUP($A262,Questions!$B:$AA,23,FALSE))=0,"",VLOOKUP($A262,Questions!$B:$AA,23,FALSE))</f>
        <v xml:space="preserve"> </v>
      </c>
      <c r="G262" s="33" t="str">
        <f>IF(LEN(VLOOKUP($A262,Questions!$B:$AA,24,FALSE))=0,"",VLOOKUP($A262,Questions!$B:$AA,24,FALSE))</f>
        <v xml:space="preserve"> </v>
      </c>
      <c r="H262" s="33" t="str">
        <f>IF(LEN(VLOOKUP($A262,Questions!$B:$AA,25,FALSE))=0,"",VLOOKUP($A262,Questions!$B:$AA,25,FALSE))</f>
        <v xml:space="preserve"> </v>
      </c>
      <c r="I262" s="32" t="str">
        <f>IF(LEN(VLOOKUP($A262,Questions!$B:$AA,26,FALSE))=0,"",VLOOKUP($A262,Questions!$B:$AA,26,FALSE))</f>
        <v xml:space="preserve"> </v>
      </c>
      <c r="J262" s="32" t="str">
        <f>IF(LEN(VLOOKUP($A262,Questions!$B:$AB,27,FALSE))=0,"",VLOOKUP($A262,Questions!$B:$AB,27,FALSE))</f>
        <v xml:space="preserve"> </v>
      </c>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c r="IW262"/>
      <c r="IX262"/>
      <c r="IY262"/>
    </row>
    <row r="263" spans="1:259" ht="36" customHeight="1" x14ac:dyDescent="0.2">
      <c r="A263" s="11" t="s">
        <v>286</v>
      </c>
      <c r="B263" s="25" t="str">
        <f>VLOOKUP(A263,'HECVAT - Full | Vendor Response'!A$27:B$284,2,FALSE)</f>
        <v>Do your data backup and retention policies and practices meet HIPAA requirements?</v>
      </c>
      <c r="C263" s="32" t="str">
        <f>IF(LEN(VLOOKUP($A263,Questions!$B:$AA,20,FALSE))=0,"",VLOOKUP($A263,Questions!$B:$AA,20,FALSE))</f>
        <v xml:space="preserve"> </v>
      </c>
      <c r="D263" s="32" t="str">
        <f>IF(LEN(VLOOKUP($A263,Questions!$B:$AA,21,FALSE))=0,"",VLOOKUP($A263,Questions!$B:$AA,21,FALSE))</f>
        <v xml:space="preserve"> </v>
      </c>
      <c r="E263" s="32" t="str">
        <f>IF(LEN(VLOOKUP($A263,Questions!$B:$AA,22,FALSE))=0,"",VLOOKUP($A263,Questions!$B:$AA,22,FALSE))</f>
        <v xml:space="preserve"> </v>
      </c>
      <c r="F263" s="32" t="str">
        <f>IF(LEN(VLOOKUP($A263,Questions!$B:$AA,23,FALSE))=0,"",VLOOKUP($A263,Questions!$B:$AA,23,FALSE))</f>
        <v xml:space="preserve"> </v>
      </c>
      <c r="G263" s="33" t="str">
        <f>IF(LEN(VLOOKUP($A263,Questions!$B:$AA,24,FALSE))=0,"",VLOOKUP($A263,Questions!$B:$AA,24,FALSE))</f>
        <v xml:space="preserve"> </v>
      </c>
      <c r="H263" s="33" t="str">
        <f>IF(LEN(VLOOKUP($A263,Questions!$B:$AA,25,FALSE))=0,"",VLOOKUP($A263,Questions!$B:$AA,25,FALSE))</f>
        <v xml:space="preserve"> </v>
      </c>
      <c r="I263" s="32" t="str">
        <f>IF(LEN(VLOOKUP($A263,Questions!$B:$AA,26,FALSE))=0,"",VLOOKUP($A263,Questions!$B:$AA,26,FALSE))</f>
        <v xml:space="preserve"> </v>
      </c>
      <c r="J263" s="32" t="str">
        <f>IF(LEN(VLOOKUP($A263,Questions!$B:$AB,27,FALSE))=0,"",VLOOKUP($A263,Questions!$B:$AB,27,FALSE))</f>
        <v xml:space="preserve"> </v>
      </c>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c r="IW263"/>
      <c r="IX263"/>
      <c r="IY263"/>
    </row>
    <row r="264" spans="1:259" ht="36" customHeight="1" x14ac:dyDescent="0.2">
      <c r="A264" s="11" t="s">
        <v>287</v>
      </c>
      <c r="B264" s="25" t="str">
        <f>VLOOKUP(A264,'HECVAT - Full | Vendor Response'!A$27:B$284,2,FALSE)</f>
        <v>Do you have a disaster recovery plan and emergency mode operation plan?</v>
      </c>
      <c r="C264" s="32" t="str">
        <f>IF(LEN(VLOOKUP($A264,Questions!$B:$AA,20,FALSE))=0,"",VLOOKUP($A264,Questions!$B:$AA,20,FALSE))</f>
        <v xml:space="preserve"> </v>
      </c>
      <c r="D264" s="32" t="str">
        <f>IF(LEN(VLOOKUP($A264,Questions!$B:$AA,21,FALSE))=0,"",VLOOKUP($A264,Questions!$B:$AA,21,FALSE))</f>
        <v xml:space="preserve"> </v>
      </c>
      <c r="E264" s="32" t="str">
        <f>IF(LEN(VLOOKUP($A264,Questions!$B:$AA,22,FALSE))=0,"",VLOOKUP($A264,Questions!$B:$AA,22,FALSE))</f>
        <v xml:space="preserve"> </v>
      </c>
      <c r="F264" s="32" t="str">
        <f>IF(LEN(VLOOKUP($A264,Questions!$B:$AA,23,FALSE))=0,"",VLOOKUP($A264,Questions!$B:$AA,23,FALSE))</f>
        <v xml:space="preserve"> </v>
      </c>
      <c r="G264" s="33" t="str">
        <f>IF(LEN(VLOOKUP($A264,Questions!$B:$AA,24,FALSE))=0,"",VLOOKUP($A264,Questions!$B:$AA,24,FALSE))</f>
        <v xml:space="preserve"> </v>
      </c>
      <c r="H264" s="33" t="str">
        <f>IF(LEN(VLOOKUP($A264,Questions!$B:$AA,25,FALSE))=0,"",VLOOKUP($A264,Questions!$B:$AA,25,FALSE))</f>
        <v xml:space="preserve"> </v>
      </c>
      <c r="I264" s="32" t="str">
        <f>IF(LEN(VLOOKUP($A264,Questions!$B:$AA,26,FALSE))=0,"",VLOOKUP($A264,Questions!$B:$AA,26,FALSE))</f>
        <v xml:space="preserve"> </v>
      </c>
      <c r="J264" s="32" t="str">
        <f>IF(LEN(VLOOKUP($A264,Questions!$B:$AB,27,FALSE))=0,"",VLOOKUP($A264,Questions!$B:$AB,27,FALSE))</f>
        <v xml:space="preserve"> </v>
      </c>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c r="IW264"/>
      <c r="IX264"/>
      <c r="IY264"/>
    </row>
    <row r="265" spans="1:259" ht="48" customHeight="1" x14ac:dyDescent="0.2">
      <c r="A265" s="11" t="s">
        <v>288</v>
      </c>
      <c r="B265" s="25" t="str">
        <f>VLOOKUP(A265,'HECVAT - Full | Vendor Response'!A$27:B$284,2,FALSE)</f>
        <v>Have the policies/plans mentioned above been tested?</v>
      </c>
      <c r="C265" s="32" t="str">
        <f>IF(LEN(VLOOKUP($A265,Questions!$B:$AA,20,FALSE))=0,"",VLOOKUP($A265,Questions!$B:$AA,20,FALSE))</f>
        <v xml:space="preserve"> </v>
      </c>
      <c r="D265" s="32" t="str">
        <f>IF(LEN(VLOOKUP($A265,Questions!$B:$AA,21,FALSE))=0,"",VLOOKUP($A265,Questions!$B:$AA,21,FALSE))</f>
        <v xml:space="preserve"> </v>
      </c>
      <c r="E265" s="32" t="str">
        <f>IF(LEN(VLOOKUP($A265,Questions!$B:$AA,22,FALSE))=0,"",VLOOKUP($A265,Questions!$B:$AA,22,FALSE))</f>
        <v xml:space="preserve"> </v>
      </c>
      <c r="F265" s="32" t="str">
        <f>IF(LEN(VLOOKUP($A265,Questions!$B:$AA,23,FALSE))=0,"",VLOOKUP($A265,Questions!$B:$AA,23,FALSE))</f>
        <v xml:space="preserve"> </v>
      </c>
      <c r="G265" s="33" t="str">
        <f>IF(LEN(VLOOKUP($A265,Questions!$B:$AA,24,FALSE))=0,"",VLOOKUP($A265,Questions!$B:$AA,24,FALSE))</f>
        <v xml:space="preserve"> </v>
      </c>
      <c r="H265" s="33" t="str">
        <f>IF(LEN(VLOOKUP($A265,Questions!$B:$AA,25,FALSE))=0,"",VLOOKUP($A265,Questions!$B:$AA,25,FALSE))</f>
        <v xml:space="preserve"> </v>
      </c>
      <c r="I265" s="32" t="str">
        <f>IF(LEN(VLOOKUP($A265,Questions!$B:$AA,26,FALSE))=0,"",VLOOKUP($A265,Questions!$B:$AA,26,FALSE))</f>
        <v xml:space="preserve"> </v>
      </c>
      <c r="J265" s="32" t="str">
        <f>IF(LEN(VLOOKUP($A265,Questions!$B:$AB,27,FALSE))=0,"",VLOOKUP($A265,Questions!$B:$AB,27,FALSE))</f>
        <v xml:space="preserve"> </v>
      </c>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c r="IW265"/>
      <c r="IX265"/>
      <c r="IY265"/>
    </row>
    <row r="266" spans="1:259" ht="47" customHeight="1" x14ac:dyDescent="0.2">
      <c r="A266" s="11" t="s">
        <v>289</v>
      </c>
      <c r="B266" s="25" t="str">
        <f>VLOOKUP(A266,'HECVAT - Full | Vendor Response'!A$27:B$284,2,FALSE)</f>
        <v>Can you provide a HIPAA compliance attestation document?</v>
      </c>
      <c r="C266" s="32" t="str">
        <f>IF(LEN(VLOOKUP($A266,Questions!$B:$AA,20,FALSE))=0,"",VLOOKUP($A266,Questions!$B:$AA,20,FALSE))</f>
        <v xml:space="preserve"> </v>
      </c>
      <c r="D266" s="32" t="str">
        <f>IF(LEN(VLOOKUP($A266,Questions!$B:$AA,21,FALSE))=0,"",VLOOKUP($A266,Questions!$B:$AA,21,FALSE))</f>
        <v xml:space="preserve"> </v>
      </c>
      <c r="E266" s="32" t="str">
        <f>IF(LEN(VLOOKUP($A266,Questions!$B:$AA,22,FALSE))=0,"",VLOOKUP($A266,Questions!$B:$AA,22,FALSE))</f>
        <v xml:space="preserve"> </v>
      </c>
      <c r="F266" s="32" t="str">
        <f>IF(LEN(VLOOKUP($A266,Questions!$B:$AA,23,FALSE))=0,"",VLOOKUP($A266,Questions!$B:$AA,23,FALSE))</f>
        <v xml:space="preserve"> </v>
      </c>
      <c r="G266" s="32" t="str">
        <f>IF(LEN(VLOOKUP($A266,Questions!$B:$AA,24,FALSE))=0,"",VLOOKUP($A266,Questions!$B:$AA,24,FALSE))</f>
        <v xml:space="preserve"> </v>
      </c>
      <c r="H266" s="33" t="str">
        <f>IF(LEN(VLOOKUP($A266,Questions!$B:$AA,25,FALSE))=0,"",VLOOKUP($A266,Questions!$B:$AA,25,FALSE))</f>
        <v xml:space="preserve"> </v>
      </c>
      <c r="I266" s="32" t="str">
        <f>IF(LEN(VLOOKUP($A266,Questions!$B:$AA,26,FALSE))=0,"",VLOOKUP($A266,Questions!$B:$AA,26,FALSE))</f>
        <v xml:space="preserve"> </v>
      </c>
      <c r="J266" s="32" t="str">
        <f>IF(LEN(VLOOKUP($A266,Questions!$B:$AB,27,FALSE))=0,"",VLOOKUP($A266,Questions!$B:$AB,27,FALSE))</f>
        <v xml:space="preserve"> </v>
      </c>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c r="IW266"/>
      <c r="IX266"/>
      <c r="IY266"/>
    </row>
    <row r="267" spans="1:259" ht="36" customHeight="1" x14ac:dyDescent="0.2">
      <c r="A267" s="11" t="s">
        <v>290</v>
      </c>
      <c r="B267" s="25" t="str">
        <f>VLOOKUP(A267,'HECVAT - Full | Vendor Response'!A$27:B$284,2,FALSE)</f>
        <v>Are you willing to enter into a Business Associate Agreement (BAA)?</v>
      </c>
      <c r="C267" s="32" t="str">
        <f>IF(LEN(VLOOKUP($A267,Questions!$B:$AA,20,FALSE))=0,"",VLOOKUP($A267,Questions!$B:$AA,20,FALSE))</f>
        <v xml:space="preserve"> </v>
      </c>
      <c r="D267" s="32" t="str">
        <f>IF(LEN(VLOOKUP($A267,Questions!$B:$AA,21,FALSE))=0,"",VLOOKUP($A267,Questions!$B:$AA,21,FALSE))</f>
        <v xml:space="preserve"> </v>
      </c>
      <c r="E267" s="32" t="str">
        <f>IF(LEN(VLOOKUP($A267,Questions!$B:$AA,22,FALSE))=0,"",VLOOKUP($A267,Questions!$B:$AA,22,FALSE))</f>
        <v xml:space="preserve"> </v>
      </c>
      <c r="F267" s="32" t="str">
        <f>IF(LEN(VLOOKUP($A267,Questions!$B:$AA,23,FALSE))=0,"",VLOOKUP($A267,Questions!$B:$AA,23,FALSE))</f>
        <v xml:space="preserve"> </v>
      </c>
      <c r="G267" s="32" t="str">
        <f>IF(LEN(VLOOKUP($A267,Questions!$B:$AA,24,FALSE))=0,"",VLOOKUP($A267,Questions!$B:$AA,24,FALSE))</f>
        <v xml:space="preserve"> </v>
      </c>
      <c r="H267" s="33" t="str">
        <f>IF(LEN(VLOOKUP($A267,Questions!$B:$AA,25,FALSE))=0,"",VLOOKUP($A267,Questions!$B:$AA,25,FALSE))</f>
        <v xml:space="preserve"> </v>
      </c>
      <c r="I267" s="32" t="str">
        <f>IF(LEN(VLOOKUP($A267,Questions!$B:$AA,26,FALSE))=0,"",VLOOKUP($A267,Questions!$B:$AA,26,FALSE))</f>
        <v xml:space="preserve"> </v>
      </c>
      <c r="J267" s="32" t="str">
        <f>IF(LEN(VLOOKUP($A267,Questions!$B:$AB,27,FALSE))=0,"",VLOOKUP($A267,Questions!$B:$AB,27,FALSE))</f>
        <v xml:space="preserve"> </v>
      </c>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c r="IW267"/>
      <c r="IX267"/>
      <c r="IY267"/>
    </row>
    <row r="268" spans="1:259" ht="36" customHeight="1" x14ac:dyDescent="0.2">
      <c r="A268" s="11" t="s">
        <v>291</v>
      </c>
      <c r="B268" s="25" t="str">
        <f>VLOOKUP(A268,'HECVAT - Full | Vendor Response'!A$27:B$284,2,FALSE)</f>
        <v>Have you entered into a BAA with all subcontractors who may have access to protected health information (PHI)?</v>
      </c>
      <c r="C268" s="32" t="str">
        <f>IF(LEN(VLOOKUP($A268,Questions!$B:$AA,20,FALSE))=0,"",VLOOKUP($A268,Questions!$B:$AA,20,FALSE))</f>
        <v xml:space="preserve"> </v>
      </c>
      <c r="D268" s="32" t="str">
        <f>IF(LEN(VLOOKUP($A268,Questions!$B:$AA,21,FALSE))=0,"",VLOOKUP($A268,Questions!$B:$AA,21,FALSE))</f>
        <v xml:space="preserve"> </v>
      </c>
      <c r="E268" s="32" t="str">
        <f>IF(LEN(VLOOKUP($A268,Questions!$B:$AA,22,FALSE))=0,"",VLOOKUP($A268,Questions!$B:$AA,22,FALSE))</f>
        <v xml:space="preserve"> </v>
      </c>
      <c r="F268" s="32" t="str">
        <f>IF(LEN(VLOOKUP($A268,Questions!$B:$AA,23,FALSE))=0,"",VLOOKUP($A268,Questions!$B:$AA,23,FALSE))</f>
        <v xml:space="preserve"> </v>
      </c>
      <c r="G268" s="33" t="str">
        <f>IF(LEN(VLOOKUP($A268,Questions!$B:$AA,24,FALSE))=0,"",VLOOKUP($A268,Questions!$B:$AA,24,FALSE))</f>
        <v xml:space="preserve"> </v>
      </c>
      <c r="H268" s="33" t="str">
        <f>IF(LEN(VLOOKUP($A268,Questions!$B:$AA,25,FALSE))=0,"",VLOOKUP($A268,Questions!$B:$AA,25,FALSE))</f>
        <v xml:space="preserve"> </v>
      </c>
      <c r="I268" s="32" t="str">
        <f>IF(LEN(VLOOKUP($A268,Questions!$B:$AA,26,FALSE))=0,"",VLOOKUP($A268,Questions!$B:$AA,26,FALSE))</f>
        <v xml:space="preserve"> </v>
      </c>
      <c r="J268" s="32" t="str">
        <f>IF(LEN(VLOOKUP($A268,Questions!$B:$AB,27,FALSE))=0,"",VLOOKUP($A268,Questions!$B:$AB,27,FALSE))</f>
        <v xml:space="preserve"> </v>
      </c>
      <c r="K268" s="274" t="s">
        <v>3242</v>
      </c>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c r="IW268"/>
      <c r="IX268"/>
      <c r="IY268"/>
    </row>
    <row r="269" spans="1:259" ht="36" customHeight="1" x14ac:dyDescent="0.2">
      <c r="A269" s="345" t="str">
        <f>IF(OR($C$30="No",$C$31="Yes"),"PCI DSS - Optional based on QUALIFIER response.","PCI DSS")</f>
        <v>PCI DSS</v>
      </c>
      <c r="B269" s="345"/>
      <c r="C269" s="20" t="str">
        <f>C$23</f>
        <v>CIS Critical Security Controls v6.1</v>
      </c>
      <c r="D269" s="20" t="str">
        <f t="shared" ref="D269:J269" si="18">D$23</f>
        <v>HIPAA</v>
      </c>
      <c r="E269" s="20" t="str">
        <f t="shared" si="18"/>
        <v>ISO 27002:27013</v>
      </c>
      <c r="F269" s="20" t="str">
        <f t="shared" si="18"/>
        <v>NIST Cybersecurity Framework</v>
      </c>
      <c r="G269" s="20" t="str">
        <f t="shared" si="18"/>
        <v>NIST SP 800-171r2</v>
      </c>
      <c r="H269" s="20" t="str">
        <f t="shared" si="18"/>
        <v>NIST SP 800-53r4</v>
      </c>
      <c r="I269" s="20" t="str">
        <f t="shared" si="18"/>
        <v>PCI DSS</v>
      </c>
      <c r="J269" s="20" t="str">
        <f t="shared" si="18"/>
        <v>Trusted CI</v>
      </c>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row>
    <row r="270" spans="1:259" ht="48" customHeight="1" x14ac:dyDescent="0.2">
      <c r="A270" s="11" t="s">
        <v>292</v>
      </c>
      <c r="B270" s="25" t="str">
        <f>VLOOKUP(A270,'HECVAT - Full | Vendor Response'!A$27:B$284,2,FALSE)</f>
        <v>Do your systems or products store, process, or transmit cardholder (payment/credit/debt card) data?</v>
      </c>
      <c r="C270" s="32" t="str">
        <f>IF(LEN(VLOOKUP($A270,Questions!$B:$AA,20,FALSE))=0,"",VLOOKUP($A270,Questions!$B:$AA,20,FALSE))</f>
        <v xml:space="preserve"> </v>
      </c>
      <c r="D270" s="34" t="str">
        <f>IF(LEN(VLOOKUP($A270,Questions!$B:$AA,21,FALSE))=0,"",VLOOKUP($A270,Questions!$B:$AA,21,FALSE))</f>
        <v xml:space="preserve"> </v>
      </c>
      <c r="E270" s="32" t="str">
        <f>IF(LEN(VLOOKUP($A270,Questions!$B:$AA,22,FALSE))=0,"",VLOOKUP($A270,Questions!$B:$AA,22,FALSE))</f>
        <v xml:space="preserve"> </v>
      </c>
      <c r="F270" s="32" t="str">
        <f>IF(LEN(VLOOKUP($A270,Questions!$B:$AA,23,FALSE))=0,"",VLOOKUP($A270,Questions!$B:$AA,23,FALSE))</f>
        <v xml:space="preserve"> </v>
      </c>
      <c r="G270" s="33" t="str">
        <f>IF(LEN(VLOOKUP($A270,Questions!$B:$AA,24,FALSE))=0,"",VLOOKUP($A270,Questions!$B:$AA,24,FALSE))</f>
        <v xml:space="preserve"> </v>
      </c>
      <c r="H270" s="34" t="str">
        <f>IF(LEN(VLOOKUP($A270,Questions!$B:$AA,25,FALSE))=0,"",VLOOKUP($A270,Questions!$B:$AA,25,FALSE))</f>
        <v xml:space="preserve"> </v>
      </c>
      <c r="I270" s="32" t="str">
        <f>IF(LEN(VLOOKUP($A270,Questions!$B:$AA,26,FALSE))=0,"",VLOOKUP($A270,Questions!$B:$AA,26,FALSE))</f>
        <v xml:space="preserve"> </v>
      </c>
      <c r="J270" s="32" t="str">
        <f>IF(LEN(VLOOKUP($A270,Questions!$B:$AB,27,FALSE))=0,"",VLOOKUP($A270,Questions!$B:$AB,27,FALSE))</f>
        <v xml:space="preserve"> </v>
      </c>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c r="IW270"/>
      <c r="IX270"/>
      <c r="IY270"/>
    </row>
    <row r="271" spans="1:259" ht="48" customHeight="1" x14ac:dyDescent="0.2">
      <c r="A271" s="11" t="s">
        <v>293</v>
      </c>
      <c r="B271" s="25" t="str">
        <f>VLOOKUP(A271,'HECVAT - Full | Vendor Response'!A$27:B$284,2,FALSE)</f>
        <v>Are you compliant with the Payment Card Industry Data Security Standard (PCI DSS)?</v>
      </c>
      <c r="C271" s="32" t="str">
        <f>IF(LEN(VLOOKUP($A271,Questions!$B:$AA,20,FALSE))=0,"",VLOOKUP($A271,Questions!$B:$AA,20,FALSE))</f>
        <v xml:space="preserve"> </v>
      </c>
      <c r="D271" s="34" t="str">
        <f>IF(LEN(VLOOKUP($A271,Questions!$B:$AA,21,FALSE))=0,"",VLOOKUP($A271,Questions!$B:$AA,21,FALSE))</f>
        <v xml:space="preserve"> </v>
      </c>
      <c r="E271" s="32" t="str">
        <f>IF(LEN(VLOOKUP($A271,Questions!$B:$AA,22,FALSE))=0,"",VLOOKUP($A271,Questions!$B:$AA,22,FALSE))</f>
        <v xml:space="preserve"> </v>
      </c>
      <c r="F271" s="32" t="str">
        <f>IF(LEN(VLOOKUP($A271,Questions!$B:$AA,23,FALSE))=0,"",VLOOKUP($A271,Questions!$B:$AA,23,FALSE))</f>
        <v xml:space="preserve"> </v>
      </c>
      <c r="G271" s="33" t="str">
        <f>IF(LEN(VLOOKUP($A271,Questions!$B:$AA,24,FALSE))=0,"",VLOOKUP($A271,Questions!$B:$AA,24,FALSE))</f>
        <v xml:space="preserve"> </v>
      </c>
      <c r="H271" s="34" t="str">
        <f>IF(LEN(VLOOKUP($A271,Questions!$B:$AA,25,FALSE))=0,"",VLOOKUP($A271,Questions!$B:$AA,25,FALSE))</f>
        <v xml:space="preserve"> </v>
      </c>
      <c r="I271" s="32" t="str">
        <f>IF(LEN(VLOOKUP($A271,Questions!$B:$AA,26,FALSE))=0,"",VLOOKUP($A271,Questions!$B:$AA,26,FALSE))</f>
        <v xml:space="preserve"> </v>
      </c>
      <c r="J271" s="32" t="str">
        <f>IF(LEN(VLOOKUP($A271,Questions!$B:$AB,27,FALSE))=0,"",VLOOKUP($A271,Questions!$B:$AB,27,FALSE))</f>
        <v xml:space="preserve"> </v>
      </c>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c r="IW271"/>
      <c r="IX271"/>
      <c r="IY271"/>
    </row>
    <row r="272" spans="1:259" ht="48" customHeight="1" x14ac:dyDescent="0.2">
      <c r="A272" s="11" t="s">
        <v>294</v>
      </c>
      <c r="B272" s="25" t="str">
        <f>VLOOKUP(A272,'HECVAT - Full | Vendor Response'!A$27:B$284,2,FALSE)</f>
        <v>Do you have a current, executed within the past year, Attestation of Compliance (AoC) or Report on Compliance (RoC)?</v>
      </c>
      <c r="C272" s="32" t="str">
        <f>IF(LEN(VLOOKUP($A272,Questions!$B:$AA,20,FALSE))=0,"",VLOOKUP($A272,Questions!$B:$AA,20,FALSE))</f>
        <v xml:space="preserve"> </v>
      </c>
      <c r="D272" s="34" t="str">
        <f>IF(LEN(VLOOKUP($A272,Questions!$B:$AA,21,FALSE))=0,"",VLOOKUP($A272,Questions!$B:$AA,21,FALSE))</f>
        <v xml:space="preserve"> </v>
      </c>
      <c r="E272" s="32" t="str">
        <f>IF(LEN(VLOOKUP($A272,Questions!$B:$AA,22,FALSE))=0,"",VLOOKUP($A272,Questions!$B:$AA,22,FALSE))</f>
        <v xml:space="preserve"> </v>
      </c>
      <c r="F272" s="32" t="str">
        <f>IF(LEN(VLOOKUP($A272,Questions!$B:$AA,23,FALSE))=0,"",VLOOKUP($A272,Questions!$B:$AA,23,FALSE))</f>
        <v xml:space="preserve"> </v>
      </c>
      <c r="G272" s="33" t="str">
        <f>IF(LEN(VLOOKUP($A272,Questions!$B:$AA,24,FALSE))=0,"",VLOOKUP($A272,Questions!$B:$AA,24,FALSE))</f>
        <v xml:space="preserve"> </v>
      </c>
      <c r="H272" s="34" t="str">
        <f>IF(LEN(VLOOKUP($A272,Questions!$B:$AA,25,FALSE))=0,"",VLOOKUP($A272,Questions!$B:$AA,25,FALSE))</f>
        <v xml:space="preserve"> </v>
      </c>
      <c r="I272" s="32" t="str">
        <f>IF(LEN(VLOOKUP($A272,Questions!$B:$AA,26,FALSE))=0,"",VLOOKUP($A272,Questions!$B:$AA,26,FALSE))</f>
        <v xml:space="preserve"> </v>
      </c>
      <c r="J272" s="32" t="str">
        <f>IF(LEN(VLOOKUP($A272,Questions!$B:$AB,27,FALSE))=0,"",VLOOKUP($A272,Questions!$B:$AB,27,FALSE))</f>
        <v xml:space="preserve"> </v>
      </c>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c r="IW272"/>
      <c r="IX272"/>
      <c r="IY272"/>
    </row>
    <row r="273" spans="1:259" ht="36" customHeight="1" x14ac:dyDescent="0.2">
      <c r="A273" s="11" t="s">
        <v>295</v>
      </c>
      <c r="B273" s="25" t="str">
        <f>VLOOKUP(A273,'HECVAT - Full | Vendor Response'!A$27:B$284,2,FALSE)</f>
        <v>Are you classified as a service provider?</v>
      </c>
      <c r="C273" s="33" t="str">
        <f>IF(LEN(VLOOKUP($A273,Questions!$B:$AA,20,FALSE))=0,"",VLOOKUP($A273,Questions!$B:$AA,20,FALSE))</f>
        <v xml:space="preserve"> </v>
      </c>
      <c r="D273" s="34" t="str">
        <f>IF(LEN(VLOOKUP($A273,Questions!$B:$AA,21,FALSE))=0,"",VLOOKUP($A273,Questions!$B:$AA,21,FALSE))</f>
        <v xml:space="preserve"> </v>
      </c>
      <c r="E273" s="34" t="str">
        <f>IF(LEN(VLOOKUP($A273,Questions!$B:$AA,22,FALSE))=0,"",VLOOKUP($A273,Questions!$B:$AA,22,FALSE))</f>
        <v xml:space="preserve"> </v>
      </c>
      <c r="F273" s="32" t="str">
        <f>IF(LEN(VLOOKUP($A273,Questions!$B:$AA,23,FALSE))=0,"",VLOOKUP($A273,Questions!$B:$AA,23,FALSE))</f>
        <v xml:space="preserve"> </v>
      </c>
      <c r="G273" s="33" t="str">
        <f>IF(LEN(VLOOKUP($A273,Questions!$B:$AA,24,FALSE))=0,"",VLOOKUP($A273,Questions!$B:$AA,24,FALSE))</f>
        <v xml:space="preserve"> </v>
      </c>
      <c r="H273" s="34" t="str">
        <f>IF(LEN(VLOOKUP($A273,Questions!$B:$AA,25,FALSE))=0,"",VLOOKUP($A273,Questions!$B:$AA,25,FALSE))</f>
        <v xml:space="preserve"> </v>
      </c>
      <c r="I273" s="32" t="str">
        <f>IF(LEN(VLOOKUP($A273,Questions!$B:$AA,26,FALSE))=0,"",VLOOKUP($A273,Questions!$B:$AA,26,FALSE))</f>
        <v xml:space="preserve"> </v>
      </c>
      <c r="J273" s="32" t="str">
        <f>IF(LEN(VLOOKUP($A273,Questions!$B:$AB,27,FALSE))=0,"",VLOOKUP($A273,Questions!$B:$AB,27,FALSE))</f>
        <v xml:space="preserve"> </v>
      </c>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c r="IW273"/>
      <c r="IX273"/>
      <c r="IY273"/>
    </row>
    <row r="274" spans="1:259" ht="36" customHeight="1" x14ac:dyDescent="0.2">
      <c r="A274" s="11" t="s">
        <v>296</v>
      </c>
      <c r="B274" s="25" t="str">
        <f>VLOOKUP(A274,'HECVAT - Full | Vendor Response'!A$27:B$284,2,FALSE)</f>
        <v xml:space="preserve">Are you on the list of VISA approved service providers? </v>
      </c>
      <c r="C274" s="33" t="str">
        <f>IF(LEN(VLOOKUP($A274,Questions!$B:$AA,20,FALSE))=0,"",VLOOKUP($A274,Questions!$B:$AA,20,FALSE))</f>
        <v xml:space="preserve"> </v>
      </c>
      <c r="D274" s="34" t="str">
        <f>IF(LEN(VLOOKUP($A274,Questions!$B:$AA,21,FALSE))=0,"",VLOOKUP($A274,Questions!$B:$AA,21,FALSE))</f>
        <v xml:space="preserve"> </v>
      </c>
      <c r="E274" s="34" t="str">
        <f>IF(LEN(VLOOKUP($A274,Questions!$B:$AA,22,FALSE))=0,"",VLOOKUP($A274,Questions!$B:$AA,22,FALSE))</f>
        <v xml:space="preserve"> </v>
      </c>
      <c r="F274" s="32" t="str">
        <f>IF(LEN(VLOOKUP($A274,Questions!$B:$AA,23,FALSE))=0,"",VLOOKUP($A274,Questions!$B:$AA,23,FALSE))</f>
        <v xml:space="preserve"> </v>
      </c>
      <c r="G274" s="33" t="str">
        <f>IF(LEN(VLOOKUP($A274,Questions!$B:$AA,24,FALSE))=0,"",VLOOKUP($A274,Questions!$B:$AA,24,FALSE))</f>
        <v xml:space="preserve"> </v>
      </c>
      <c r="H274" s="34" t="str">
        <f>IF(LEN(VLOOKUP($A274,Questions!$B:$AA,25,FALSE))=0,"",VLOOKUP($A274,Questions!$B:$AA,25,FALSE))</f>
        <v xml:space="preserve"> </v>
      </c>
      <c r="I274" s="32" t="str">
        <f>IF(LEN(VLOOKUP($A274,Questions!$B:$AA,26,FALSE))=0,"",VLOOKUP($A274,Questions!$B:$AA,26,FALSE))</f>
        <v xml:space="preserve"> </v>
      </c>
      <c r="J274" s="32" t="str">
        <f>IF(LEN(VLOOKUP($A274,Questions!$B:$AB,27,FALSE))=0,"",VLOOKUP($A274,Questions!$B:$AB,27,FALSE))</f>
        <v xml:space="preserve"> </v>
      </c>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c r="IW274"/>
      <c r="IX274"/>
      <c r="IY274"/>
    </row>
    <row r="275" spans="1:259" ht="36" customHeight="1" x14ac:dyDescent="0.2">
      <c r="A275" s="11" t="s">
        <v>297</v>
      </c>
      <c r="B275" s="25" t="str">
        <f>VLOOKUP(A275,'HECVAT - Full | Vendor Response'!A$27:B$284,2,FALSE)</f>
        <v>Are you classified as a merchant? If so, what level (1, 2, 3, 4)?</v>
      </c>
      <c r="C275" s="33" t="str">
        <f>IF(LEN(VLOOKUP($A275,Questions!$B:$AA,20,FALSE))=0,"",VLOOKUP($A275,Questions!$B:$AA,20,FALSE))</f>
        <v xml:space="preserve"> </v>
      </c>
      <c r="D275" s="34" t="str">
        <f>IF(LEN(VLOOKUP($A275,Questions!$B:$AA,21,FALSE))=0,"",VLOOKUP($A275,Questions!$B:$AA,21,FALSE))</f>
        <v xml:space="preserve"> </v>
      </c>
      <c r="E275" s="34" t="str">
        <f>IF(LEN(VLOOKUP($A275,Questions!$B:$AA,22,FALSE))=0,"",VLOOKUP($A275,Questions!$B:$AA,22,FALSE))</f>
        <v xml:space="preserve"> </v>
      </c>
      <c r="F275" s="32" t="str">
        <f>IF(LEN(VLOOKUP($A275,Questions!$B:$AA,23,FALSE))=0,"",VLOOKUP($A275,Questions!$B:$AA,23,FALSE))</f>
        <v xml:space="preserve"> </v>
      </c>
      <c r="G275" s="33" t="str">
        <f>IF(LEN(VLOOKUP($A275,Questions!$B:$AA,24,FALSE))=0,"",VLOOKUP($A275,Questions!$B:$AA,24,FALSE))</f>
        <v xml:space="preserve"> </v>
      </c>
      <c r="H275" s="34" t="str">
        <f>IF(LEN(VLOOKUP($A275,Questions!$B:$AA,25,FALSE))=0,"",VLOOKUP($A275,Questions!$B:$AA,25,FALSE))</f>
        <v xml:space="preserve"> </v>
      </c>
      <c r="I275" s="32" t="str">
        <f>IF(LEN(VLOOKUP($A275,Questions!$B:$AA,26,FALSE))=0,"",VLOOKUP($A275,Questions!$B:$AA,26,FALSE))</f>
        <v xml:space="preserve"> </v>
      </c>
      <c r="J275" s="32" t="str">
        <f>IF(LEN(VLOOKUP($A275,Questions!$B:$AB,27,FALSE))=0,"",VLOOKUP($A275,Questions!$B:$AB,27,FALSE))</f>
        <v xml:space="preserve"> </v>
      </c>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c r="IW275"/>
      <c r="IX275"/>
      <c r="IY275"/>
    </row>
    <row r="276" spans="1:259" ht="64.25" customHeight="1" x14ac:dyDescent="0.2">
      <c r="A276" s="11" t="s">
        <v>298</v>
      </c>
      <c r="B276" s="25" t="str">
        <f>VLOOKUP(A276,'HECVAT - Full | Vendor Response'!A$27:B$284,2,FALSE)</f>
        <v>Describe the architecture employed by the system to verify and authorize credit card transactions.</v>
      </c>
      <c r="C276" s="32" t="str">
        <f>IF(LEN(VLOOKUP($A276,Questions!$B:$AA,20,FALSE))=0,"",VLOOKUP($A276,Questions!$B:$AA,20,FALSE))</f>
        <v xml:space="preserve"> </v>
      </c>
      <c r="D276" s="34" t="str">
        <f>IF(LEN(VLOOKUP($A276,Questions!$B:$AA,21,FALSE))=0,"",VLOOKUP($A276,Questions!$B:$AA,21,FALSE))</f>
        <v xml:space="preserve"> </v>
      </c>
      <c r="E276" s="34" t="str">
        <f>IF(LEN(VLOOKUP($A276,Questions!$B:$AA,22,FALSE))=0,"",VLOOKUP($A276,Questions!$B:$AA,22,FALSE))</f>
        <v xml:space="preserve"> </v>
      </c>
      <c r="F276" s="32" t="str">
        <f>IF(LEN(VLOOKUP($A276,Questions!$B:$AA,23,FALSE))=0,"",VLOOKUP($A276,Questions!$B:$AA,23,FALSE))</f>
        <v xml:space="preserve"> </v>
      </c>
      <c r="G276" s="34" t="str">
        <f>IF(LEN(VLOOKUP($A276,Questions!$B:$AA,24,FALSE))=0,"",VLOOKUP($A276,Questions!$B:$AA,24,FALSE))</f>
        <v xml:space="preserve"> </v>
      </c>
      <c r="H276" s="34" t="str">
        <f>IF(LEN(VLOOKUP($A276,Questions!$B:$AA,25,FALSE))=0,"",VLOOKUP($A276,Questions!$B:$AA,25,FALSE))</f>
        <v xml:space="preserve"> </v>
      </c>
      <c r="I276" s="32" t="str">
        <f>IF(LEN(VLOOKUP($A276,Questions!$B:$AA,26,FALSE))=0,"",VLOOKUP($A276,Questions!$B:$AA,26,FALSE))</f>
        <v xml:space="preserve"> </v>
      </c>
      <c r="J276" s="32" t="str">
        <f>IF(LEN(VLOOKUP($A276,Questions!$B:$AB,27,FALSE))=0,"",VLOOKUP($A276,Questions!$B:$AB,27,FALSE))</f>
        <v xml:space="preserve"> </v>
      </c>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c r="IW276"/>
      <c r="IX276"/>
      <c r="IY276"/>
    </row>
    <row r="277" spans="1:259" ht="64.25" customHeight="1" x14ac:dyDescent="0.2">
      <c r="A277" s="11" t="s">
        <v>299</v>
      </c>
      <c r="B277" s="25" t="str">
        <f>VLOOKUP(A277,'HECVAT - Full | Vendor Response'!A$27:B$284,2,FALSE)</f>
        <v xml:space="preserve">What payment processors/gateways does the system support? </v>
      </c>
      <c r="C277" s="32" t="str">
        <f>IF(LEN(VLOOKUP($A277,Questions!$B:$AA,20,FALSE))=0,"",VLOOKUP($A277,Questions!$B:$AA,20,FALSE))</f>
        <v xml:space="preserve"> </v>
      </c>
      <c r="D277" s="34" t="str">
        <f>IF(LEN(VLOOKUP($A277,Questions!$B:$AA,21,FALSE))=0,"",VLOOKUP($A277,Questions!$B:$AA,21,FALSE))</f>
        <v xml:space="preserve"> </v>
      </c>
      <c r="E277" s="34" t="str">
        <f>IF(LEN(VLOOKUP($A277,Questions!$B:$AA,22,FALSE))=0,"",VLOOKUP($A277,Questions!$B:$AA,22,FALSE))</f>
        <v xml:space="preserve"> </v>
      </c>
      <c r="F277" s="32" t="str">
        <f>IF(LEN(VLOOKUP($A277,Questions!$B:$AA,23,FALSE))=0,"",VLOOKUP($A277,Questions!$B:$AA,23,FALSE))</f>
        <v xml:space="preserve"> </v>
      </c>
      <c r="G277" s="34" t="str">
        <f>IF(LEN(VLOOKUP($A277,Questions!$B:$AA,24,FALSE))=0,"",VLOOKUP($A277,Questions!$B:$AA,24,FALSE))</f>
        <v xml:space="preserve"> </v>
      </c>
      <c r="H277" s="34" t="str">
        <f>IF(LEN(VLOOKUP($A277,Questions!$B:$AA,25,FALSE))=0,"",VLOOKUP($A277,Questions!$B:$AA,25,FALSE))</f>
        <v xml:space="preserve"> </v>
      </c>
      <c r="I277" s="32" t="str">
        <f>IF(LEN(VLOOKUP($A277,Questions!$B:$AA,26,FALSE))=0,"",VLOOKUP($A277,Questions!$B:$AA,26,FALSE))</f>
        <v xml:space="preserve"> </v>
      </c>
      <c r="J277" s="32" t="str">
        <f>IF(LEN(VLOOKUP($A277,Questions!$B:$AB,27,FALSE))=0,"",VLOOKUP($A277,Questions!$B:$AB,27,FALSE))</f>
        <v xml:space="preserve"> </v>
      </c>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c r="IW277"/>
      <c r="IX277"/>
      <c r="IY277"/>
    </row>
    <row r="278" spans="1:259" ht="36" customHeight="1" x14ac:dyDescent="0.2">
      <c r="A278" s="11" t="s">
        <v>300</v>
      </c>
      <c r="B278" s="25" t="str">
        <f>VLOOKUP(A278,'HECVAT - Full | Vendor Response'!A$27:B$284,2,FALSE)</f>
        <v>Can the application be installed in a PCI DSS–compliant manner ?</v>
      </c>
      <c r="C278" s="32" t="str">
        <f>IF(LEN(VLOOKUP($A278,Questions!$B:$AA,20,FALSE))=0,"",VLOOKUP($A278,Questions!$B:$AA,20,FALSE))</f>
        <v xml:space="preserve"> </v>
      </c>
      <c r="D278" s="34" t="str">
        <f>IF(LEN(VLOOKUP($A278,Questions!$B:$AA,21,FALSE))=0,"",VLOOKUP($A278,Questions!$B:$AA,21,FALSE))</f>
        <v xml:space="preserve"> </v>
      </c>
      <c r="E278" s="34" t="str">
        <f>IF(LEN(VLOOKUP($A278,Questions!$B:$AA,22,FALSE))=0,"",VLOOKUP($A278,Questions!$B:$AA,22,FALSE))</f>
        <v xml:space="preserve"> </v>
      </c>
      <c r="F278" s="32" t="str">
        <f>IF(LEN(VLOOKUP($A278,Questions!$B:$AA,23,FALSE))=0,"",VLOOKUP($A278,Questions!$B:$AA,23,FALSE))</f>
        <v xml:space="preserve"> </v>
      </c>
      <c r="G278" s="33" t="str">
        <f>IF(LEN(VLOOKUP($A278,Questions!$B:$AA,24,FALSE))=0,"",VLOOKUP($A278,Questions!$B:$AA,24,FALSE))</f>
        <v xml:space="preserve"> </v>
      </c>
      <c r="H278" s="34" t="str">
        <f>IF(LEN(VLOOKUP($A278,Questions!$B:$AA,25,FALSE))=0,"",VLOOKUP($A278,Questions!$B:$AA,25,FALSE))</f>
        <v xml:space="preserve"> </v>
      </c>
      <c r="I278" s="32" t="str">
        <f>IF(LEN(VLOOKUP($A278,Questions!$B:$AA,26,FALSE))=0,"",VLOOKUP($A278,Questions!$B:$AA,26,FALSE))</f>
        <v xml:space="preserve"> </v>
      </c>
      <c r="J278" s="32" t="str">
        <f>IF(LEN(VLOOKUP($A278,Questions!$B:$AB,27,FALSE))=0,"",VLOOKUP($A278,Questions!$B:$AB,27,FALSE))</f>
        <v xml:space="preserve"> </v>
      </c>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c r="IW278"/>
      <c r="IX278"/>
      <c r="IY278"/>
    </row>
    <row r="279" spans="1:259" ht="36" customHeight="1" x14ac:dyDescent="0.2">
      <c r="A279" s="11" t="s">
        <v>301</v>
      </c>
      <c r="B279" s="25" t="str">
        <f>VLOOKUP(A279,'HECVAT - Full | Vendor Response'!A$27:B$284,2,FALSE)</f>
        <v xml:space="preserve">Is the application listed as an approved Payment Application Data Security Standard (PA-DSS) application? </v>
      </c>
      <c r="C279" s="33" t="str">
        <f>IF(LEN(VLOOKUP($A279,Questions!$B:$AA,20,FALSE))=0,"",VLOOKUP($A279,Questions!$B:$AA,20,FALSE))</f>
        <v xml:space="preserve"> </v>
      </c>
      <c r="D279" s="34" t="str">
        <f>IF(LEN(VLOOKUP($A279,Questions!$B:$AA,21,FALSE))=0,"",VLOOKUP($A279,Questions!$B:$AA,21,FALSE))</f>
        <v xml:space="preserve"> </v>
      </c>
      <c r="E279" s="34" t="str">
        <f>IF(LEN(VLOOKUP($A279,Questions!$B:$AA,22,FALSE))=0,"",VLOOKUP($A279,Questions!$B:$AA,22,FALSE))</f>
        <v xml:space="preserve"> </v>
      </c>
      <c r="F279" s="32" t="str">
        <f>IF(LEN(VLOOKUP($A279,Questions!$B:$AA,23,FALSE))=0,"",VLOOKUP($A279,Questions!$B:$AA,23,FALSE))</f>
        <v xml:space="preserve"> </v>
      </c>
      <c r="G279" s="33" t="str">
        <f>IF(LEN(VLOOKUP($A279,Questions!$B:$AA,24,FALSE))=0,"",VLOOKUP($A279,Questions!$B:$AA,24,FALSE))</f>
        <v xml:space="preserve"> </v>
      </c>
      <c r="H279" s="34" t="str">
        <f>IF(LEN(VLOOKUP($A279,Questions!$B:$AA,25,FALSE))=0,"",VLOOKUP($A279,Questions!$B:$AA,25,FALSE))</f>
        <v xml:space="preserve"> </v>
      </c>
      <c r="I279" s="32" t="str">
        <f>IF(LEN(VLOOKUP($A279,Questions!$B:$AA,26,FALSE))=0,"",VLOOKUP($A279,Questions!$B:$AA,26,FALSE))</f>
        <v xml:space="preserve"> </v>
      </c>
      <c r="J279" s="32" t="str">
        <f>IF(LEN(VLOOKUP($A279,Questions!$B:$AB,27,FALSE))=0,"",VLOOKUP($A279,Questions!$B:$AB,27,FALSE))</f>
        <v xml:space="preserve"> </v>
      </c>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c r="IW279"/>
      <c r="IX279"/>
      <c r="IY279"/>
    </row>
    <row r="280" spans="1:259" ht="54" customHeight="1" x14ac:dyDescent="0.2">
      <c r="A280" s="11" t="s">
        <v>302</v>
      </c>
      <c r="B280" s="25" t="str">
        <f>VLOOKUP(A280,'HECVAT - Full | Vendor Response'!A$27:B$284,2,FALSE)</f>
        <v>Does the system or products use a third party to collect, store, process, or transmit cardholder (payment/credit/debt card) data?</v>
      </c>
      <c r="C280" s="32" t="str">
        <f>IF(LEN(VLOOKUP($A280,Questions!$B:$AA,20,FALSE))=0,"",VLOOKUP($A280,Questions!$B:$AA,20,FALSE))</f>
        <v xml:space="preserve"> </v>
      </c>
      <c r="D280" s="34" t="str">
        <f>IF(LEN(VLOOKUP($A280,Questions!$B:$AA,21,FALSE))=0,"",VLOOKUP($A280,Questions!$B:$AA,21,FALSE))</f>
        <v xml:space="preserve"> </v>
      </c>
      <c r="E280" s="34" t="str">
        <f>IF(LEN(VLOOKUP($A280,Questions!$B:$AA,22,FALSE))=0,"",VLOOKUP($A280,Questions!$B:$AA,22,FALSE))</f>
        <v xml:space="preserve"> </v>
      </c>
      <c r="F280" s="32" t="str">
        <f>IF(LEN(VLOOKUP($A280,Questions!$B:$AA,23,FALSE))=0,"",VLOOKUP($A280,Questions!$B:$AA,23,FALSE))</f>
        <v xml:space="preserve"> </v>
      </c>
      <c r="G280" s="33" t="str">
        <f>IF(LEN(VLOOKUP($A280,Questions!$B:$AA,24,FALSE))=0,"",VLOOKUP($A280,Questions!$B:$AA,24,FALSE))</f>
        <v xml:space="preserve"> </v>
      </c>
      <c r="H280" s="34" t="str">
        <f>IF(LEN(VLOOKUP($A280,Questions!$B:$AA,25,FALSE))=0,"",VLOOKUP($A280,Questions!$B:$AA,25,FALSE))</f>
        <v xml:space="preserve"> </v>
      </c>
      <c r="I280" s="32" t="str">
        <f>IF(LEN(VLOOKUP($A280,Questions!$B:$AA,26,FALSE))=0,"",VLOOKUP($A280,Questions!$B:$AA,26,FALSE))</f>
        <v xml:space="preserve"> </v>
      </c>
      <c r="J280" s="32" t="str">
        <f>IF(LEN(VLOOKUP($A280,Questions!$B:$AB,27,FALSE))=0,"",VLOOKUP($A280,Questions!$B:$AB,27,FALSE))</f>
        <v xml:space="preserve"> </v>
      </c>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c r="IW280"/>
      <c r="IX280"/>
      <c r="IY280"/>
    </row>
    <row r="281" spans="1:259" ht="64.25" customHeight="1" x14ac:dyDescent="0.2">
      <c r="A281" s="11" t="s">
        <v>303</v>
      </c>
      <c r="B281" s="25" t="str">
        <f>VLOOKUP(A281,'HECVAT - Full | Vendor Response'!A$27:B$284,2,FALSE)</f>
        <v xml:space="preserve">Include documentation describing the systems' abilities to comply with the PCI DSS and any features or capabilities of the system that must be added or changed in order to operate in compliance with the standards. </v>
      </c>
      <c r="C281" s="32" t="str">
        <f>IF(LEN(VLOOKUP($A281,Questions!$B:$AA,20,FALSE))=0,"",VLOOKUP($A281,Questions!$B:$AA,20,FALSE))</f>
        <v/>
      </c>
      <c r="D281" s="34" t="str">
        <f>IF(LEN(VLOOKUP($A281,Questions!$B:$AA,21,FALSE))=0,"",VLOOKUP($A281,Questions!$B:$AA,21,FALSE))</f>
        <v xml:space="preserve"> </v>
      </c>
      <c r="E281" s="34" t="str">
        <f>IF(LEN(VLOOKUP($A281,Questions!$B:$AA,22,FALSE))=0,"",VLOOKUP($A281,Questions!$B:$AA,22,FALSE))</f>
        <v xml:space="preserve"> </v>
      </c>
      <c r="F281" s="32" t="str">
        <f>IF(LEN(VLOOKUP($A281,Questions!$B:$AA,23,FALSE))=0,"",VLOOKUP($A281,Questions!$B:$AA,23,FALSE))</f>
        <v xml:space="preserve"> </v>
      </c>
      <c r="G281" s="34" t="str">
        <f>IF(LEN(VLOOKUP($A281,Questions!$B:$AA,24,FALSE))=0,"",VLOOKUP($A281,Questions!$B:$AA,24,FALSE))</f>
        <v xml:space="preserve"> </v>
      </c>
      <c r="H281" s="34" t="str">
        <f>IF(LEN(VLOOKUP($A281,Questions!$B:$AA,25,FALSE))=0,"",VLOOKUP($A281,Questions!$B:$AA,25,FALSE))</f>
        <v xml:space="preserve"> </v>
      </c>
      <c r="I281" s="32" t="str">
        <f>IF(LEN(VLOOKUP($A281,Questions!$B:$AA,26,FALSE))=0,"",VLOOKUP($A281,Questions!$B:$AA,26,FALSE))</f>
        <v xml:space="preserve"> </v>
      </c>
      <c r="J281" s="32" t="str">
        <f>IF(LEN(VLOOKUP($A281,Questions!$B:$AB,27,FALSE))=0,"",VLOOKUP($A281,Questions!$B:$AB,27,FALSE))</f>
        <v xml:space="preserve"> </v>
      </c>
      <c r="K281" s="274" t="s">
        <v>3242</v>
      </c>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c r="IW281"/>
      <c r="IX281"/>
      <c r="IY281"/>
    </row>
    <row r="282" spans="1:259" ht="15" customHeight="1" x14ac:dyDescent="0.15">
      <c r="A282" s="273" t="s">
        <v>3236</v>
      </c>
    </row>
  </sheetData>
  <mergeCells count="21">
    <mergeCell ref="A2:J2"/>
    <mergeCell ref="A3:H3"/>
    <mergeCell ref="A110:B110"/>
    <mergeCell ref="A90:B90"/>
    <mergeCell ref="A75:B75"/>
    <mergeCell ref="A65:B65"/>
    <mergeCell ref="A60:B60"/>
    <mergeCell ref="A38:B38"/>
    <mergeCell ref="A32:B32"/>
    <mergeCell ref="A50:B50"/>
    <mergeCell ref="A239:B239"/>
    <mergeCell ref="A269:B269"/>
    <mergeCell ref="A226:B226"/>
    <mergeCell ref="A232:B232"/>
    <mergeCell ref="A162:B162"/>
    <mergeCell ref="A137:B137"/>
    <mergeCell ref="A121:B121"/>
    <mergeCell ref="A221:B221"/>
    <mergeCell ref="A204:B204"/>
    <mergeCell ref="A180:B180"/>
    <mergeCell ref="A192:B192"/>
  </mergeCells>
  <conditionalFormatting sqref="A50">
    <cfRule type="expression" dxfId="75" priority="33">
      <formula>$C$27="No"</formula>
    </cfRule>
  </conditionalFormatting>
  <conditionalFormatting sqref="A60">
    <cfRule type="expression" dxfId="74" priority="357">
      <formula>$C$27="No"</formula>
    </cfRule>
  </conditionalFormatting>
  <conditionalFormatting sqref="A65">
    <cfRule type="expression" dxfId="73" priority="337">
      <formula>$C$31="No"</formula>
    </cfRule>
  </conditionalFormatting>
  <conditionalFormatting sqref="A110">
    <cfRule type="expression" dxfId="72" priority="329">
      <formula>$C$28="No"</formula>
    </cfRule>
  </conditionalFormatting>
  <conditionalFormatting sqref="A123 C123:G123">
    <cfRule type="expression" dxfId="71" priority="206">
      <formula>$C$122="No"</formula>
    </cfRule>
  </conditionalFormatting>
  <conditionalFormatting sqref="A167:A168">
    <cfRule type="expression" dxfId="70" priority="306">
      <formula>$C$166="No"</formula>
    </cfRule>
  </conditionalFormatting>
  <conditionalFormatting sqref="A168">
    <cfRule type="expression" dxfId="69" priority="305">
      <formula>$C$167="No"</formula>
    </cfRule>
  </conditionalFormatting>
  <conditionalFormatting sqref="A172">
    <cfRule type="expression" dxfId="68" priority="353">
      <formula>$C$171="No"</formula>
    </cfRule>
  </conditionalFormatting>
  <conditionalFormatting sqref="A178">
    <cfRule type="expression" dxfId="67" priority="332">
      <formula>$C$177="No"</formula>
    </cfRule>
  </conditionalFormatting>
  <conditionalFormatting sqref="A180">
    <cfRule type="expression" dxfId="66" priority="356">
      <formula>$C$29="No"</formula>
    </cfRule>
  </conditionalFormatting>
  <conditionalFormatting sqref="A203 C203:G203">
    <cfRule type="expression" dxfId="65" priority="200">
      <formula>$C$202="No"</formula>
    </cfRule>
  </conditionalFormatting>
  <conditionalFormatting sqref="A234 C234:G234">
    <cfRule type="expression" dxfId="64" priority="194">
      <formula>$C$233="No"</formula>
    </cfRule>
  </conditionalFormatting>
  <conditionalFormatting sqref="A237 C237:G237">
    <cfRule type="expression" dxfId="63" priority="195">
      <formula>$C$236="No"</formula>
    </cfRule>
  </conditionalFormatting>
  <conditionalFormatting sqref="A239">
    <cfRule type="expression" dxfId="62" priority="358">
      <formula>$C$25="No"</formula>
    </cfRule>
  </conditionalFormatting>
  <conditionalFormatting sqref="A247:A248">
    <cfRule type="expression" dxfId="61" priority="285">
      <formula>$C$246="No"</formula>
    </cfRule>
  </conditionalFormatting>
  <conditionalFormatting sqref="A248">
    <cfRule type="expression" dxfId="60" priority="286">
      <formula>$C$247="No"</formula>
    </cfRule>
  </conditionalFormatting>
  <conditionalFormatting sqref="A264">
    <cfRule type="expression" dxfId="59" priority="327">
      <formula>$C$263="No"</formula>
    </cfRule>
  </conditionalFormatting>
  <conditionalFormatting sqref="A267:A268">
    <cfRule type="expression" dxfId="58" priority="282">
      <formula>$C$266="No"</formula>
    </cfRule>
  </conditionalFormatting>
  <conditionalFormatting sqref="A269">
    <cfRule type="expression" dxfId="57" priority="343">
      <formula>$C$30="No"</formula>
    </cfRule>
  </conditionalFormatting>
  <conditionalFormatting sqref="A75:B75 A90:B90 A110:B110 A121:B121 A137:B137 A162:B162 A180:B180 A192:B192 A204:B204 A226:B226 A239:B239 A269:B269">
    <cfRule type="expression" dxfId="56" priority="321">
      <formula>$C$31="Yes"</formula>
    </cfRule>
  </conditionalFormatting>
  <conditionalFormatting sqref="A221:B221">
    <cfRule type="expression" dxfId="55" priority="27">
      <formula>$C$31="Yes"</formula>
    </cfRule>
  </conditionalFormatting>
  <conditionalFormatting sqref="A232:B232">
    <cfRule type="expression" dxfId="54" priority="318">
      <formula>$C$31="Yes"</formula>
    </cfRule>
  </conditionalFormatting>
  <conditionalFormatting sqref="C161:D161">
    <cfRule type="expression" dxfId="53" priority="335">
      <formula>$C$160="No"</formula>
    </cfRule>
  </conditionalFormatting>
  <conditionalFormatting sqref="C222:D225">
    <cfRule type="expression" dxfId="52" priority="5">
      <formula>$C$219="No"</formula>
    </cfRule>
  </conditionalFormatting>
  <conditionalFormatting sqref="C72:H72">
    <cfRule type="expression" dxfId="51" priority="339">
      <formula>$C$71="No"</formula>
    </cfRule>
  </conditionalFormatting>
  <conditionalFormatting sqref="C101:H101">
    <cfRule type="expression" dxfId="50" priority="208">
      <formula>$C$100="No"</formula>
    </cfRule>
  </conditionalFormatting>
  <conditionalFormatting sqref="C103:H104">
    <cfRule type="expression" dxfId="49" priority="218">
      <formula>$C$102="No"</formula>
    </cfRule>
  </conditionalFormatting>
  <conditionalFormatting sqref="C149:H149">
    <cfRule type="expression" dxfId="48" priority="205">
      <formula>$C$148="No"</formula>
    </cfRule>
  </conditionalFormatting>
  <conditionalFormatting sqref="C167:H168">
    <cfRule type="expression" dxfId="47" priority="203">
      <formula>$C$166="No"</formula>
    </cfRule>
  </conditionalFormatting>
  <conditionalFormatting sqref="C168:H168">
    <cfRule type="expression" dxfId="46" priority="202">
      <formula>$C$167="No"</formula>
    </cfRule>
  </conditionalFormatting>
  <conditionalFormatting sqref="C172:H172">
    <cfRule type="expression" dxfId="45" priority="219">
      <formula>$C$171="No"</formula>
    </cfRule>
  </conditionalFormatting>
  <conditionalFormatting sqref="C178:H178">
    <cfRule type="expression" dxfId="44" priority="213">
      <formula>$C$177="No"</formula>
    </cfRule>
  </conditionalFormatting>
  <conditionalFormatting sqref="C186:H186 I187:J188">
    <cfRule type="expression" dxfId="43" priority="67">
      <formula>$C$185="No"</formula>
    </cfRule>
  </conditionalFormatting>
  <conditionalFormatting sqref="C247:H248">
    <cfRule type="expression" dxfId="42" priority="192">
      <formula>$C$246="No"</formula>
    </cfRule>
  </conditionalFormatting>
  <conditionalFormatting sqref="C248:H248">
    <cfRule type="expression" dxfId="41" priority="193">
      <formula>$C$247="No"</formula>
    </cfRule>
  </conditionalFormatting>
  <conditionalFormatting sqref="C264:H264">
    <cfRule type="expression" dxfId="40" priority="212">
      <formula>$C$263="No"</formula>
    </cfRule>
  </conditionalFormatting>
  <conditionalFormatting sqref="C267:H267">
    <cfRule type="expression" dxfId="39" priority="191">
      <formula>$C$266="No"</formula>
    </cfRule>
  </conditionalFormatting>
  <conditionalFormatting sqref="E66:E74">
    <cfRule type="expression" dxfId="38" priority="326">
      <formula>$C$31="No"</formula>
    </cfRule>
  </conditionalFormatting>
  <conditionalFormatting sqref="E77 E79 H79 E91:E109 E111:E120 H111:H120 I129:J129 I133:J136 E138:E161 H138:J161 H181:H191 I191:J191 E205:E220 H205:J220 H222:H225 E240:E268 H240:H268">
    <cfRule type="expression" dxfId="37" priority="8">
      <formula>$C$31="Yes"</formula>
    </cfRule>
  </conditionalFormatting>
  <conditionalFormatting sqref="E122:E136">
    <cfRule type="expression" dxfId="36" priority="312">
      <formula>$C$31="Yes"</formula>
    </cfRule>
  </conditionalFormatting>
  <conditionalFormatting sqref="E163:E179">
    <cfRule type="expression" dxfId="35" priority="354">
      <formula>$C$31="Yes"</formula>
    </cfRule>
  </conditionalFormatting>
  <conditionalFormatting sqref="E181:E191">
    <cfRule type="expression" dxfId="34" priority="349">
      <formula>$C$31="Yes"</formula>
    </cfRule>
  </conditionalFormatting>
  <conditionalFormatting sqref="E193:E203">
    <cfRule type="expression" dxfId="33" priority="302">
      <formula>$C$31="Yes"</formula>
    </cfRule>
  </conditionalFormatting>
  <conditionalFormatting sqref="E222:E225">
    <cfRule type="expression" dxfId="32" priority="6">
      <formula>$C$31="Yes"</formula>
    </cfRule>
  </conditionalFormatting>
  <conditionalFormatting sqref="E227:E231">
    <cfRule type="expression" dxfId="31" priority="291">
      <formula>$C$31="Yes"</formula>
    </cfRule>
  </conditionalFormatting>
  <conditionalFormatting sqref="E233:E238">
    <cfRule type="expression" dxfId="30" priority="346">
      <formula>$C$31="Yes"</formula>
    </cfRule>
  </conditionalFormatting>
  <conditionalFormatting sqref="E270:E281">
    <cfRule type="expression" dxfId="29" priority="283">
      <formula>$C$31="Yes"</formula>
    </cfRule>
  </conditionalFormatting>
  <conditionalFormatting sqref="E74:H74 C74">
    <cfRule type="expression" dxfId="28" priority="338">
      <formula>$C$73="No"</formula>
    </cfRule>
  </conditionalFormatting>
  <conditionalFormatting sqref="F161:G161">
    <cfRule type="expression" dxfId="27" priority="215">
      <formula>$C$160="No"</formula>
    </cfRule>
  </conditionalFormatting>
  <conditionalFormatting sqref="F222:G225">
    <cfRule type="expression" dxfId="26" priority="3">
      <formula>$C$219="No"</formula>
    </cfRule>
  </conditionalFormatting>
  <conditionalFormatting sqref="H77 D77:E77">
    <cfRule type="expression" dxfId="25" priority="352">
      <formula>$C$76="No"</formula>
    </cfRule>
  </conditionalFormatting>
  <conditionalFormatting sqref="H122:H136">
    <cfRule type="expression" dxfId="24" priority="244">
      <formula>$C$31="Yes"</formula>
    </cfRule>
  </conditionalFormatting>
  <conditionalFormatting sqref="H123">
    <cfRule type="expression" dxfId="23" priority="311">
      <formula>$C$122="No"</formula>
    </cfRule>
  </conditionalFormatting>
  <conditionalFormatting sqref="H193:H203">
    <cfRule type="expression" dxfId="22" priority="235">
      <formula>$C$31="Yes"</formula>
    </cfRule>
  </conditionalFormatting>
  <conditionalFormatting sqref="H203">
    <cfRule type="expression" dxfId="21" priority="301">
      <formula>$C$202="No"</formula>
    </cfRule>
  </conditionalFormatting>
  <conditionalFormatting sqref="H233:H238">
    <cfRule type="expression" dxfId="20" priority="270">
      <formula>$C$31="Yes"</formula>
    </cfRule>
  </conditionalFormatting>
  <conditionalFormatting sqref="H234">
    <cfRule type="expression" dxfId="19" priority="287">
      <formula>$C$233="No"</formula>
    </cfRule>
  </conditionalFormatting>
  <conditionalFormatting sqref="H237">
    <cfRule type="expression" dxfId="18" priority="288">
      <formula>$C$236="No"</formula>
    </cfRule>
  </conditionalFormatting>
  <conditionalFormatting sqref="H66:J74">
    <cfRule type="expression" dxfId="17" priority="68">
      <formula>$C$31="No"</formula>
    </cfRule>
  </conditionalFormatting>
  <conditionalFormatting sqref="H76:J77">
    <cfRule type="expression" dxfId="16" priority="64">
      <formula>$C$31="Yes"</formula>
    </cfRule>
  </conditionalFormatting>
  <conditionalFormatting sqref="H91:J109">
    <cfRule type="expression" dxfId="15" priority="7">
      <formula>$C$31="Yes"</formula>
    </cfRule>
  </conditionalFormatting>
  <conditionalFormatting sqref="H163:J179">
    <cfRule type="expression" dxfId="14" priority="53">
      <formula>$C$31="Yes"</formula>
    </cfRule>
  </conditionalFormatting>
  <conditionalFormatting sqref="H227:J231">
    <cfRule type="expression" dxfId="13" priority="44">
      <formula>$C$31="Yes"</formula>
    </cfRule>
  </conditionalFormatting>
  <conditionalFormatting sqref="H270:J281">
    <cfRule type="expression" dxfId="12" priority="35">
      <formula>$C$31="Yes"</formula>
    </cfRule>
  </conditionalFormatting>
  <conditionalFormatting sqref="I76:J77">
    <cfRule type="expression" dxfId="11" priority="65">
      <formula>$C$76="No"</formula>
    </cfRule>
  </conditionalFormatting>
  <conditionalFormatting sqref="I118:J120">
    <cfRule type="expression" dxfId="10" priority="61">
      <formula>$C$31="Yes"</formula>
    </cfRule>
  </conditionalFormatting>
  <conditionalFormatting sqref="I122:J126">
    <cfRule type="expression" dxfId="9" priority="60">
      <formula>$C$31="Yes"</formula>
    </cfRule>
  </conditionalFormatting>
  <conditionalFormatting sqref="I181:J184">
    <cfRule type="expression" dxfId="8" priority="51">
      <formula>$C$31="Yes"</formula>
    </cfRule>
    <cfRule type="expression" dxfId="7" priority="52">
      <formula>$C$185="No"</formula>
    </cfRule>
  </conditionalFormatting>
  <conditionalFormatting sqref="I187:J188">
    <cfRule type="expression" dxfId="6" priority="69">
      <formula>$C$31="Yes"</formula>
    </cfRule>
  </conditionalFormatting>
  <conditionalFormatting sqref="I191:J191">
    <cfRule type="expression" dxfId="5" priority="303">
      <formula>$C$185="No"</formula>
    </cfRule>
  </conditionalFormatting>
  <conditionalFormatting sqref="I222:J225">
    <cfRule type="expression" dxfId="4" priority="1">
      <formula>$C$219="No"</formula>
    </cfRule>
  </conditionalFormatting>
  <conditionalFormatting sqref="I240:J257">
    <cfRule type="expression" dxfId="3" priority="40">
      <formula>$C$31="Yes"</formula>
    </cfRule>
  </conditionalFormatting>
  <conditionalFormatting sqref="I249:J251">
    <cfRule type="expression" dxfId="2" priority="38">
      <formula>$C$246="No"</formula>
    </cfRule>
    <cfRule type="expression" dxfId="1" priority="39">
      <formula>$C$247="No"</formula>
    </cfRule>
  </conditionalFormatting>
  <conditionalFormatting sqref="I258:J268">
    <cfRule type="expression" dxfId="0" priority="37">
      <formula>$C$31="Yes"</formula>
    </cfRule>
  </conditionalFormatting>
  <pageMargins left="0.75" right="0.75" top="1" bottom="1" header="0.5" footer="0.5"/>
  <pageSetup orientation="landscape" r:id="rId1"/>
  <headerFooter>
    <oddFooter>&amp;L&amp;"Helvetica,Regular"&amp;12&amp;K000000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8"/>
  <sheetViews>
    <sheetView showGridLines="0" zoomScaleNormal="100" workbookViewId="0"/>
  </sheetViews>
  <sheetFormatPr baseColWidth="10" defaultColWidth="0" defaultRowHeight="13" zeroHeight="1" x14ac:dyDescent="0.15"/>
  <cols>
    <col min="1" max="1" width="79" style="285" customWidth="1"/>
    <col min="2" max="2" width="6.625" style="123" customWidth="1"/>
    <col min="3" max="16384" width="6.625" style="123" hidden="1"/>
  </cols>
  <sheetData>
    <row r="1" spans="1:1" x14ac:dyDescent="0.15">
      <c r="A1" s="292" t="s">
        <v>3343</v>
      </c>
    </row>
    <row r="2" spans="1:1" x14ac:dyDescent="0.15"/>
    <row r="3" spans="1:1" x14ac:dyDescent="0.15"/>
    <row r="4" spans="1:1" ht="19" x14ac:dyDescent="0.15">
      <c r="A4" s="284" t="s">
        <v>3247</v>
      </c>
    </row>
    <row r="5" spans="1:1" ht="14" x14ac:dyDescent="0.15">
      <c r="A5" s="286"/>
    </row>
    <row r="6" spans="1:1" ht="30" x14ac:dyDescent="0.15">
      <c r="A6" s="287" t="s">
        <v>3248</v>
      </c>
    </row>
    <row r="7" spans="1:1" ht="14" x14ac:dyDescent="0.15">
      <c r="A7" s="287"/>
    </row>
    <row r="8" spans="1:1" ht="15" x14ac:dyDescent="0.15">
      <c r="A8" s="286" t="s">
        <v>3249</v>
      </c>
    </row>
    <row r="9" spans="1:1" s="291" customFormat="1" ht="15" x14ac:dyDescent="0.15">
      <c r="A9" s="290" t="s">
        <v>3254</v>
      </c>
    </row>
    <row r="10" spans="1:1" s="291" customFormat="1" ht="15" x14ac:dyDescent="0.15">
      <c r="A10" s="290" t="s">
        <v>3255</v>
      </c>
    </row>
    <row r="11" spans="1:1" s="291" customFormat="1" ht="15" x14ac:dyDescent="0.15">
      <c r="A11" s="290" t="s">
        <v>3256</v>
      </c>
    </row>
    <row r="12" spans="1:1" s="291" customFormat="1" ht="15" x14ac:dyDescent="0.15">
      <c r="A12" s="290" t="s">
        <v>3257</v>
      </c>
    </row>
    <row r="13" spans="1:1" s="291" customFormat="1" ht="15" x14ac:dyDescent="0.15">
      <c r="A13" s="290" t="s">
        <v>3258</v>
      </c>
    </row>
    <row r="14" spans="1:1" s="291" customFormat="1" ht="15" x14ac:dyDescent="0.15">
      <c r="A14" s="290" t="s">
        <v>3259</v>
      </c>
    </row>
    <row r="15" spans="1:1" s="291" customFormat="1" ht="15" x14ac:dyDescent="0.15">
      <c r="A15" s="290" t="s">
        <v>3260</v>
      </c>
    </row>
    <row r="16" spans="1:1" s="291" customFormat="1" ht="15" x14ac:dyDescent="0.15">
      <c r="A16" s="290" t="s">
        <v>3261</v>
      </c>
    </row>
    <row r="17" spans="1:1" s="291" customFormat="1" ht="15" x14ac:dyDescent="0.15">
      <c r="A17" s="290" t="s">
        <v>3262</v>
      </c>
    </row>
    <row r="18" spans="1:1" s="291" customFormat="1" ht="15" x14ac:dyDescent="0.15">
      <c r="A18" s="290" t="s">
        <v>3263</v>
      </c>
    </row>
    <row r="19" spans="1:1" s="291" customFormat="1" ht="15" x14ac:dyDescent="0.15">
      <c r="A19" s="290" t="s">
        <v>3264</v>
      </c>
    </row>
    <row r="20" spans="1:1" s="291" customFormat="1" ht="15" x14ac:dyDescent="0.15">
      <c r="A20" s="290" t="s">
        <v>3265</v>
      </c>
    </row>
    <row r="21" spans="1:1" s="291" customFormat="1" ht="15" x14ac:dyDescent="0.15">
      <c r="A21" s="290" t="s">
        <v>3266</v>
      </c>
    </row>
    <row r="22" spans="1:1" s="291" customFormat="1" ht="15" x14ac:dyDescent="0.15">
      <c r="A22" s="290" t="s">
        <v>3267</v>
      </c>
    </row>
    <row r="23" spans="1:1" s="291" customFormat="1" ht="15" x14ac:dyDescent="0.15">
      <c r="A23" s="290" t="s">
        <v>3268</v>
      </c>
    </row>
    <row r="24" spans="1:1" s="291" customFormat="1" ht="15" x14ac:dyDescent="0.15">
      <c r="A24" s="290" t="s">
        <v>3269</v>
      </c>
    </row>
    <row r="25" spans="1:1" s="291" customFormat="1" ht="15" x14ac:dyDescent="0.15">
      <c r="A25" s="290" t="s">
        <v>3270</v>
      </c>
    </row>
    <row r="26" spans="1:1" s="291" customFormat="1" ht="15" x14ac:dyDescent="0.15">
      <c r="A26" s="290" t="s">
        <v>3271</v>
      </c>
    </row>
    <row r="27" spans="1:1" s="291" customFormat="1" ht="15" x14ac:dyDescent="0.15">
      <c r="A27" s="290" t="s">
        <v>3272</v>
      </c>
    </row>
    <row r="28" spans="1:1" s="291" customFormat="1" ht="15" x14ac:dyDescent="0.15">
      <c r="A28" s="290" t="s">
        <v>3273</v>
      </c>
    </row>
    <row r="29" spans="1:1" s="291" customFormat="1" ht="15" x14ac:dyDescent="0.15">
      <c r="A29" s="290" t="s">
        <v>3274</v>
      </c>
    </row>
    <row r="30" spans="1:1" s="291" customFormat="1" ht="15" x14ac:dyDescent="0.15">
      <c r="A30" s="290" t="s">
        <v>3275</v>
      </c>
    </row>
    <row r="31" spans="1:1" s="291" customFormat="1" ht="15" x14ac:dyDescent="0.15">
      <c r="A31" s="290" t="s">
        <v>3276</v>
      </c>
    </row>
    <row r="32" spans="1:1" s="291" customFormat="1" ht="15" x14ac:dyDescent="0.15">
      <c r="A32" s="290" t="s">
        <v>3277</v>
      </c>
    </row>
    <row r="33" spans="1:1" s="291" customFormat="1" ht="15" x14ac:dyDescent="0.15">
      <c r="A33" s="290" t="s">
        <v>3278</v>
      </c>
    </row>
    <row r="34" spans="1:1" s="291" customFormat="1" ht="15" x14ac:dyDescent="0.15">
      <c r="A34" s="290" t="s">
        <v>3279</v>
      </c>
    </row>
    <row r="35" spans="1:1" s="291" customFormat="1" ht="15" x14ac:dyDescent="0.15">
      <c r="A35" s="290" t="s">
        <v>3280</v>
      </c>
    </row>
    <row r="36" spans="1:1" s="291" customFormat="1" ht="15" x14ac:dyDescent="0.15">
      <c r="A36" s="290" t="s">
        <v>3281</v>
      </c>
    </row>
    <row r="37" spans="1:1" s="291" customFormat="1" ht="15" x14ac:dyDescent="0.15">
      <c r="A37" s="290" t="s">
        <v>3282</v>
      </c>
    </row>
    <row r="38" spans="1:1" s="291" customFormat="1" ht="15" x14ac:dyDescent="0.15">
      <c r="A38" s="290" t="s">
        <v>3283</v>
      </c>
    </row>
    <row r="39" spans="1:1" s="291" customFormat="1" ht="15" x14ac:dyDescent="0.15">
      <c r="A39" s="290" t="s">
        <v>3284</v>
      </c>
    </row>
    <row r="40" spans="1:1" s="291" customFormat="1" ht="15" x14ac:dyDescent="0.15">
      <c r="A40" s="290" t="s">
        <v>3285</v>
      </c>
    </row>
    <row r="41" spans="1:1" s="291" customFormat="1" ht="15" x14ac:dyDescent="0.15">
      <c r="A41" s="290" t="s">
        <v>3286</v>
      </c>
    </row>
    <row r="42" spans="1:1" s="291" customFormat="1" ht="15" x14ac:dyDescent="0.15">
      <c r="A42" s="290" t="s">
        <v>3287</v>
      </c>
    </row>
    <row r="43" spans="1:1" s="291" customFormat="1" ht="15" x14ac:dyDescent="0.15">
      <c r="A43" s="290" t="s">
        <v>3288</v>
      </c>
    </row>
    <row r="44" spans="1:1" s="291" customFormat="1" ht="15" x14ac:dyDescent="0.15">
      <c r="A44" s="290" t="s">
        <v>3289</v>
      </c>
    </row>
    <row r="45" spans="1:1" s="291" customFormat="1" ht="15" x14ac:dyDescent="0.15">
      <c r="A45" s="290" t="s">
        <v>3290</v>
      </c>
    </row>
    <row r="46" spans="1:1" s="291" customFormat="1" ht="15" x14ac:dyDescent="0.15">
      <c r="A46" s="290" t="s">
        <v>3291</v>
      </c>
    </row>
    <row r="47" spans="1:1" s="291" customFormat="1" ht="15" x14ac:dyDescent="0.15">
      <c r="A47" s="290" t="s">
        <v>3292</v>
      </c>
    </row>
    <row r="48" spans="1:1" s="291" customFormat="1" ht="15" x14ac:dyDescent="0.15">
      <c r="A48" s="290" t="s">
        <v>3293</v>
      </c>
    </row>
    <row r="49" spans="1:1" ht="14" x14ac:dyDescent="0.15">
      <c r="A49" s="288"/>
    </row>
    <row r="50" spans="1:1" ht="15" x14ac:dyDescent="0.15">
      <c r="A50" s="286" t="s">
        <v>3250</v>
      </c>
    </row>
    <row r="51" spans="1:1" ht="15" x14ac:dyDescent="0.15">
      <c r="A51" s="290" t="s">
        <v>3294</v>
      </c>
    </row>
    <row r="52" spans="1:1" ht="15" x14ac:dyDescent="0.15">
      <c r="A52" s="290" t="s">
        <v>3295</v>
      </c>
    </row>
    <row r="53" spans="1:1" ht="15" x14ac:dyDescent="0.15">
      <c r="A53" s="290" t="s">
        <v>3296</v>
      </c>
    </row>
    <row r="54" spans="1:1" ht="15" x14ac:dyDescent="0.15">
      <c r="A54" s="290" t="s">
        <v>3297</v>
      </c>
    </row>
    <row r="55" spans="1:1" ht="15" x14ac:dyDescent="0.15">
      <c r="A55" s="290" t="s">
        <v>3298</v>
      </c>
    </row>
    <row r="56" spans="1:1" ht="15" x14ac:dyDescent="0.15">
      <c r="A56" s="290" t="s">
        <v>3299</v>
      </c>
    </row>
    <row r="57" spans="1:1" ht="15" x14ac:dyDescent="0.15">
      <c r="A57" s="290" t="s">
        <v>3300</v>
      </c>
    </row>
    <row r="58" spans="1:1" ht="15" x14ac:dyDescent="0.15">
      <c r="A58" s="290" t="s">
        <v>3301</v>
      </c>
    </row>
    <row r="59" spans="1:1" ht="15" x14ac:dyDescent="0.15">
      <c r="A59" s="290" t="s">
        <v>3302</v>
      </c>
    </row>
    <row r="60" spans="1:1" ht="15" x14ac:dyDescent="0.15">
      <c r="A60" s="290" t="s">
        <v>3303</v>
      </c>
    </row>
    <row r="61" spans="1:1" ht="15" x14ac:dyDescent="0.15">
      <c r="A61" s="290" t="s">
        <v>3304</v>
      </c>
    </row>
    <row r="62" spans="1:1" ht="15" x14ac:dyDescent="0.15">
      <c r="A62" s="290" t="s">
        <v>3305</v>
      </c>
    </row>
    <row r="63" spans="1:1" ht="15" x14ac:dyDescent="0.15">
      <c r="A63" s="290" t="s">
        <v>3306</v>
      </c>
    </row>
    <row r="64" spans="1:1" ht="15" x14ac:dyDescent="0.15">
      <c r="A64" s="290" t="s">
        <v>3307</v>
      </c>
    </row>
    <row r="65" spans="1:1" ht="15" x14ac:dyDescent="0.15">
      <c r="A65" s="290" t="s">
        <v>3308</v>
      </c>
    </row>
    <row r="66" spans="1:1" ht="15" x14ac:dyDescent="0.15">
      <c r="A66" s="290" t="s">
        <v>3309</v>
      </c>
    </row>
    <row r="67" spans="1:1" ht="15" x14ac:dyDescent="0.15">
      <c r="A67" s="290" t="s">
        <v>3310</v>
      </c>
    </row>
    <row r="68" spans="1:1" ht="15" x14ac:dyDescent="0.15">
      <c r="A68" s="290" t="s">
        <v>3311</v>
      </c>
    </row>
    <row r="69" spans="1:1" ht="15" x14ac:dyDescent="0.15">
      <c r="A69" s="290" t="s">
        <v>3312</v>
      </c>
    </row>
    <row r="70" spans="1:1" ht="15" x14ac:dyDescent="0.15">
      <c r="A70" s="290" t="s">
        <v>3313</v>
      </c>
    </row>
    <row r="71" spans="1:1" ht="15" x14ac:dyDescent="0.15">
      <c r="A71" s="290" t="s">
        <v>3314</v>
      </c>
    </row>
    <row r="72" spans="1:1" ht="15" x14ac:dyDescent="0.15">
      <c r="A72" s="290" t="s">
        <v>3281</v>
      </c>
    </row>
    <row r="73" spans="1:1" ht="15" x14ac:dyDescent="0.15">
      <c r="A73" s="290" t="s">
        <v>3315</v>
      </c>
    </row>
    <row r="74" spans="1:1" ht="15" x14ac:dyDescent="0.15">
      <c r="A74" s="290" t="s">
        <v>3316</v>
      </c>
    </row>
    <row r="75" spans="1:1" ht="15" x14ac:dyDescent="0.15">
      <c r="A75" s="290" t="s">
        <v>3317</v>
      </c>
    </row>
    <row r="76" spans="1:1" ht="15" x14ac:dyDescent="0.15">
      <c r="A76" s="290" t="s">
        <v>3318</v>
      </c>
    </row>
    <row r="77" spans="1:1" ht="15" x14ac:dyDescent="0.15">
      <c r="A77" s="290" t="s">
        <v>3319</v>
      </c>
    </row>
    <row r="78" spans="1:1" ht="14" x14ac:dyDescent="0.15">
      <c r="A78" s="288"/>
    </row>
    <row r="79" spans="1:1" ht="15" x14ac:dyDescent="0.15">
      <c r="A79" s="287" t="s">
        <v>3251</v>
      </c>
    </row>
    <row r="80" spans="1:1" ht="15" x14ac:dyDescent="0.15">
      <c r="A80" s="290" t="s">
        <v>3320</v>
      </c>
    </row>
    <row r="81" spans="1:1" ht="15" x14ac:dyDescent="0.15">
      <c r="A81" s="290" t="s">
        <v>3296</v>
      </c>
    </row>
    <row r="82" spans="1:1" ht="15" x14ac:dyDescent="0.15">
      <c r="A82" s="290" t="s">
        <v>3299</v>
      </c>
    </row>
    <row r="83" spans="1:1" ht="15" x14ac:dyDescent="0.15">
      <c r="A83" s="290" t="s">
        <v>3304</v>
      </c>
    </row>
    <row r="84" spans="1:1" ht="15" x14ac:dyDescent="0.15">
      <c r="A84" s="290" t="s">
        <v>3321</v>
      </c>
    </row>
    <row r="85" spans="1:1" ht="15" x14ac:dyDescent="0.15">
      <c r="A85" s="290" t="s">
        <v>3322</v>
      </c>
    </row>
    <row r="86" spans="1:1" ht="15" x14ac:dyDescent="0.15">
      <c r="A86" s="290" t="s">
        <v>3323</v>
      </c>
    </row>
    <row r="87" spans="1:1" ht="15" x14ac:dyDescent="0.15">
      <c r="A87" s="290" t="s">
        <v>3324</v>
      </c>
    </row>
    <row r="88" spans="1:1" ht="15" x14ac:dyDescent="0.15">
      <c r="A88" s="290" t="s">
        <v>3311</v>
      </c>
    </row>
    <row r="89" spans="1:1" ht="15" x14ac:dyDescent="0.15">
      <c r="A89" s="290" t="s">
        <v>3325</v>
      </c>
    </row>
    <row r="90" spans="1:1" ht="15" x14ac:dyDescent="0.15">
      <c r="A90" s="290" t="s">
        <v>3326</v>
      </c>
    </row>
    <row r="91" spans="1:1" ht="15" x14ac:dyDescent="0.15">
      <c r="A91" s="290" t="s">
        <v>3327</v>
      </c>
    </row>
    <row r="92" spans="1:1" ht="15" x14ac:dyDescent="0.15">
      <c r="A92" s="290" t="s">
        <v>3319</v>
      </c>
    </row>
    <row r="93" spans="1:1" ht="15" x14ac:dyDescent="0.15">
      <c r="A93" s="290" t="s">
        <v>3328</v>
      </c>
    </row>
    <row r="94" spans="1:1" ht="15" x14ac:dyDescent="0.15">
      <c r="A94" s="290" t="s">
        <v>3329</v>
      </c>
    </row>
    <row r="95" spans="1:1" ht="14" x14ac:dyDescent="0.15">
      <c r="A95" s="287"/>
    </row>
    <row r="96" spans="1:1" ht="15" x14ac:dyDescent="0.15">
      <c r="A96" s="287" t="s">
        <v>3252</v>
      </c>
    </row>
    <row r="97" spans="1:1" ht="15" x14ac:dyDescent="0.15">
      <c r="A97" s="290" t="s">
        <v>3320</v>
      </c>
    </row>
    <row r="98" spans="1:1" ht="15" x14ac:dyDescent="0.15">
      <c r="A98" s="290" t="s">
        <v>3330</v>
      </c>
    </row>
    <row r="99" spans="1:1" ht="15" x14ac:dyDescent="0.15">
      <c r="A99" s="290" t="s">
        <v>3331</v>
      </c>
    </row>
    <row r="100" spans="1:1" ht="15" x14ac:dyDescent="0.15">
      <c r="A100" s="290" t="s">
        <v>3332</v>
      </c>
    </row>
    <row r="101" spans="1:1" ht="15" x14ac:dyDescent="0.15">
      <c r="A101" s="290" t="s">
        <v>3333</v>
      </c>
    </row>
    <row r="102" spans="1:1" ht="15" x14ac:dyDescent="0.15">
      <c r="A102" s="290" t="s">
        <v>3334</v>
      </c>
    </row>
    <row r="103" spans="1:1" ht="15" x14ac:dyDescent="0.15">
      <c r="A103" s="290" t="s">
        <v>3304</v>
      </c>
    </row>
    <row r="104" spans="1:1" ht="15" x14ac:dyDescent="0.15">
      <c r="A104" s="290" t="s">
        <v>3321</v>
      </c>
    </row>
    <row r="105" spans="1:1" ht="15" x14ac:dyDescent="0.15">
      <c r="A105" s="290" t="s">
        <v>3322</v>
      </c>
    </row>
    <row r="106" spans="1:1" ht="15" x14ac:dyDescent="0.15">
      <c r="A106" s="290" t="s">
        <v>3335</v>
      </c>
    </row>
    <row r="107" spans="1:1" ht="15" x14ac:dyDescent="0.15">
      <c r="A107" s="290" t="s">
        <v>3336</v>
      </c>
    </row>
    <row r="108" spans="1:1" ht="15" x14ac:dyDescent="0.15">
      <c r="A108" s="290" t="s">
        <v>3337</v>
      </c>
    </row>
    <row r="109" spans="1:1" ht="15" x14ac:dyDescent="0.15">
      <c r="A109" s="290" t="s">
        <v>3324</v>
      </c>
    </row>
    <row r="110" spans="1:1" ht="15" x14ac:dyDescent="0.15">
      <c r="A110" s="290" t="s">
        <v>3311</v>
      </c>
    </row>
    <row r="111" spans="1:1" ht="15" x14ac:dyDescent="0.15">
      <c r="A111" s="290" t="s">
        <v>3338</v>
      </c>
    </row>
    <row r="112" spans="1:1" ht="15" x14ac:dyDescent="0.15">
      <c r="A112" s="290" t="s">
        <v>3325</v>
      </c>
    </row>
    <row r="113" spans="1:1" ht="15" x14ac:dyDescent="0.15">
      <c r="A113" s="290" t="s">
        <v>3319</v>
      </c>
    </row>
    <row r="114" spans="1:1" ht="14" x14ac:dyDescent="0.15">
      <c r="A114" s="289"/>
    </row>
    <row r="115" spans="1:1" ht="15" x14ac:dyDescent="0.15">
      <c r="A115" s="287" t="s">
        <v>3253</v>
      </c>
    </row>
    <row r="116" spans="1:1" ht="15" x14ac:dyDescent="0.15">
      <c r="A116" s="290" t="s">
        <v>3320</v>
      </c>
    </row>
    <row r="117" spans="1:1" ht="15" x14ac:dyDescent="0.15">
      <c r="A117" s="290" t="s">
        <v>3339</v>
      </c>
    </row>
    <row r="118" spans="1:1" ht="15" x14ac:dyDescent="0.15">
      <c r="A118" s="290" t="s">
        <v>3304</v>
      </c>
    </row>
    <row r="119" spans="1:1" ht="15" x14ac:dyDescent="0.15">
      <c r="A119" s="290" t="s">
        <v>3321</v>
      </c>
    </row>
    <row r="120" spans="1:1" ht="15" x14ac:dyDescent="0.15">
      <c r="A120" s="290" t="s">
        <v>3340</v>
      </c>
    </row>
    <row r="121" spans="1:1" ht="15" x14ac:dyDescent="0.15">
      <c r="A121" s="290" t="s">
        <v>3322</v>
      </c>
    </row>
    <row r="122" spans="1:1" ht="15" x14ac:dyDescent="0.15">
      <c r="A122" s="290" t="s">
        <v>3311</v>
      </c>
    </row>
    <row r="123" spans="1:1" ht="15" x14ac:dyDescent="0.15">
      <c r="A123" s="290" t="s">
        <v>3325</v>
      </c>
    </row>
    <row r="124" spans="1:1" ht="15" x14ac:dyDescent="0.15">
      <c r="A124" s="290" t="s">
        <v>3341</v>
      </c>
    </row>
    <row r="125" spans="1:1" ht="15" x14ac:dyDescent="0.15">
      <c r="A125" s="290" t="s">
        <v>3342</v>
      </c>
    </row>
    <row r="126" spans="1:1" ht="15" x14ac:dyDescent="0.15">
      <c r="A126" s="290" t="s">
        <v>3281</v>
      </c>
    </row>
    <row r="127" spans="1:1" ht="15" x14ac:dyDescent="0.15">
      <c r="A127" s="290" t="s">
        <v>3319</v>
      </c>
    </row>
    <row r="128" spans="1:1" x14ac:dyDescent="0.15">
      <c r="A128" s="292" t="s">
        <v>3231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Z52"/>
  <sheetViews>
    <sheetView zoomScaleNormal="100" workbookViewId="0"/>
  </sheetViews>
  <sheetFormatPr baseColWidth="10" defaultColWidth="0" defaultRowHeight="16" zeroHeight="1" x14ac:dyDescent="0.2"/>
  <cols>
    <col min="1" max="1" width="10.625" customWidth="1"/>
    <col min="2" max="2" width="10.625" style="100" customWidth="1"/>
    <col min="3" max="3" width="93.25" customWidth="1"/>
    <col min="4" max="4" width="10.625" customWidth="1"/>
    <col min="5" max="26" width="0" hidden="1" customWidth="1"/>
    <col min="27" max="16384" width="10.625" hidden="1"/>
  </cols>
  <sheetData>
    <row r="1" spans="1:26" x14ac:dyDescent="0.2">
      <c r="A1" s="274" t="s">
        <v>3246</v>
      </c>
    </row>
    <row r="2" spans="1:26" ht="36" customHeight="1" x14ac:dyDescent="0.15">
      <c r="A2" s="430" t="s">
        <v>2803</v>
      </c>
      <c r="B2" s="431"/>
      <c r="C2" s="432"/>
      <c r="D2" s="92"/>
      <c r="E2" s="92"/>
      <c r="F2" s="92"/>
      <c r="G2" s="92"/>
      <c r="H2" s="92"/>
      <c r="I2" s="93"/>
      <c r="J2" s="94"/>
      <c r="K2" s="94"/>
      <c r="L2" s="94"/>
      <c r="M2" s="94"/>
      <c r="N2" s="94"/>
      <c r="O2" s="94"/>
      <c r="P2" s="94"/>
      <c r="Q2" s="94"/>
      <c r="R2" s="94"/>
      <c r="S2" s="94"/>
      <c r="T2" s="94"/>
      <c r="U2" s="94"/>
      <c r="V2" s="94"/>
      <c r="W2" s="94"/>
      <c r="X2" s="94"/>
      <c r="Y2" s="94"/>
      <c r="Z2" s="94"/>
    </row>
    <row r="3" spans="1:26" ht="25.5" customHeight="1" x14ac:dyDescent="0.15">
      <c r="A3" s="433" t="s">
        <v>2804</v>
      </c>
      <c r="B3" s="434"/>
      <c r="C3" s="435"/>
      <c r="D3" s="95"/>
      <c r="E3" s="95"/>
      <c r="F3" s="95"/>
      <c r="G3" s="95"/>
      <c r="H3" s="95"/>
      <c r="I3" s="93"/>
      <c r="J3" s="94"/>
      <c r="K3" s="94"/>
      <c r="L3" s="94"/>
      <c r="M3" s="94"/>
      <c r="N3" s="94"/>
      <c r="O3" s="94"/>
      <c r="P3" s="94"/>
      <c r="Q3" s="94"/>
      <c r="R3" s="94"/>
      <c r="S3" s="94"/>
      <c r="T3" s="94"/>
      <c r="U3" s="94"/>
      <c r="V3" s="94"/>
      <c r="W3" s="94"/>
      <c r="X3" s="94"/>
      <c r="Y3" s="94"/>
      <c r="Z3" s="94"/>
    </row>
    <row r="4" spans="1:26" s="12" customFormat="1" ht="24" customHeight="1" x14ac:dyDescent="0.2">
      <c r="A4" s="96" t="s">
        <v>2805</v>
      </c>
      <c r="B4" s="96" t="s">
        <v>24</v>
      </c>
      <c r="C4" s="96" t="s">
        <v>2806</v>
      </c>
      <c r="D4" s="97"/>
      <c r="E4" s="97"/>
      <c r="F4" s="97"/>
      <c r="G4" s="97"/>
      <c r="H4" s="97"/>
      <c r="I4" s="97"/>
      <c r="J4" s="97"/>
      <c r="K4" s="97"/>
      <c r="L4" s="97"/>
      <c r="M4" s="97"/>
      <c r="N4" s="97"/>
      <c r="O4" s="97"/>
      <c r="P4" s="97"/>
      <c r="Q4" s="97"/>
      <c r="R4" s="97"/>
      <c r="S4" s="97"/>
      <c r="T4" s="97"/>
      <c r="U4" s="97"/>
      <c r="V4" s="97"/>
      <c r="W4" s="97"/>
      <c r="X4" s="97"/>
      <c r="Y4" s="97"/>
      <c r="Z4" s="97"/>
    </row>
    <row r="5" spans="1:26" ht="36" customHeight="1" x14ac:dyDescent="0.2">
      <c r="A5" s="98" t="s">
        <v>2807</v>
      </c>
      <c r="B5" s="99">
        <v>42586</v>
      </c>
      <c r="C5" s="98" t="s">
        <v>2808</v>
      </c>
    </row>
    <row r="6" spans="1:26" ht="36" customHeight="1" x14ac:dyDescent="0.2">
      <c r="A6" s="98" t="s">
        <v>2809</v>
      </c>
      <c r="B6" s="99">
        <v>42596</v>
      </c>
      <c r="C6" s="68" t="s">
        <v>2810</v>
      </c>
    </row>
    <row r="7" spans="1:26" ht="36" customHeight="1" x14ac:dyDescent="0.2">
      <c r="A7" s="98" t="s">
        <v>2811</v>
      </c>
      <c r="B7" s="99">
        <v>42597</v>
      </c>
      <c r="C7" s="98" t="s">
        <v>2812</v>
      </c>
    </row>
    <row r="8" spans="1:26" ht="36" customHeight="1" x14ac:dyDescent="0.2">
      <c r="A8" s="98" t="s">
        <v>2813</v>
      </c>
      <c r="B8" s="99">
        <v>42598</v>
      </c>
      <c r="C8" s="98" t="s">
        <v>2814</v>
      </c>
    </row>
    <row r="9" spans="1:26" ht="36" customHeight="1" x14ac:dyDescent="0.2">
      <c r="A9" s="98" t="s">
        <v>2815</v>
      </c>
      <c r="B9" s="99">
        <v>42606</v>
      </c>
      <c r="C9" s="98" t="s">
        <v>2816</v>
      </c>
    </row>
    <row r="10" spans="1:26" ht="36" customHeight="1" x14ac:dyDescent="0.2">
      <c r="A10" s="98" t="s">
        <v>2817</v>
      </c>
      <c r="B10" s="99">
        <v>42607</v>
      </c>
      <c r="C10" s="98" t="s">
        <v>2818</v>
      </c>
    </row>
    <row r="11" spans="1:26" ht="36" customHeight="1" x14ac:dyDescent="0.2">
      <c r="A11" s="98" t="s">
        <v>2819</v>
      </c>
      <c r="B11" s="99">
        <v>42608</v>
      </c>
      <c r="C11" s="98" t="s">
        <v>2820</v>
      </c>
    </row>
    <row r="12" spans="1:26" ht="36" customHeight="1" x14ac:dyDescent="0.2">
      <c r="A12" s="98" t="s">
        <v>2821</v>
      </c>
      <c r="B12" s="99">
        <v>42608</v>
      </c>
      <c r="C12" s="98" t="s">
        <v>2822</v>
      </c>
    </row>
    <row r="13" spans="1:26" ht="36" customHeight="1" x14ac:dyDescent="0.2">
      <c r="A13" s="98" t="s">
        <v>2823</v>
      </c>
      <c r="B13" s="99">
        <v>42634</v>
      </c>
      <c r="C13" s="98" t="s">
        <v>2824</v>
      </c>
    </row>
    <row r="14" spans="1:26" ht="36" customHeight="1" x14ac:dyDescent="0.2">
      <c r="A14" s="98" t="s">
        <v>2825</v>
      </c>
      <c r="B14" s="99">
        <v>42636</v>
      </c>
      <c r="C14" s="98" t="s">
        <v>2826</v>
      </c>
    </row>
    <row r="15" spans="1:26" ht="36" customHeight="1" x14ac:dyDescent="0.2">
      <c r="A15" s="98" t="s">
        <v>2827</v>
      </c>
      <c r="B15" s="99">
        <v>42639</v>
      </c>
      <c r="C15" s="98" t="s">
        <v>2828</v>
      </c>
    </row>
    <row r="16" spans="1:26" ht="36" customHeight="1" x14ac:dyDescent="0.2">
      <c r="A16" s="98" t="s">
        <v>2829</v>
      </c>
      <c r="B16" s="99">
        <v>42649</v>
      </c>
      <c r="C16" s="98" t="s">
        <v>2830</v>
      </c>
    </row>
    <row r="17" spans="1:3" ht="36" customHeight="1" x14ac:dyDescent="0.2">
      <c r="A17" s="98" t="s">
        <v>2831</v>
      </c>
      <c r="B17" s="99">
        <v>42660</v>
      </c>
      <c r="C17" s="98" t="s">
        <v>2832</v>
      </c>
    </row>
    <row r="18" spans="1:3" ht="36" customHeight="1" x14ac:dyDescent="0.2">
      <c r="A18" s="98" t="s">
        <v>2833</v>
      </c>
      <c r="B18" s="99">
        <v>42690</v>
      </c>
      <c r="C18" s="98" t="s">
        <v>2834</v>
      </c>
    </row>
    <row r="19" spans="1:3" ht="36" customHeight="1" x14ac:dyDescent="0.2">
      <c r="A19" s="98" t="s">
        <v>2835</v>
      </c>
      <c r="B19" s="99">
        <v>42695</v>
      </c>
      <c r="C19" s="68" t="s">
        <v>2836</v>
      </c>
    </row>
    <row r="20" spans="1:3" ht="36" customHeight="1" x14ac:dyDescent="0.2">
      <c r="A20" s="98" t="s">
        <v>2837</v>
      </c>
      <c r="B20" s="99">
        <v>42697</v>
      </c>
      <c r="C20" s="98" t="s">
        <v>2838</v>
      </c>
    </row>
    <row r="21" spans="1:3" ht="36" customHeight="1" x14ac:dyDescent="0.2">
      <c r="A21" s="98" t="s">
        <v>2839</v>
      </c>
      <c r="B21" s="99">
        <v>42847</v>
      </c>
      <c r="C21" s="98" t="s">
        <v>2840</v>
      </c>
    </row>
    <row r="22" spans="1:3" ht="36" customHeight="1" x14ac:dyDescent="0.2">
      <c r="A22" s="98" t="s">
        <v>2841</v>
      </c>
      <c r="B22" s="99">
        <v>42853</v>
      </c>
      <c r="C22" s="98" t="s">
        <v>2842</v>
      </c>
    </row>
    <row r="23" spans="1:3" ht="36" customHeight="1" x14ac:dyDescent="0.2">
      <c r="A23" s="98" t="s">
        <v>2843</v>
      </c>
      <c r="B23" s="99">
        <v>43032</v>
      </c>
      <c r="C23" s="98" t="s">
        <v>2844</v>
      </c>
    </row>
    <row r="24" spans="1:3" ht="36" customHeight="1" x14ac:dyDescent="0.2">
      <c r="A24" s="68" t="s">
        <v>2845</v>
      </c>
      <c r="B24" s="99">
        <v>43386</v>
      </c>
      <c r="C24" s="68" t="s">
        <v>2846</v>
      </c>
    </row>
    <row r="25" spans="1:3" ht="36" customHeight="1" x14ac:dyDescent="0.2">
      <c r="A25" s="68" t="s">
        <v>2847</v>
      </c>
      <c r="B25" s="99">
        <v>43405</v>
      </c>
      <c r="C25" s="68" t="s">
        <v>2848</v>
      </c>
    </row>
    <row r="26" spans="1:3" ht="36" customHeight="1" x14ac:dyDescent="0.2">
      <c r="A26" s="68" t="s">
        <v>2849</v>
      </c>
      <c r="B26" s="99">
        <v>43490</v>
      </c>
      <c r="C26" s="68" t="s">
        <v>2850</v>
      </c>
    </row>
    <row r="27" spans="1:3" ht="36" customHeight="1" x14ac:dyDescent="0.2">
      <c r="A27" s="68" t="s">
        <v>2851</v>
      </c>
      <c r="B27" s="99">
        <v>43543</v>
      </c>
      <c r="C27" s="98" t="s">
        <v>2852</v>
      </c>
    </row>
    <row r="28" spans="1:3" ht="36" customHeight="1" x14ac:dyDescent="0.2">
      <c r="A28" s="98" t="s">
        <v>2853</v>
      </c>
      <c r="B28" s="99">
        <v>43584</v>
      </c>
      <c r="C28" s="98" t="s">
        <v>2854</v>
      </c>
    </row>
    <row r="29" spans="1:3" ht="36" customHeight="1" x14ac:dyDescent="0.2">
      <c r="A29" s="98" t="s">
        <v>2855</v>
      </c>
      <c r="B29" s="99">
        <v>43742</v>
      </c>
      <c r="C29" s="98" t="s">
        <v>2856</v>
      </c>
    </row>
    <row r="30" spans="1:3" ht="36" customHeight="1" x14ac:dyDescent="0.2">
      <c r="A30" s="98" t="s">
        <v>2857</v>
      </c>
      <c r="B30" s="99">
        <v>43790</v>
      </c>
      <c r="C30" s="98" t="s">
        <v>2858</v>
      </c>
    </row>
    <row r="31" spans="1:3" ht="36" customHeight="1" x14ac:dyDescent="0.2">
      <c r="A31" s="68" t="s">
        <v>2859</v>
      </c>
      <c r="B31" s="99">
        <v>44547</v>
      </c>
      <c r="C31" s="68" t="s">
        <v>2860</v>
      </c>
    </row>
    <row r="32" spans="1:3" ht="36" customHeight="1" x14ac:dyDescent="0.2">
      <c r="A32" s="68" t="s">
        <v>2861</v>
      </c>
      <c r="B32" s="99">
        <v>44596</v>
      </c>
      <c r="C32" s="68" t="s">
        <v>2862</v>
      </c>
    </row>
    <row r="33" spans="1:3" ht="36" customHeight="1" x14ac:dyDescent="0.2">
      <c r="A33" s="68" t="s">
        <v>2861</v>
      </c>
      <c r="B33" s="99">
        <v>44624</v>
      </c>
      <c r="C33" s="68" t="s">
        <v>2863</v>
      </c>
    </row>
    <row r="34" spans="1:3" ht="36" customHeight="1" x14ac:dyDescent="0.2">
      <c r="A34" s="68" t="s">
        <v>2861</v>
      </c>
      <c r="B34" s="99">
        <v>44627</v>
      </c>
      <c r="C34" s="98" t="s">
        <v>2864</v>
      </c>
    </row>
    <row r="35" spans="1:3" ht="36" customHeight="1" x14ac:dyDescent="0.2">
      <c r="A35" s="98" t="s">
        <v>2865</v>
      </c>
      <c r="B35" s="99">
        <v>44629</v>
      </c>
      <c r="C35" s="98" t="s">
        <v>2866</v>
      </c>
    </row>
    <row r="36" spans="1:3" ht="36" customHeight="1" x14ac:dyDescent="0.2">
      <c r="A36" s="98" t="s">
        <v>2867</v>
      </c>
      <c r="B36" s="99">
        <v>44634</v>
      </c>
      <c r="C36" s="98" t="s">
        <v>2868</v>
      </c>
    </row>
    <row r="37" spans="1:3" ht="36" customHeight="1" x14ac:dyDescent="0.2">
      <c r="A37" s="68" t="s">
        <v>2869</v>
      </c>
      <c r="B37" s="99">
        <v>44651</v>
      </c>
      <c r="C37" s="68" t="s">
        <v>2870</v>
      </c>
    </row>
    <row r="38" spans="1:3" ht="36" customHeight="1" x14ac:dyDescent="0.2">
      <c r="A38" s="68" t="s">
        <v>2869</v>
      </c>
      <c r="B38" s="99">
        <v>44682</v>
      </c>
      <c r="C38" s="68" t="s">
        <v>2871</v>
      </c>
    </row>
    <row r="39" spans="1:3" ht="36" customHeight="1" x14ac:dyDescent="0.2">
      <c r="A39" s="68" t="s">
        <v>2869</v>
      </c>
      <c r="B39" s="99">
        <v>44692</v>
      </c>
      <c r="C39" s="68" t="s">
        <v>2872</v>
      </c>
    </row>
    <row r="40" spans="1:3" ht="36" customHeight="1" x14ac:dyDescent="0.2">
      <c r="A40" s="68" t="s">
        <v>2869</v>
      </c>
      <c r="B40" s="99">
        <v>44692</v>
      </c>
      <c r="C40" s="68" t="s">
        <v>2873</v>
      </c>
    </row>
    <row r="41" spans="1:3" ht="36" customHeight="1" x14ac:dyDescent="0.2">
      <c r="A41" s="68" t="s">
        <v>2869</v>
      </c>
      <c r="B41" s="99">
        <v>44692</v>
      </c>
      <c r="C41" s="68" t="s">
        <v>2874</v>
      </c>
    </row>
    <row r="42" spans="1:3" ht="36" customHeight="1" x14ac:dyDescent="0.2">
      <c r="A42" s="68" t="s">
        <v>2869</v>
      </c>
      <c r="B42" s="99">
        <v>44692</v>
      </c>
      <c r="C42" s="68" t="s">
        <v>2875</v>
      </c>
    </row>
    <row r="43" spans="1:3" ht="36" customHeight="1" x14ac:dyDescent="0.2">
      <c r="A43" s="68" t="s">
        <v>2869</v>
      </c>
      <c r="B43" s="99">
        <v>44692</v>
      </c>
      <c r="C43" s="68" t="s">
        <v>2876</v>
      </c>
    </row>
    <row r="44" spans="1:3" ht="36" customHeight="1" x14ac:dyDescent="0.2">
      <c r="A44" s="68" t="s">
        <v>2869</v>
      </c>
      <c r="B44" s="99">
        <v>44708</v>
      </c>
      <c r="C44" s="68" t="s">
        <v>2877</v>
      </c>
    </row>
    <row r="45" spans="1:3" ht="36" customHeight="1" x14ac:dyDescent="0.2">
      <c r="A45" s="68" t="s">
        <v>2878</v>
      </c>
      <c r="B45" s="99">
        <v>44963</v>
      </c>
      <c r="C45" s="68" t="s">
        <v>2879</v>
      </c>
    </row>
    <row r="46" spans="1:3" ht="36" customHeight="1" x14ac:dyDescent="0.2">
      <c r="A46" s="98" t="s">
        <v>2880</v>
      </c>
      <c r="B46" s="99">
        <v>45136</v>
      </c>
      <c r="C46" s="98" t="s">
        <v>2881</v>
      </c>
    </row>
    <row r="47" spans="1:3" ht="36" customHeight="1" x14ac:dyDescent="0.2">
      <c r="A47" s="98"/>
      <c r="B47" s="134"/>
      <c r="C47" s="98"/>
    </row>
    <row r="48" spans="1:3" ht="36" customHeight="1" x14ac:dyDescent="0.2">
      <c r="A48" s="98"/>
      <c r="B48" s="134"/>
      <c r="C48" s="98"/>
    </row>
    <row r="49" spans="1:4" ht="36" customHeight="1" x14ac:dyDescent="0.2">
      <c r="A49" s="98"/>
      <c r="B49" s="134"/>
      <c r="C49" s="98"/>
    </row>
    <row r="50" spans="1:4" ht="36" customHeight="1" x14ac:dyDescent="0.2">
      <c r="A50" s="98"/>
      <c r="B50" s="134"/>
      <c r="C50" s="98"/>
    </row>
    <row r="51" spans="1:4" ht="36" customHeight="1" x14ac:dyDescent="0.2">
      <c r="A51" s="98"/>
      <c r="B51" s="134"/>
      <c r="C51" s="98"/>
      <c r="D51" s="274" t="s">
        <v>3245</v>
      </c>
    </row>
    <row r="52" spans="1:4" x14ac:dyDescent="0.2">
      <c r="A52" s="274" t="s">
        <v>3244</v>
      </c>
    </row>
  </sheetData>
  <mergeCells count="2">
    <mergeCell ref="A2:C2"/>
    <mergeCell ref="A3:C3"/>
  </mergeCells>
  <phoneticPr fontId="5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31"/>
  <sheetViews>
    <sheetView zoomScaleNormal="100" workbookViewId="0"/>
  </sheetViews>
  <sheetFormatPr baseColWidth="10" defaultColWidth="0" defaultRowHeight="16" zeroHeight="1" x14ac:dyDescent="0.2"/>
  <cols>
    <col min="1" max="1" width="18.375" customWidth="1"/>
    <col min="2" max="2" width="88.125" customWidth="1"/>
    <col min="3" max="3" width="10.625" customWidth="1"/>
    <col min="4" max="256" width="0" hidden="1" customWidth="1"/>
    <col min="257" max="16384" width="10.625" hidden="1"/>
  </cols>
  <sheetData>
    <row r="1" spans="1:256" x14ac:dyDescent="0.2">
      <c r="A1" s="274" t="s">
        <v>3232</v>
      </c>
    </row>
    <row r="2" spans="1:256" ht="45.75" customHeight="1" x14ac:dyDescent="0.2">
      <c r="A2" s="335" t="s">
        <v>1</v>
      </c>
      <c r="B2" s="336"/>
    </row>
    <row r="3" spans="1:256" ht="26" customHeight="1" x14ac:dyDescent="0.15">
      <c r="A3" s="337"/>
      <c r="B3" s="337"/>
      <c r="C3" s="15"/>
      <c r="D3" s="15"/>
      <c r="E3" s="15"/>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row>
    <row r="4" spans="1:256" s="12" customFormat="1" ht="24" customHeight="1" x14ac:dyDescent="0.2">
      <c r="A4" s="333" t="s">
        <v>2</v>
      </c>
      <c r="B4" s="334"/>
    </row>
    <row r="5" spans="1:256" ht="72" customHeight="1" x14ac:dyDescent="0.2">
      <c r="A5" s="332" t="s">
        <v>3199</v>
      </c>
      <c r="B5" s="332"/>
    </row>
    <row r="6" spans="1:256" s="12" customFormat="1" ht="24" customHeight="1" x14ac:dyDescent="0.2">
      <c r="A6" s="333" t="s">
        <v>3</v>
      </c>
      <c r="B6" s="334"/>
    </row>
    <row r="7" spans="1:256" ht="84" customHeight="1" x14ac:dyDescent="0.2">
      <c r="A7" s="332" t="s">
        <v>2882</v>
      </c>
      <c r="B7" s="332"/>
    </row>
    <row r="8" spans="1:256" ht="55.25" customHeight="1" x14ac:dyDescent="0.2">
      <c r="A8" s="16" t="s">
        <v>4</v>
      </c>
      <c r="B8" s="10" t="s">
        <v>2883</v>
      </c>
    </row>
    <row r="9" spans="1:256" ht="54" customHeight="1" x14ac:dyDescent="0.2">
      <c r="A9" s="16" t="s">
        <v>5</v>
      </c>
      <c r="B9" s="10" t="s">
        <v>6</v>
      </c>
    </row>
    <row r="10" spans="1:256" ht="36" customHeight="1" x14ac:dyDescent="0.2">
      <c r="A10" s="16" t="s">
        <v>7</v>
      </c>
      <c r="B10" s="10" t="s">
        <v>2884</v>
      </c>
    </row>
    <row r="11" spans="1:256" ht="36" customHeight="1" x14ac:dyDescent="0.2">
      <c r="A11" s="16" t="s">
        <v>8</v>
      </c>
      <c r="B11" s="10" t="s">
        <v>9</v>
      </c>
    </row>
    <row r="12" spans="1:256" ht="36" customHeight="1" x14ac:dyDescent="0.2">
      <c r="A12" s="16" t="s">
        <v>10</v>
      </c>
      <c r="B12" s="10" t="s">
        <v>11</v>
      </c>
    </row>
    <row r="13" spans="1:256" ht="96" customHeight="1" x14ac:dyDescent="0.2">
      <c r="A13" s="332" t="s">
        <v>2885</v>
      </c>
      <c r="B13" s="332"/>
    </row>
    <row r="14" spans="1:256" ht="124.25" customHeight="1" x14ac:dyDescent="0.2">
      <c r="A14" s="341" t="s">
        <v>12</v>
      </c>
      <c r="B14" s="342"/>
    </row>
    <row r="15" spans="1:256" s="12" customFormat="1" ht="24" customHeight="1" x14ac:dyDescent="0.2">
      <c r="A15" s="333" t="s">
        <v>13</v>
      </c>
      <c r="B15" s="334"/>
    </row>
    <row r="16" spans="1:256" ht="56" customHeight="1" x14ac:dyDescent="0.2">
      <c r="A16" s="332" t="s">
        <v>2886</v>
      </c>
      <c r="B16" s="332"/>
    </row>
    <row r="17" spans="1:2" ht="112.25" customHeight="1" x14ac:dyDescent="0.2">
      <c r="A17" s="341" t="s">
        <v>14</v>
      </c>
      <c r="B17" s="342"/>
    </row>
    <row r="18" spans="1:2" s="12" customFormat="1" ht="24" customHeight="1" x14ac:dyDescent="0.2">
      <c r="A18" s="333" t="s">
        <v>15</v>
      </c>
      <c r="B18" s="334"/>
    </row>
    <row r="19" spans="1:2" ht="36" customHeight="1" x14ac:dyDescent="0.2">
      <c r="A19" s="191" t="s">
        <v>16</v>
      </c>
      <c r="B19" s="192" t="s">
        <v>2889</v>
      </c>
    </row>
    <row r="20" spans="1:2" ht="36" customHeight="1" x14ac:dyDescent="0.2">
      <c r="A20" s="191" t="s">
        <v>17</v>
      </c>
      <c r="B20" s="192" t="s">
        <v>2887</v>
      </c>
    </row>
    <row r="21" spans="1:2" ht="36" customHeight="1" x14ac:dyDescent="0.2">
      <c r="A21" s="191" t="s">
        <v>18</v>
      </c>
      <c r="B21" s="192" t="s">
        <v>2888</v>
      </c>
    </row>
    <row r="22" spans="1:2" s="12" customFormat="1" ht="24" customHeight="1" x14ac:dyDescent="0.2">
      <c r="A22" s="333" t="s">
        <v>19</v>
      </c>
      <c r="B22" s="334"/>
    </row>
    <row r="23" spans="1:2" ht="64.5" customHeight="1" x14ac:dyDescent="0.2">
      <c r="A23" s="344" t="s">
        <v>3200</v>
      </c>
      <c r="B23" s="332"/>
    </row>
    <row r="24" spans="1:2" ht="36" customHeight="1" x14ac:dyDescent="0.2">
      <c r="A24" s="343" t="s">
        <v>2890</v>
      </c>
      <c r="B24" s="343"/>
    </row>
    <row r="25" spans="1:2" ht="47" customHeight="1" x14ac:dyDescent="0.2">
      <c r="A25" s="340"/>
      <c r="B25" s="340"/>
    </row>
    <row r="26" spans="1:2" s="12" customFormat="1" ht="36" customHeight="1" x14ac:dyDescent="0.2">
      <c r="A26" s="338" t="s">
        <v>20</v>
      </c>
      <c r="B26" s="339"/>
    </row>
    <row r="27" spans="1:2" ht="172" customHeight="1" x14ac:dyDescent="0.2">
      <c r="A27" s="332" t="s">
        <v>2891</v>
      </c>
      <c r="B27" s="332"/>
    </row>
    <row r="28" spans="1:2" x14ac:dyDescent="0.2">
      <c r="A28" s="272" t="s">
        <v>3231</v>
      </c>
    </row>
    <row r="29" spans="1:2" hidden="1" x14ac:dyDescent="0.2">
      <c r="A29" s="13"/>
    </row>
    <row r="31" spans="1:2" hidden="1" x14ac:dyDescent="0.2">
      <c r="A31" s="13"/>
    </row>
  </sheetData>
  <mergeCells count="18">
    <mergeCell ref="A26:B26"/>
    <mergeCell ref="A27:B27"/>
    <mergeCell ref="A25:B25"/>
    <mergeCell ref="A17:B17"/>
    <mergeCell ref="A14:B14"/>
    <mergeCell ref="A24:B24"/>
    <mergeCell ref="A22:B22"/>
    <mergeCell ref="A23:B23"/>
    <mergeCell ref="A2:B2"/>
    <mergeCell ref="A3:B3"/>
    <mergeCell ref="A4:B4"/>
    <mergeCell ref="A5:B5"/>
    <mergeCell ref="A6:B6"/>
    <mergeCell ref="A7:B7"/>
    <mergeCell ref="A13:B13"/>
    <mergeCell ref="A15:B15"/>
    <mergeCell ref="A16:B16"/>
    <mergeCell ref="A18:B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C00000"/>
  </sheetPr>
  <dimension ref="A1:IV285"/>
  <sheetViews>
    <sheetView showGridLines="0" tabSelected="1" topLeftCell="A31" zoomScaleNormal="100" workbookViewId="0">
      <selection activeCell="B36" sqref="B36"/>
    </sheetView>
  </sheetViews>
  <sheetFormatPr baseColWidth="10" defaultColWidth="0" defaultRowHeight="15" customHeight="1" zeroHeight="1" x14ac:dyDescent="0.15"/>
  <cols>
    <col min="1" max="1" width="8.25" customWidth="1"/>
    <col min="2" max="2" width="55.125" style="3" customWidth="1"/>
    <col min="3" max="3" width="20" style="19" customWidth="1"/>
    <col min="4" max="4" width="43.625" style="5" customWidth="1"/>
    <col min="5" max="5" width="32" style="6" customWidth="1"/>
    <col min="6" max="6" width="26.625" style="3" customWidth="1"/>
    <col min="7" max="7" width="6.625" style="3" customWidth="1"/>
    <col min="8" max="256" width="6.625" style="3" hidden="1" customWidth="1"/>
    <col min="257" max="16384" width="6.625" hidden="1"/>
  </cols>
  <sheetData>
    <row r="1" spans="1:5" ht="15" customHeight="1" x14ac:dyDescent="0.15">
      <c r="A1" s="274" t="s">
        <v>3234</v>
      </c>
    </row>
    <row r="2" spans="1:5" ht="36" customHeight="1" x14ac:dyDescent="0.15">
      <c r="A2" s="364" t="s">
        <v>21</v>
      </c>
      <c r="B2" s="364"/>
      <c r="C2" s="364"/>
      <c r="D2" s="364"/>
      <c r="E2" s="90" t="s">
        <v>3403</v>
      </c>
    </row>
    <row r="3" spans="1:5" ht="36" customHeight="1" x14ac:dyDescent="0.15">
      <c r="A3" s="365" t="s">
        <v>22</v>
      </c>
      <c r="B3" s="365"/>
      <c r="C3" s="365"/>
      <c r="D3" s="365"/>
      <c r="E3" s="365"/>
    </row>
    <row r="4" spans="1:5" ht="29" customHeight="1" x14ac:dyDescent="0.15">
      <c r="A4" s="17" t="s">
        <v>23</v>
      </c>
      <c r="B4" s="7" t="s">
        <v>24</v>
      </c>
      <c r="C4" s="366">
        <v>45560</v>
      </c>
      <c r="D4" s="366"/>
      <c r="E4" s="366"/>
    </row>
    <row r="5" spans="1:5" ht="36" customHeight="1" x14ac:dyDescent="0.15">
      <c r="A5" s="345" t="s">
        <v>4</v>
      </c>
      <c r="B5" s="345"/>
      <c r="C5" s="20"/>
      <c r="D5" s="21"/>
      <c r="E5" s="22"/>
    </row>
    <row r="6" spans="1:5" ht="72" customHeight="1" x14ac:dyDescent="0.15">
      <c r="A6" s="363" t="s">
        <v>2892</v>
      </c>
      <c r="B6" s="363"/>
      <c r="C6" s="363"/>
      <c r="D6" s="363"/>
      <c r="E6" s="363"/>
    </row>
    <row r="7" spans="1:5" ht="24" customHeight="1" x14ac:dyDescent="0.15">
      <c r="A7" s="370" t="s">
        <v>25</v>
      </c>
      <c r="B7" s="370"/>
      <c r="C7" s="370"/>
      <c r="D7" s="370"/>
      <c r="E7" s="370"/>
    </row>
    <row r="8" spans="1:5" ht="22.25" customHeight="1" x14ac:dyDescent="0.15">
      <c r="A8" s="11" t="s">
        <v>26</v>
      </c>
      <c r="B8" s="330" t="str">
        <f>VLOOKUP(A8,Questions!$B$3:$C$256,2,FALSE)</f>
        <v>Vendor Name</v>
      </c>
      <c r="C8" s="361" t="s">
        <v>3413</v>
      </c>
      <c r="D8" s="362"/>
      <c r="E8" s="355"/>
    </row>
    <row r="9" spans="1:5" ht="22" customHeight="1" x14ac:dyDescent="0.15">
      <c r="A9" s="11" t="s">
        <v>28</v>
      </c>
      <c r="B9" s="330" t="str">
        <f>VLOOKUP(A9,Questions!$B$3:$C$256,2,FALSE)</f>
        <v>Product Name</v>
      </c>
      <c r="C9" s="361" t="s">
        <v>3414</v>
      </c>
      <c r="D9" s="362"/>
      <c r="E9" s="355"/>
    </row>
    <row r="10" spans="1:5" ht="31" customHeight="1" x14ac:dyDescent="0.15">
      <c r="A10" s="11" t="s">
        <v>29</v>
      </c>
      <c r="B10" s="330" t="str">
        <f>VLOOKUP(A10,Questions!$B$3:$C$256,2,FALSE)</f>
        <v>Product Description</v>
      </c>
      <c r="C10" s="361" t="s">
        <v>3415</v>
      </c>
      <c r="D10" s="362"/>
      <c r="E10" s="355"/>
    </row>
    <row r="11" spans="1:5" ht="22.25" customHeight="1" x14ac:dyDescent="0.15">
      <c r="A11" s="11" t="s">
        <v>30</v>
      </c>
      <c r="B11" s="330" t="str">
        <f>VLOOKUP(A11,Questions!$B$3:$C$256,2,FALSE)</f>
        <v>Web Link to Product Privacy Notice</v>
      </c>
      <c r="C11" s="367" t="s">
        <v>3416</v>
      </c>
      <c r="D11" s="368"/>
      <c r="E11" s="369"/>
    </row>
    <row r="12" spans="1:5" ht="22.25" customHeight="1" x14ac:dyDescent="0.15">
      <c r="A12" s="11" t="s">
        <v>31</v>
      </c>
      <c r="B12" s="330" t="str">
        <f>VLOOKUP(A12,Questions!$B$3:$C$256,2,FALSE)</f>
        <v>Web Link to Accessibility Statement or VPAT</v>
      </c>
      <c r="C12" s="367" t="s">
        <v>3417</v>
      </c>
      <c r="D12" s="368"/>
      <c r="E12" s="369"/>
    </row>
    <row r="13" spans="1:5" ht="22.25" customHeight="1" x14ac:dyDescent="0.15">
      <c r="A13" s="11" t="s">
        <v>32</v>
      </c>
      <c r="B13" s="330" t="str">
        <f>VLOOKUP(A13,Questions!$B$3:$C$256,2,FALSE)</f>
        <v>Vendor Contact Name</v>
      </c>
      <c r="C13" s="361" t="s">
        <v>3418</v>
      </c>
      <c r="D13" s="362"/>
      <c r="E13" s="355"/>
    </row>
    <row r="14" spans="1:5" ht="22.25" customHeight="1" x14ac:dyDescent="0.15">
      <c r="A14" s="11" t="s">
        <v>34</v>
      </c>
      <c r="B14" s="330" t="str">
        <f>VLOOKUP(A14,Questions!$B$3:$C$256,2,FALSE)</f>
        <v>Vendor Contact Title</v>
      </c>
      <c r="C14" s="361" t="s">
        <v>3418</v>
      </c>
      <c r="D14" s="362"/>
      <c r="E14" s="355"/>
    </row>
    <row r="15" spans="1:5" ht="22.25" customHeight="1" x14ac:dyDescent="0.15">
      <c r="A15" s="11" t="s">
        <v>36</v>
      </c>
      <c r="B15" s="330" t="str">
        <f>VLOOKUP(A15,Questions!$B$3:$C$256,2,FALSE)</f>
        <v>Vendor Contact Email</v>
      </c>
      <c r="C15" s="361" t="s">
        <v>3419</v>
      </c>
      <c r="D15" s="362"/>
      <c r="E15" s="355"/>
    </row>
    <row r="16" spans="1:5" ht="22.25" customHeight="1" x14ac:dyDescent="0.15">
      <c r="A16" s="11" t="s">
        <v>37</v>
      </c>
      <c r="B16" s="330" t="str">
        <f>VLOOKUP(A16,Questions!$B$3:$C$256,2,FALSE)</f>
        <v>Vendor Contact Phone Number</v>
      </c>
      <c r="C16" s="361" t="s">
        <v>3420</v>
      </c>
      <c r="D16" s="362"/>
      <c r="E16" s="355"/>
    </row>
    <row r="17" spans="1:6" ht="22.25" customHeight="1" x14ac:dyDescent="0.15">
      <c r="A17" s="11" t="s">
        <v>38</v>
      </c>
      <c r="B17" s="330" t="str">
        <f>VLOOKUP(A17,Questions!$B$3:$C$256,2,FALSE)</f>
        <v>Vendor Accessibility Contact Name</v>
      </c>
      <c r="C17" s="361" t="s">
        <v>3421</v>
      </c>
      <c r="D17" s="362"/>
      <c r="E17" s="355"/>
    </row>
    <row r="18" spans="1:6" ht="22.25" customHeight="1" x14ac:dyDescent="0.15">
      <c r="A18" s="11" t="s">
        <v>40</v>
      </c>
      <c r="B18" s="330" t="str">
        <f>VLOOKUP(A18,Questions!$B$3:$C$256,2,FALSE)</f>
        <v>Vendor Accessibility Contact Title</v>
      </c>
      <c r="C18" s="361" t="s">
        <v>3421</v>
      </c>
      <c r="D18" s="362"/>
      <c r="E18" s="355"/>
    </row>
    <row r="19" spans="1:6" ht="22.25" customHeight="1" x14ac:dyDescent="0.15">
      <c r="A19" s="11" t="s">
        <v>42</v>
      </c>
      <c r="B19" s="330" t="str">
        <f>VLOOKUP(A19,Questions!$B$3:$C$256,2,FALSE)</f>
        <v>Vendor Accessibility Contact Email</v>
      </c>
      <c r="C19" s="361" t="s">
        <v>3422</v>
      </c>
      <c r="D19" s="362"/>
      <c r="E19" s="355"/>
    </row>
    <row r="20" spans="1:6" ht="23" customHeight="1" x14ac:dyDescent="0.15">
      <c r="A20" s="11" t="s">
        <v>43</v>
      </c>
      <c r="B20" s="330" t="str">
        <f>VLOOKUP(A20,Questions!$B$3:$C$256,2,FALSE)</f>
        <v>Vendor Accessibility Contact Phone Number</v>
      </c>
      <c r="C20" s="361" t="s">
        <v>3421</v>
      </c>
      <c r="D20" s="362"/>
      <c r="E20" s="355"/>
    </row>
    <row r="21" spans="1:6" ht="31" customHeight="1" x14ac:dyDescent="0.15">
      <c r="A21" s="11" t="s">
        <v>44</v>
      </c>
      <c r="B21" s="330" t="str">
        <f>VLOOKUP(A21,Questions!$B$3:$C$256,2,FALSE)</f>
        <v>Vendor Hosting Regions</v>
      </c>
      <c r="C21" s="361" t="s">
        <v>3423</v>
      </c>
      <c r="D21" s="362"/>
      <c r="E21" s="355"/>
    </row>
    <row r="22" spans="1:6" ht="30" customHeight="1" x14ac:dyDescent="0.15">
      <c r="A22" s="11" t="s">
        <v>45</v>
      </c>
      <c r="B22" s="330" t="str">
        <f>VLOOKUP(A22,Questions!$B$3:$C$256,2,FALSE)</f>
        <v>Vendor Work Locations</v>
      </c>
      <c r="C22" s="361" t="s">
        <v>3424</v>
      </c>
      <c r="D22" s="362"/>
      <c r="E22" s="355"/>
      <c r="F22" s="29" t="s">
        <v>3233</v>
      </c>
    </row>
    <row r="23" spans="1:6" ht="36" customHeight="1" x14ac:dyDescent="0.15">
      <c r="A23" s="345" t="s">
        <v>46</v>
      </c>
      <c r="B23" s="345"/>
      <c r="C23" s="20"/>
      <c r="D23" s="21"/>
      <c r="E23" s="22"/>
    </row>
    <row r="24" spans="1:6" ht="72" customHeight="1" thickBot="1" x14ac:dyDescent="0.2">
      <c r="A24" s="363" t="s">
        <v>2893</v>
      </c>
      <c r="B24" s="363"/>
      <c r="C24" s="363"/>
      <c r="D24" s="363"/>
      <c r="E24" s="363"/>
    </row>
    <row r="25" spans="1:6" ht="37.25" customHeight="1" x14ac:dyDescent="0.15">
      <c r="A25" s="352" t="s">
        <v>5</v>
      </c>
      <c r="B25" s="353"/>
      <c r="C25" s="20" t="s">
        <v>47</v>
      </c>
      <c r="D25" s="20" t="s">
        <v>48</v>
      </c>
      <c r="E25" s="175" t="s">
        <v>49</v>
      </c>
      <c r="F25" s="178" t="s">
        <v>50</v>
      </c>
    </row>
    <row r="26" spans="1:6" ht="48" customHeight="1" x14ac:dyDescent="0.15">
      <c r="A26" s="349" t="s">
        <v>51</v>
      </c>
      <c r="B26" s="350"/>
      <c r="C26" s="350"/>
      <c r="D26" s="350"/>
      <c r="E26" s="351"/>
      <c r="F26" s="182"/>
    </row>
    <row r="27" spans="1:6" ht="48" customHeight="1" x14ac:dyDescent="0.15">
      <c r="A27" s="11" t="s">
        <v>52</v>
      </c>
      <c r="B27" s="330" t="str">
        <f>VLOOKUP(A27,Questions!$B$3:$C$256,2,FALSE)</f>
        <v>Does your product process protected health information (PHI) or any data covered by the Health Insurance Portability and Accountability Act?</v>
      </c>
      <c r="C27" s="8" t="s">
        <v>2126</v>
      </c>
      <c r="D27" s="243"/>
      <c r="E27" s="176" t="str">
        <f>IF((C27=""),VLOOKUP(A27,Questions!B$18:G$258,4,FALSE),IF(C27="Yes",VLOOKUP(A27,Questions!B$18:G$258,6,FALSE),IF(C27="No",VLOOKUP(A27,Questions!B$18:G$258,5,FALSE),"N/A")))</f>
        <v>Responses to the HIPAA section questions are not required.</v>
      </c>
      <c r="F27" s="182"/>
    </row>
    <row r="28" spans="1:6" ht="80" customHeight="1" x14ac:dyDescent="0.15">
      <c r="A28" s="11" t="s">
        <v>53</v>
      </c>
      <c r="B28" s="330" t="str">
        <f>VLOOKUP(A28,Questions!$B$3:$C$256,2,FALSE)</f>
        <v>Will institutional data be shared with or hosted by any third parties? (Any entity not wholly owned by your company is considered a third-party.)</v>
      </c>
      <c r="C28" s="8" t="s">
        <v>2122</v>
      </c>
      <c r="D28" s="244" t="s">
        <v>3347</v>
      </c>
      <c r="E28" s="176" t="str">
        <f>IF((C28=""),VLOOKUP(A28,Questions!B$18:G$258,4,FALSE),IF(C28="Yes",VLOOKUP(A28,Questions!B$18:G$258,6,FALSE),IF(C28="No",VLOOKUP(A28,Questions!B$18:G$258,5,FALSE),"N/A")))</f>
        <v>State each third party that institutional data will be shared with and/or hosted by and their level of responsibility.</v>
      </c>
      <c r="F28" s="182"/>
    </row>
    <row r="29" spans="1:6" ht="54" customHeight="1" x14ac:dyDescent="0.15">
      <c r="A29" s="11" t="s">
        <v>54</v>
      </c>
      <c r="B29" s="330" t="str">
        <f>VLOOKUP(A29,Questions!$B$3:$C$256,2,FALSE)</f>
        <v>Do you have a well-documented Business Continuity Plan (BCP) that is tested annually?</v>
      </c>
      <c r="C29" s="8" t="s">
        <v>2122</v>
      </c>
      <c r="D29" s="244" t="s">
        <v>3425</v>
      </c>
      <c r="E29" s="176" t="str">
        <f>IF((C29=""),VLOOKUP(A29,Questions!B$18:G$258,4,FALSE),IF(C29="Yes",VLOOKUP(A29,Questions!B$18:G$258,6,FALSE),IF(C29="No",VLOOKUP(A29,Questions!B$18:G$258,5,FALSE),"N/A")))</f>
        <v>Provide a reference to your BCP and supporting documentation or submit it along with this fully populated HECVAT.</v>
      </c>
      <c r="F29" s="182"/>
    </row>
    <row r="30" spans="1:6" ht="54" customHeight="1" x14ac:dyDescent="0.15">
      <c r="A30" s="11" t="s">
        <v>55</v>
      </c>
      <c r="B30" s="330" t="str">
        <f>VLOOKUP(A30,Questions!$B$3:$C$256,2,FALSE)</f>
        <v>Do you have a well-documented Disaster Recovery Plan (DRP) that is tested annually?</v>
      </c>
      <c r="C30" s="8" t="s">
        <v>2122</v>
      </c>
      <c r="D30" s="293" t="s">
        <v>3425</v>
      </c>
      <c r="E30" s="176" t="str">
        <f>IF((C30=""),VLOOKUP(A30,Questions!B$18:G$258,4,FALSE),IF(C30="Yes",VLOOKUP(A30,Questions!B$18:G$258,6,FALSE),IF(C30="No",VLOOKUP(A30,Questions!B$18:G$258,5,FALSE),"N/A")))</f>
        <v>Provide a reference to your DRP and supporting documentation or submit it along with this fully populated HECVAT.</v>
      </c>
      <c r="F30" s="182"/>
    </row>
    <row r="31" spans="1:6" ht="54" customHeight="1" x14ac:dyDescent="0.15">
      <c r="A31" s="11" t="s">
        <v>56</v>
      </c>
      <c r="B31" s="330" t="str">
        <f>VLOOKUP(A31,Questions!$B$3:$C$256,2,FALSE)</f>
        <v>Is the vended product designed to process or store credit card information?</v>
      </c>
      <c r="C31" s="8" t="s">
        <v>2126</v>
      </c>
      <c r="D31" s="243"/>
      <c r="E31" s="176" t="str">
        <f>IF((C31=""),VLOOKUP(A31,Questions!B$18:G$258,4,FALSE),IF(C31="Yes",VLOOKUP(A31,Questions!B$18:G$258,6,FALSE),IF(C31="No",VLOOKUP(A31,Questions!B$18:G$258,5,FALSE),"N/A")))</f>
        <v>Responses to the PCI DSS section questions are not required.</v>
      </c>
      <c r="F31" s="182"/>
    </row>
    <row r="32" spans="1:6" ht="54" customHeight="1" x14ac:dyDescent="0.15">
      <c r="A32" s="11" t="s">
        <v>57</v>
      </c>
      <c r="B32" s="330" t="str">
        <f>VLOOKUP(A32,Questions!$B$3:$C$256,2,FALSE)</f>
        <v>Does your company provide professional services pertaining to this product?</v>
      </c>
      <c r="C32" s="8" t="s">
        <v>2122</v>
      </c>
      <c r="D32" s="243"/>
      <c r="E32" s="176" t="str">
        <f>IF((C32=""),VLOOKUP(A32,Questions!B$18:G$258,4,FALSE),IF(C32="Yes",VLOOKUP(A32,Questions!B$18:G$258,6,FALSE),IF(C32="No",VLOOKUP(A32,Questions!B$18:G$258,5,FALSE),"N/A")))</f>
        <v>Responses to the Consulting section questions are required.</v>
      </c>
      <c r="F32" s="182"/>
    </row>
    <row r="33" spans="1:7" ht="54" customHeight="1" x14ac:dyDescent="0.15">
      <c r="A33" s="11" t="s">
        <v>58</v>
      </c>
      <c r="B33" s="330" t="str">
        <f>VLOOKUP(A33,Questions!$B$3:$C$256,2,FALSE)</f>
        <v>Select your hosting option.</v>
      </c>
      <c r="C33" s="8" t="s">
        <v>2785</v>
      </c>
      <c r="D33" s="243"/>
      <c r="E33" s="176" t="str">
        <f>IF((C33=""),VLOOKUP(A33,Questions!B$18:G$258,4,FALSE),IF(C33="Yes",VLOOKUP(A33,Questions!B$18:G$258,6,FALSE),IF(C33="No",VLOOKUP(A33,Questions!B$18:G$258,5,FALSE),"N/A")))</f>
        <v>N/A</v>
      </c>
      <c r="F33" s="182"/>
      <c r="G33" s="275" t="s">
        <v>3233</v>
      </c>
    </row>
    <row r="34" spans="1:7" ht="36" customHeight="1" x14ac:dyDescent="0.15">
      <c r="A34" s="352" t="s">
        <v>8</v>
      </c>
      <c r="B34" s="353"/>
      <c r="C34" s="20" t="s">
        <v>47</v>
      </c>
      <c r="D34" s="20" t="s">
        <v>48</v>
      </c>
      <c r="E34" s="175" t="s">
        <v>49</v>
      </c>
      <c r="F34" s="183" t="s">
        <v>50</v>
      </c>
    </row>
    <row r="35" spans="1:7" ht="54" customHeight="1" x14ac:dyDescent="0.15">
      <c r="A35" s="11" t="s">
        <v>59</v>
      </c>
      <c r="B35" s="330" t="str">
        <f>VLOOKUP(A35,Questions!$B$3:$C$256,2,FALSE)</f>
        <v>Describe your organization’s business background and ownership structure, including all parent and subsidiary relationships.</v>
      </c>
      <c r="C35" s="356" t="s">
        <v>3515</v>
      </c>
      <c r="D35" s="357"/>
      <c r="E35" s="176" t="str">
        <f>IF((C35=""),VLOOKUP(A35,Questions!B$18:G$258,4,FALSE),IF(C35="Yes",VLOOKUP(A35,Questions!B$18:G$258,6,FALSE),IF(C35="No",VLOOKUP(A35,Questions!B$18:G$258,5,FALSE),"N/A")))</f>
        <v>N/A</v>
      </c>
      <c r="F35" s="182" t="str">
        <f>VLOOKUP(A35,'Analyst Report'!$A$39:$E$288,5,FALSE)</f>
        <v xml:space="preserve"> </v>
      </c>
    </row>
    <row r="36" spans="1:7" ht="54" customHeight="1" x14ac:dyDescent="0.15">
      <c r="A36" s="11" t="s">
        <v>61</v>
      </c>
      <c r="B36" s="330" t="str">
        <f>VLOOKUP(A36,Questions!$B$3:$C$256,2,FALSE)</f>
        <v>Have you had an unplanned disruption to this product/service in the past 12 months?</v>
      </c>
      <c r="C36" s="294" t="s">
        <v>2126</v>
      </c>
      <c r="D36" s="295" t="s">
        <v>3426</v>
      </c>
      <c r="E36" s="176" t="str">
        <f>IF((C36=""),VLOOKUP(A36,Questions!B$18:G$258,4,FALSE),IF(C36="Yes",VLOOKUP(A36,Questions!B$18:G$258,6,FALSE),IF(C36="No",VLOOKUP(A36,Questions!B$18:G$258,5,FALSE),"N/A")))</f>
        <v xml:space="preserve"> </v>
      </c>
      <c r="F36" s="182" t="str">
        <f>VLOOKUP(A36,'Analyst Report'!$A$39:$E$288,5,FALSE)</f>
        <v xml:space="preserve"> </v>
      </c>
    </row>
    <row r="37" spans="1:7" ht="54" customHeight="1" x14ac:dyDescent="0.15">
      <c r="A37" s="11" t="s">
        <v>62</v>
      </c>
      <c r="B37" s="330" t="str">
        <f>VLOOKUP(A37,Questions!$B$3:$C$256,2,FALSE)</f>
        <v>Do you have a dedicated Information Security staff or office?</v>
      </c>
      <c r="C37" s="294" t="s">
        <v>2122</v>
      </c>
      <c r="D37" s="295" t="s">
        <v>3427</v>
      </c>
      <c r="E37" s="176" t="str">
        <f>IF((C37=""),VLOOKUP(A37,Questions!B$18:G$258,4,FALSE),IF(C37="Yes",VLOOKUP(A37,Questions!B$18:G$258,6,FALSE),IF(C37="No",VLOOKUP(A37,Questions!B$18:G$258,5,FALSE),"N/A")))</f>
        <v>Describe your Information Security Office, including size, talents, resources, etc.</v>
      </c>
      <c r="F37" s="182" t="str">
        <f>VLOOKUP(A37,'Analyst Report'!$A$39:$E$288,5,FALSE)</f>
        <v xml:space="preserve"> </v>
      </c>
    </row>
    <row r="38" spans="1:7" ht="64.25" customHeight="1" x14ac:dyDescent="0.15">
      <c r="A38" s="11" t="s">
        <v>63</v>
      </c>
      <c r="B38" s="330" t="str">
        <f>VLOOKUP(A38,Questions!$B$3:$C$256,2,FALSE)</f>
        <v>Do you have a dedicated Software and System Development team(s)? (e.g., Customer Support, Implementation, Product Management, etc.)</v>
      </c>
      <c r="C38" s="294" t="s">
        <v>2122</v>
      </c>
      <c r="D38" s="295" t="s">
        <v>3428</v>
      </c>
      <c r="E38" s="176" t="str">
        <f>IF((C38=""),VLOOKUP(A38,Questions!B$18:G$258,4,FALSE),IF(C38="Yes",VLOOKUP(A38,Questions!B$18:G$258,6,FALSE),IF(C38="No",VLOOKUP(A38,Questions!B$18:G$258,5,FALSE),"N/A")))</f>
        <v>Describe the structure and size of your Software and System Development teams. (e.g., Customer Support, Implementation, Product Management, etc.).</v>
      </c>
      <c r="F38" s="182" t="str">
        <f>VLOOKUP(A38,'Analyst Report'!$A$39:$E$288,5,FALSE)</f>
        <v xml:space="preserve"> </v>
      </c>
    </row>
    <row r="39" spans="1:7" ht="54" customHeight="1" x14ac:dyDescent="0.15">
      <c r="A39" s="23" t="s">
        <v>64</v>
      </c>
      <c r="B39" s="330" t="str">
        <f>VLOOKUP(A39,Questions!$B$3:$C$256,2,FALSE)</f>
        <v>Use this area to share information about your environment that will assist those who are assessing your company data security program.</v>
      </c>
      <c r="C39" s="356" t="s">
        <v>3429</v>
      </c>
      <c r="D39" s="357"/>
      <c r="E39" s="176" t="str">
        <f>IF((C39=""),VLOOKUP(A39,Questions!B$18:G$258,4,FALSE),IF(C39="Yes",VLOOKUP(A39,Questions!B$18:G$258,6,FALSE),IF(C39="No",VLOOKUP(A39,Questions!B$18:G$258,5,FALSE),"N/A")))</f>
        <v>N/A</v>
      </c>
      <c r="F39" s="182" t="str">
        <f>VLOOKUP(A39,'Analyst Report'!$A$39:$E$288,5,FALSE)</f>
        <v xml:space="preserve"> </v>
      </c>
      <c r="G39" s="275" t="s">
        <v>3233</v>
      </c>
    </row>
    <row r="40" spans="1:7" ht="36" customHeight="1" x14ac:dyDescent="0.15">
      <c r="A40" s="359" t="s">
        <v>7</v>
      </c>
      <c r="B40" s="360"/>
      <c r="C40" s="20" t="s">
        <v>47</v>
      </c>
      <c r="D40" s="20" t="s">
        <v>48</v>
      </c>
      <c r="E40" s="175" t="s">
        <v>49</v>
      </c>
      <c r="F40" s="184" t="s">
        <v>50</v>
      </c>
    </row>
    <row r="41" spans="1:7" ht="97.25" customHeight="1" x14ac:dyDescent="0.15">
      <c r="A41" s="11" t="s">
        <v>65</v>
      </c>
      <c r="B41" s="330" t="str">
        <f>VLOOKUP(A41,Questions!$B$3:$C$256,2,FALSE)</f>
        <v>Have you undergone a SSAE 18/SOC 2 audit?</v>
      </c>
      <c r="C41" s="8" t="s">
        <v>2122</v>
      </c>
      <c r="D41" s="295" t="s">
        <v>3430</v>
      </c>
      <c r="E41" s="176" t="str">
        <f>IF((C41=""),VLOOKUP(A41,Questions!B$18:G$258,4,FALSE),IF(C41="Yes",VLOOKUP(A41,Questions!B$18:G$258,6,FALSE),IF(C41="No",VLOOKUP(A41,Questions!B$18:G$258,5,FALSE),"N/A")))</f>
        <v>Provide the date of assessment and include a SOC 2 Type 2 (preferred) or SOC 3 report. If you have a SOC3 report, state how to obtain a copy. Indicate if your hosting provider was the subject of the audit.</v>
      </c>
      <c r="F41" s="180" t="str">
        <f>VLOOKUP(A41,'Analyst Report'!$A$39:$E$288,5,FALSE)</f>
        <v xml:space="preserve"> </v>
      </c>
    </row>
    <row r="42" spans="1:7" ht="48" customHeight="1" x14ac:dyDescent="0.15">
      <c r="A42" s="11" t="s">
        <v>66</v>
      </c>
      <c r="B42" s="330" t="str">
        <f>VLOOKUP(A42,Questions!$B$3:$C$256,2,FALSE)</f>
        <v>Have you completed the Cloud Security Alliance (CSA) self assessment or CAIQ?</v>
      </c>
      <c r="C42" s="296" t="s">
        <v>2122</v>
      </c>
      <c r="D42" s="297" t="s">
        <v>3431</v>
      </c>
      <c r="E42" s="176" t="str">
        <f>IF((C42=""),VLOOKUP(A42,Questions!B$18:G$258,4,FALSE),IF(C42="Yes",VLOOKUP(A42,Questions!B$18:G$258,6,FALSE),IF(C42="No",VLOOKUP(A42,Questions!B$18:G$258,5,FALSE),"N/A")))</f>
        <v>Please include a copy with your response and include a URL for the published assessment.</v>
      </c>
      <c r="F42" s="180" t="str">
        <f>VLOOKUP(A42,'Analyst Report'!$A$39:$E$288,5,FALSE)</f>
        <v xml:space="preserve"> </v>
      </c>
    </row>
    <row r="43" spans="1:7" ht="48" customHeight="1" x14ac:dyDescent="0.15">
      <c r="A43" s="11" t="s">
        <v>67</v>
      </c>
      <c r="B43" s="330" t="str">
        <f>VLOOKUP(A43,Questions!$B$3:$C$256,2,FALSE)</f>
        <v>Have you received the Cloud Security Alliance STAR certification?</v>
      </c>
      <c r="C43" s="298" t="s">
        <v>2122</v>
      </c>
      <c r="D43" s="299" t="s">
        <v>3412</v>
      </c>
      <c r="E43" s="176" t="str">
        <f>IF((C43=""),VLOOKUP(A43,Questions!B$18:G$258,4,FALSE),IF(C43="Yes",VLOOKUP(A43,Questions!B$18:G$258,6,FALSE),IF(C43="No",VLOOKUP(A43,Questions!B$18:G$258,5,FALSE),"N/A")))</f>
        <v>Provide date of certification, any supporting documentation, and a URL for the certification.</v>
      </c>
      <c r="F43" s="180" t="str">
        <f>VLOOKUP(A43,'Analyst Report'!$A$39:$E$288,5,FALSE)</f>
        <v xml:space="preserve"> </v>
      </c>
    </row>
    <row r="44" spans="1:7" ht="64.25" customHeight="1" x14ac:dyDescent="0.15">
      <c r="A44" s="11" t="s">
        <v>68</v>
      </c>
      <c r="B44" s="330" t="str">
        <f>VLOOKUP(A44,Questions!$B$3:$C$256,2,FALSE)</f>
        <v>Do you conform with a specific industry standard security framework? (e.g., NIST Cybersecurity Framework, CIS Controls, ISO 27001, etc.)</v>
      </c>
      <c r="C44" s="298" t="s">
        <v>2122</v>
      </c>
      <c r="D44" s="299" t="s">
        <v>3432</v>
      </c>
      <c r="E44" s="176" t="str">
        <f>IF((C44=""),VLOOKUP(A44,Questions!B$18:G$258,4,FALSE),IF(C44="Yes",VLOOKUP(A44,Questions!B$18:G$258,6,FALSE),IF(C44="No",VLOOKUP(A44,Questions!B$18:G$258,5,FALSE),"N/A")))</f>
        <v>Provide documentation on how your organization conforms to your chosen framework and indicate current certification levels, where appropriate.</v>
      </c>
      <c r="F44" s="180" t="str">
        <f>VLOOKUP(A44,'Analyst Report'!$A$39:$E$288,5,FALSE)</f>
        <v xml:space="preserve"> </v>
      </c>
    </row>
    <row r="45" spans="1:7" ht="64.25" customHeight="1" x14ac:dyDescent="0.15">
      <c r="A45" s="11" t="s">
        <v>69</v>
      </c>
      <c r="B45" s="330" t="str">
        <f>VLOOKUP(A45,Questions!$B$3:$C$256,2,FALSE)</f>
        <v>Can the systems that hold the institution's data be compliant with NIST SP 800-171 and/or CMMC Level 2 standards?</v>
      </c>
      <c r="C45" s="298" t="s">
        <v>2122</v>
      </c>
      <c r="D45" s="299" t="s">
        <v>3348</v>
      </c>
      <c r="E45" s="176" t="str">
        <f>IF((C45=""),VLOOKUP(A45,Questions!B$18:G$258,4,FALSE),IF(C45="Yes",VLOOKUP(A45,Questions!B$18:G$258,6,FALSE),IF(C45="No",VLOOKUP(A45,Questions!B$18:G$258,5,FALSE),"N/A")))</f>
        <v>if you have a third-party hosting provider, please provide how you comply with 800-171 where your third party uses a shared responsibility mode.</v>
      </c>
      <c r="F45" s="180" t="str">
        <f>VLOOKUP(A45,'Analyst Report'!$A$39:$E$288,5,FALSE)</f>
        <v xml:space="preserve"> </v>
      </c>
    </row>
    <row r="46" spans="1:7" ht="64.25" customHeight="1" x14ac:dyDescent="0.15">
      <c r="A46" s="11" t="s">
        <v>70</v>
      </c>
      <c r="B46" s="330" t="str">
        <f>VLOOKUP(A46,Questions!$B$3:$C$256,2,FALSE)</f>
        <v>Can you provide overall system and/or application architecture diagrams, including a full description of the data flow for all components of the system?</v>
      </c>
      <c r="C46" s="298" t="s">
        <v>2122</v>
      </c>
      <c r="D46" s="300" t="s">
        <v>3433</v>
      </c>
      <c r="E46" s="176" t="str">
        <f>IF((C46=""),VLOOKUP(A46,Questions!B$18:G$258,4,FALSE),IF(C46="Yes",VLOOKUP(A46,Questions!B$18:G$258,6,FALSE),IF(C46="No",VLOOKUP(A46,Questions!B$18:G$258,5,FALSE),"N/A")))</f>
        <v>Provide your diagrams (or a valid link to it) upon submission.</v>
      </c>
      <c r="F46" s="180" t="str">
        <f>VLOOKUP(A46,'Analyst Report'!$A$39:$E$288,5,FALSE)</f>
        <v xml:space="preserve"> </v>
      </c>
    </row>
    <row r="47" spans="1:7" ht="64.25" customHeight="1" x14ac:dyDescent="0.15">
      <c r="A47" s="11" t="s">
        <v>71</v>
      </c>
      <c r="B47" s="330" t="str">
        <f>VLOOKUP(A47,Questions!$B$3:$C$256,2,FALSE)</f>
        <v>Does your organization have a data privacy policy?</v>
      </c>
      <c r="C47" s="298" t="s">
        <v>2122</v>
      </c>
      <c r="D47" s="300" t="s">
        <v>3404</v>
      </c>
      <c r="E47" s="176" t="str">
        <f>IF((C47=""),VLOOKUP(A47,Questions!B$18:G$258,4,FALSE),IF(C47="Yes",VLOOKUP(A47,Questions!B$18:G$258,6,FALSE),IF(C47="No",VLOOKUP(A47,Questions!B$18:G$258,5,FALSE),"N/A")))</f>
        <v>Provide your data privacy document (or a valid link to it) upon submission.</v>
      </c>
      <c r="F47" s="180" t="str">
        <f>VLOOKUP(A47,'Analyst Report'!$A$39:$E$288,5,FALSE)</f>
        <v xml:space="preserve"> </v>
      </c>
    </row>
    <row r="48" spans="1:7" ht="64.25" customHeight="1" x14ac:dyDescent="0.15">
      <c r="A48" s="11" t="s">
        <v>72</v>
      </c>
      <c r="B48" s="330" t="str">
        <f>VLOOKUP(A48,Questions!$B$3:$C$256,2,FALSE)</f>
        <v>Do you have a documented, and currently implemented, employee onboarding and offboarding policy?</v>
      </c>
      <c r="C48" s="298" t="s">
        <v>2122</v>
      </c>
      <c r="D48" s="300" t="s">
        <v>3349</v>
      </c>
      <c r="E48" s="176" t="str">
        <f>IF((C48=""),VLOOKUP(A48,Questions!B$18:G$258,4,FALSE),IF(C48="Yes",VLOOKUP(A48,Questions!B$18:G$258,6,FALSE),IF(C48="No",VLOOKUP(A48,Questions!B$18:G$258,5,FALSE),"N/A")))</f>
        <v>Provide a reference to your employee onboarding and offboarding policy and supporting documentation or submit it along with this fully populated HECVAT.</v>
      </c>
      <c r="F48" s="180" t="str">
        <f>VLOOKUP(A48,'Analyst Report'!$A$39:$E$288,5,FALSE)</f>
        <v xml:space="preserve"> </v>
      </c>
    </row>
    <row r="49" spans="1:7" ht="64.25" customHeight="1" x14ac:dyDescent="0.15">
      <c r="A49" s="11" t="s">
        <v>73</v>
      </c>
      <c r="B49" s="330" t="str">
        <f>VLOOKUP(A49,Questions!$B$3:$C$256,2,FALSE)</f>
        <v>Do you have a documented change management process?</v>
      </c>
      <c r="C49" s="298" t="s">
        <v>2122</v>
      </c>
      <c r="D49" s="300" t="s">
        <v>3434</v>
      </c>
      <c r="E49" s="176" t="str">
        <f>IF((C49=""),VLOOKUP(A49,Questions!B$18:G$258,4,FALSE),IF(C49="Yes",VLOOKUP(A49,Questions!B$18:G$258,6,FALSE),IF(C49="No",VLOOKUP(A49,Questions!B$18:G$258,5,FALSE),"N/A")))</f>
        <v>Summarize your current change management process.</v>
      </c>
      <c r="F49" s="180" t="str">
        <f>VLOOKUP(A49,'Analyst Report'!$A$39:$E$288,5,FALSE)</f>
        <v xml:space="preserve"> </v>
      </c>
    </row>
    <row r="50" spans="1:7" ht="93" customHeight="1" x14ac:dyDescent="0.15">
      <c r="A50" s="11" t="s">
        <v>74</v>
      </c>
      <c r="B50" s="330" t="str">
        <f>VLOOKUP(A50,Questions!$B$3:$C$256,2,FALSE)</f>
        <v>Has a VPAT or ACR been created or updated for the product and version under consideration within the past year?</v>
      </c>
      <c r="C50" s="298" t="s">
        <v>2122</v>
      </c>
      <c r="D50" s="300" t="s">
        <v>3514</v>
      </c>
      <c r="E50" s="176" t="str">
        <f>IF((C50=""),VLOOKUP(A50,Questions!B$18:G$258,4,FALSE),IF(C50="Yes",VLOOKUP(A50,Questions!B$18:G$258,6,FALSE),IF(C50="No",VLOOKUP(A50,Questions!B$18:G$258,5,FALSE),"N/A")))</f>
        <v>State the date the VPAT was completed. Include this VPAT in your submission and/or link to its web location.</v>
      </c>
      <c r="F50" s="180" t="str">
        <f>VLOOKUP(A50,'Analyst Report'!$A$39:$E$288,5,FALSE)</f>
        <v xml:space="preserve"> </v>
      </c>
    </row>
    <row r="51" spans="1:7" ht="64.25" customHeight="1" x14ac:dyDescent="0.15">
      <c r="A51" s="11" t="s">
        <v>75</v>
      </c>
      <c r="B51" s="330" t="str">
        <f>VLOOKUP(A51,Questions!$B$3:$C$256,2,FALSE)</f>
        <v>Do you have documentation to support the accessibility features of your product?</v>
      </c>
      <c r="C51" s="298" t="s">
        <v>2122</v>
      </c>
      <c r="D51" s="297" t="s">
        <v>3435</v>
      </c>
      <c r="E51" s="176" t="str">
        <f>IF((C51=""),VLOOKUP(A51,Questions!B$18:G$258,4,FALSE),IF(C51="Yes",VLOOKUP(A51,Questions!B$18:G$258,6,FALSE),IF(C51="No",VLOOKUP(A51,Questions!B$18:G$258,5,FALSE),"N/A")))</f>
        <v>Provide examples with links where possible.</v>
      </c>
      <c r="F51" s="180" t="str">
        <f>VLOOKUP(A51,'Analyst Report'!$A$39:$E$288,5,FALSE)</f>
        <v xml:space="preserve"> </v>
      </c>
      <c r="G51" s="275" t="s">
        <v>3233</v>
      </c>
    </row>
    <row r="52" spans="1:7" ht="36" customHeight="1" x14ac:dyDescent="0.15">
      <c r="A52" s="354" t="s">
        <v>76</v>
      </c>
      <c r="B52" s="355"/>
      <c r="C52" s="20" t="s">
        <v>47</v>
      </c>
      <c r="D52" s="20" t="s">
        <v>48</v>
      </c>
      <c r="E52" s="175" t="s">
        <v>49</v>
      </c>
      <c r="F52" s="179" t="s">
        <v>50</v>
      </c>
    </row>
    <row r="53" spans="1:7" ht="48" customHeight="1" x14ac:dyDescent="0.15">
      <c r="A53" s="11" t="s">
        <v>77</v>
      </c>
      <c r="B53" s="330" t="str">
        <f>VLOOKUP(A53,Questions!$B$3:$C$256,2,FALSE)</f>
        <v>Has a third-party expert conducted an audit of the most recent version of your product?</v>
      </c>
      <c r="C53" s="8" t="s">
        <v>2122</v>
      </c>
      <c r="D53" s="295" t="s">
        <v>3512</v>
      </c>
      <c r="E53" s="176" t="str">
        <f>IF((C53=""),VLOOKUP(A53,Questions!B$18:G$258,4,FALSE),IF(C53="Yes",VLOOKUP(A53,Questions!B$18:G$258,6,FALSE),IF(C53="No",VLOOKUP(A53,Questions!B$18:G$258,5,FALSE),"N/A")))</f>
        <v>State when the audit was conducted and by whom. Include the results in your submission and/or link to its web location.</v>
      </c>
      <c r="F53" s="180" t="str">
        <f>VLOOKUP(A53,'Analyst Report'!$A$39:$E$288,5,FALSE)</f>
        <v xml:space="preserve"> </v>
      </c>
    </row>
    <row r="54" spans="1:7" ht="60" customHeight="1" x14ac:dyDescent="0.15">
      <c r="A54" s="11" t="s">
        <v>78</v>
      </c>
      <c r="B54" s="330" t="str">
        <f>VLOOKUP(A54,Questions!$B$3:$C$256,2,FALSE)</f>
        <v>Do you have a documented and implemented process for verifying accessibility conformance?</v>
      </c>
      <c r="C54" s="8" t="s">
        <v>2122</v>
      </c>
      <c r="D54" s="295" t="s">
        <v>3436</v>
      </c>
      <c r="E54" s="176" t="str">
        <f>IF((C54=""),VLOOKUP(A54,Questions!B$18:G$258,4,FALSE),IF(C54="Yes",VLOOKUP(A54,Questions!B$18:G$258,6,FALSE),IF(C54="No",VLOOKUP(A54,Questions!B$18:G$258,5,FALSE),"N/A")))</f>
        <v>Describe your processes and methodologies for validating accessibility conformance.</v>
      </c>
      <c r="F54" s="180" t="str">
        <f>VLOOKUP(A54,'Analyst Report'!$A$39:$E$288,5,FALSE)</f>
        <v xml:space="preserve"> </v>
      </c>
    </row>
    <row r="55" spans="1:7" ht="48" customHeight="1" x14ac:dyDescent="0.15">
      <c r="A55" s="11" t="s">
        <v>79</v>
      </c>
      <c r="B55" s="330" t="str">
        <f>VLOOKUP(A55,Questions!$B$3:$C$256,2,FALSE)</f>
        <v>Have you adopted a technical or legal standard of conformance for the product in question?</v>
      </c>
      <c r="C55" s="8" t="s">
        <v>2122</v>
      </c>
      <c r="D55" s="295" t="s">
        <v>3513</v>
      </c>
      <c r="E55" s="176" t="str">
        <f>IF((C55=""),VLOOKUP(A55,Questions!B$18:G$258,4,FALSE),IF(C55="Yes",VLOOKUP(A55,Questions!B$18:G$258,6,FALSE),IF(C55="No",VLOOKUP(A55,Questions!B$18:G$258,5,FALSE),"N/A")))</f>
        <v>Indicate which primary standards and comment upon any additional standards the product meets.</v>
      </c>
      <c r="F55" s="180" t="str">
        <f>VLOOKUP(A55,'Analyst Report'!$A$39:$E$288,5,FALSE)</f>
        <v xml:space="preserve"> </v>
      </c>
    </row>
    <row r="56" spans="1:7" ht="61.25" customHeight="1" x14ac:dyDescent="0.15">
      <c r="A56" s="11" t="s">
        <v>80</v>
      </c>
      <c r="B56" s="330" t="str">
        <f>VLOOKUP(A56,Questions!$B$3:$C$256,2,FALSE)</f>
        <v>Can you provide a current, detailed accessibility roadmap with delivery timelines?</v>
      </c>
      <c r="C56" s="8" t="s">
        <v>2126</v>
      </c>
      <c r="D56" s="294" t="s">
        <v>3350</v>
      </c>
      <c r="E56" s="176" t="str">
        <f>IF((C56=""),VLOOKUP(A56,Questions!B$18:G$258,4,FALSE),IF(C56="Yes",VLOOKUP(A56,Questions!B$18:G$258,6,FALSE),IF(C56="No",VLOOKUP(A56,Questions!B$18:G$258,5,FALSE),"N/A")))</f>
        <v>Please provide any plans to develop and share an accessibility product roadmap in the future.</v>
      </c>
      <c r="F56" s="180" t="str">
        <f>VLOOKUP(A56,'Analyst Report'!$A$39:$E$288,5,FALSE)</f>
        <v xml:space="preserve"> </v>
      </c>
    </row>
    <row r="57" spans="1:7" ht="131" customHeight="1" x14ac:dyDescent="0.15">
      <c r="A57" s="11" t="s">
        <v>81</v>
      </c>
      <c r="B57" s="330" t="str">
        <f>VLOOKUP(A57,Questions!$B$3:$C$256,2,FALSE)</f>
        <v>Do you expect your staff to maintain a current skill set in IT accessibility?</v>
      </c>
      <c r="C57" s="8" t="s">
        <v>2122</v>
      </c>
      <c r="D57" s="88" t="s">
        <v>3437</v>
      </c>
      <c r="E57" s="176" t="str">
        <f>IF((C57=""),VLOOKUP(A57,Questions!B$18:G$258,4,FALSE),IF(C57="Yes",VLOOKUP(A57,Questions!B$18:G$258,6,FALSE),IF(C57="No",VLOOKUP(A57,Questions!B$18:G$258,5,FALSE),"N/A")))</f>
        <v>Provide any further relevant information about how expertise is maintained; include any accessibility certifications staff may hold (e.g., IAAP WAS &lt;https://www.accessibilityassociation.org/certifications&gt; or DHS Trusted Tester &lt;https://section508.gov/test/trusted-tester&gt;).</v>
      </c>
      <c r="F57" s="180" t="str">
        <f>VLOOKUP(A57,'Analyst Report'!$A$39:$E$288,5,FALSE)</f>
        <v xml:space="preserve"> </v>
      </c>
    </row>
    <row r="58" spans="1:7" ht="48" customHeight="1" x14ac:dyDescent="0.15">
      <c r="A58" s="11" t="s">
        <v>82</v>
      </c>
      <c r="B58" s="330" t="str">
        <f>VLOOKUP(A58,Questions!$B$3:$C$256,2,FALSE)</f>
        <v>Do you have a documented and implemented process for reporting and tracking accessibility issues?</v>
      </c>
      <c r="C58" s="8" t="s">
        <v>2122</v>
      </c>
      <c r="D58" s="295" t="s">
        <v>3438</v>
      </c>
      <c r="E58" s="176" t="str">
        <f>IF((C58=""),VLOOKUP(A58,Questions!B$18:G$258,4,FALSE),IF(C58="Yes",VLOOKUP(A58,Questions!B$18:G$258,6,FALSE),IF(C58="No",VLOOKUP(A58,Questions!B$18:G$258,5,FALSE),"N/A")))</f>
        <v>Describe the process and any recent examples of fixes as a result of the process.</v>
      </c>
      <c r="F58" s="180" t="str">
        <f>VLOOKUP(A58,'Analyst Report'!$A$39:$E$288,5,FALSE)</f>
        <v xml:space="preserve"> </v>
      </c>
    </row>
    <row r="59" spans="1:7" ht="48" customHeight="1" x14ac:dyDescent="0.15">
      <c r="A59" s="11" t="s">
        <v>83</v>
      </c>
      <c r="B59" s="330" t="str">
        <f>VLOOKUP(A59,Questions!$B$3:$C$256,2,FALSE)</f>
        <v>Do you have documented processes and procedures for implementing accessibility into your development lifecycle?</v>
      </c>
      <c r="C59" s="8" t="s">
        <v>2122</v>
      </c>
      <c r="D59" s="88" t="s">
        <v>3439</v>
      </c>
      <c r="E59" s="176" t="str">
        <f>IF((C59=""),VLOOKUP(A59,Questions!B$18:G$258,4,FALSE),IF(C59="Yes",VLOOKUP(A59,Questions!B$18:G$258,6,FALSE),IF(C59="No",VLOOKUP(A59,Questions!B$18:G$258,5,FALSE),"N/A")))</f>
        <v>Provide further details or multiple means in Additional Information.</v>
      </c>
      <c r="F59" s="180" t="str">
        <f>VLOOKUP(A59,'Analyst Report'!$A$39:$E$288,5,FALSE)</f>
        <v xml:space="preserve"> </v>
      </c>
    </row>
    <row r="60" spans="1:7" ht="48" customHeight="1" x14ac:dyDescent="0.15">
      <c r="A60" s="11" t="s">
        <v>84</v>
      </c>
      <c r="B60" s="330" t="str">
        <f>VLOOKUP(A60,Questions!$B$3:$C$256,2,FALSE)</f>
        <v>Can all functions of the application or service be performed using only the keyboard?</v>
      </c>
      <c r="C60" s="8" t="s">
        <v>2122</v>
      </c>
      <c r="D60" s="295" t="s">
        <v>3440</v>
      </c>
      <c r="E60" s="176" t="str">
        <f>IF((C60=""),VLOOKUP(A60,Questions!B$18:G$258,4,FALSE),IF(C60="Yes",VLOOKUP(A60,Questions!B$18:G$258,6,FALSE),IF(C60="No",VLOOKUP(A60,Questions!B$18:G$258,5,FALSE),"N/A")))</f>
        <v>State when and on which platform this was verified.</v>
      </c>
      <c r="F60" s="180" t="str">
        <f>VLOOKUP(A60,'Analyst Report'!$A$39:$E$288,5,FALSE)</f>
        <v xml:space="preserve"> </v>
      </c>
    </row>
    <row r="61" spans="1:7" ht="73.25" customHeight="1" x14ac:dyDescent="0.15">
      <c r="A61" s="11" t="s">
        <v>85</v>
      </c>
      <c r="B61" s="330" t="str">
        <f>VLOOKUP(A61,Questions!$B$3:$C$256,2,FALSE)</f>
        <v>Does your product rely on activating a special "accessibility mode," a "lite version," or accessing an alternate interface for accessibility purposes?</v>
      </c>
      <c r="C61" s="8" t="s">
        <v>2126</v>
      </c>
      <c r="D61" s="242" t="s">
        <v>60</v>
      </c>
      <c r="E61" s="176" t="str">
        <f>IF((C61=""),VLOOKUP(A61,Questions!B$18:G$258,4,FALSE),IF(C61="Yes",VLOOKUP(A61,Questions!B$18:G$258,6,FALSE),IF(C61="No",VLOOKUP(A61,Questions!B$18:G$258,5,FALSE),"N/A")))</f>
        <v xml:space="preserve"> </v>
      </c>
      <c r="F61" s="180" t="str">
        <f>VLOOKUP(A61,'Analyst Report'!$A$39:$E$288,5,FALSE)</f>
        <v xml:space="preserve"> </v>
      </c>
      <c r="G61" s="275" t="s">
        <v>3233</v>
      </c>
    </row>
    <row r="62" spans="1:7" ht="36" customHeight="1" x14ac:dyDescent="0.15">
      <c r="A62" s="345" t="str">
        <f>IF($C$29="No","Assessment of Third Parties - Optional based on QUALIFIER response.","Assessment of Third Parties")</f>
        <v>Assessment of Third Parties</v>
      </c>
      <c r="B62" s="345"/>
      <c r="C62" s="20" t="s">
        <v>47</v>
      </c>
      <c r="D62" s="20" t="s">
        <v>48</v>
      </c>
      <c r="E62" s="175" t="s">
        <v>49</v>
      </c>
      <c r="F62" s="179" t="s">
        <v>50</v>
      </c>
    </row>
    <row r="63" spans="1:7" ht="96" customHeight="1" x14ac:dyDescent="0.15">
      <c r="A63" s="11" t="s">
        <v>86</v>
      </c>
      <c r="B63" s="330" t="str">
        <f>VLOOKUP(A63,Questions!$B$3:$C$256,2,FALSE)</f>
        <v>Do you perform security assessments of third-party companies with which you share data? (e.g., hosting providers, cloud services, PaaS, IaaS, SaaS)</v>
      </c>
      <c r="C63" s="32" t="s">
        <v>2122</v>
      </c>
      <c r="D63" s="301" t="s">
        <v>3351</v>
      </c>
      <c r="E63" s="176" t="str">
        <f>IF((C63=""),VLOOKUP(A63,Questions!B$18:G$258,4,FALSE),IF(C63="Yes",VLOOKUP(A63,Questions!B$18:G$258,6,FALSE),IF(C63="No",VLOOKUP(A63,Questions!B$18:G$258,5,FALSE),"N/A")))</f>
        <v>Provide a summary of your practices that assures that the third party will be subject to the appropriate standards regarding security, service recoverability, and confidentiality.</v>
      </c>
      <c r="F63" s="180" t="str">
        <f>VLOOKUP(A63,'Analyst Report'!$A$39:$E$288,5,FALSE)</f>
        <v xml:space="preserve"> </v>
      </c>
    </row>
    <row r="64" spans="1:7" ht="80" customHeight="1" x14ac:dyDescent="0.15">
      <c r="A64" s="11" t="s">
        <v>87</v>
      </c>
      <c r="B64" s="330" t="str">
        <f>VLOOKUP(A64,Questions!$B$3:$C$256,2,FALSE)</f>
        <v>Provide a brief description for why each of these third parties will have access to institutional data.</v>
      </c>
      <c r="C64" s="358" t="s">
        <v>3405</v>
      </c>
      <c r="D64" s="346"/>
      <c r="E64" s="176" t="str">
        <f>IF((C64=""),VLOOKUP(A64,Questions!B$18:G$258,4,FALSE),IF(C64="Yes",VLOOKUP(A64,Questions!B$18:G$258,6,FALSE),IF(C64="No",VLOOKUP(A64,Questions!B$18:G$258,5,FALSE),"N/A")))</f>
        <v>N/A</v>
      </c>
      <c r="F64" s="180" t="str">
        <f>VLOOKUP(A64,'Analyst Report'!$A$39:$E$288,5,FALSE)</f>
        <v xml:space="preserve"> </v>
      </c>
    </row>
    <row r="65" spans="1:256" ht="80" customHeight="1" x14ac:dyDescent="0.15">
      <c r="A65" s="11" t="s">
        <v>88</v>
      </c>
      <c r="B65" s="330" t="str">
        <f>VLOOKUP(A65,Questions!$B$3:$C$256,2,FALSE)</f>
        <v>What legal agreements (i.e., contracts) do you have in place with these third parties that address liability in the event of a data breach?</v>
      </c>
      <c r="C65" s="346" t="s">
        <v>3352</v>
      </c>
      <c r="D65" s="346"/>
      <c r="E65" s="176" t="str">
        <f>IF((C65=""),VLOOKUP(A65,Questions!B$18:G$258,4,FALSE),IF(C65="Yes",VLOOKUP(A65,Questions!B$18:G$258,6,FALSE),IF(C65="No",VLOOKUP(A65,Questions!B$18:G$258,5,FALSE),"N/A")))</f>
        <v>N/A</v>
      </c>
      <c r="F65" s="180" t="str">
        <f>VLOOKUP(A65,'Analyst Report'!$A$39:$E$288,5,FALSE)</f>
        <v xml:space="preserve"> </v>
      </c>
    </row>
    <row r="66" spans="1:256" ht="80" customHeight="1" x14ac:dyDescent="0.15">
      <c r="A66" s="11" t="s">
        <v>89</v>
      </c>
      <c r="B66" s="330" t="str">
        <f>VLOOKUP(A66,Questions!$B$3:$C$256,2,FALSE)</f>
        <v>Do you have an implemented third-party management strategy?</v>
      </c>
      <c r="C66" s="32" t="s">
        <v>2122</v>
      </c>
      <c r="D66" s="301" t="s">
        <v>3441</v>
      </c>
      <c r="E66" s="176" t="str">
        <f>IF((C66=""),VLOOKUP(A66,Questions!B$18:G$258,4,FALSE),IF(C66="Yes",VLOOKUP(A66,Questions!B$18:G$258,6,FALSE),IF(C66="No",VLOOKUP(A66,Questions!B$18:G$258,5,FALSE),"N/A")))</f>
        <v>Provide additional information that may help analysts better understand your environment and how it relates to third-party solutions.</v>
      </c>
      <c r="F66" s="180" t="str">
        <f>VLOOKUP(A66,'Analyst Report'!$A$39:$E$288,5,FALSE)</f>
        <v xml:space="preserve"> </v>
      </c>
    </row>
    <row r="67" spans="1:256" ht="80" customHeight="1" x14ac:dyDescent="0.15">
      <c r="A67" s="11" t="s">
        <v>90</v>
      </c>
      <c r="B67" s="330" t="str">
        <f>VLOOKUP(A67,Questions!$B$3:$C$256,2,FALSE)</f>
        <v>Do you have a process and implemented procedures for managing your hardware supply chain? (e.g., telecommunications equipment, export licensing, computing devices)</v>
      </c>
      <c r="C67" s="32" t="s">
        <v>2122</v>
      </c>
      <c r="D67" s="301" t="s">
        <v>3442</v>
      </c>
      <c r="E67" s="176" t="str">
        <f>IF((C67=""),VLOOKUP(A67,Questions!B$18:G$258,4,FALSE),IF(C67="Yes",VLOOKUP(A67,Questions!B$18:G$258,6,FALSE),IF(C67="No",VLOOKUP(A67,Questions!B$18:G$258,5,FALSE),"N/A")))</f>
        <v>State what countries and/or regions this process is compliant with.</v>
      </c>
      <c r="F67" s="180" t="str">
        <f>VLOOKUP(A67,'Analyst Report'!$A$39:$E$288,5,FALSE)</f>
        <v xml:space="preserve"> </v>
      </c>
      <c r="G67" s="275" t="s">
        <v>3233</v>
      </c>
    </row>
    <row r="68" spans="1:256" ht="36" customHeight="1" x14ac:dyDescent="0.15">
      <c r="A68" s="345" t="str">
        <f>IF(Questions!D23&lt;&gt;"","Consulting",IF(Questions!D23&lt;&gt;"Yes","Consulting - All questions after this section are OPTIONAL.","Consulting - Optional based on QUALIFIER response."))</f>
        <v>Consulting</v>
      </c>
      <c r="B68" s="345"/>
      <c r="C68" s="20" t="s">
        <v>47</v>
      </c>
      <c r="D68" s="20" t="s">
        <v>48</v>
      </c>
      <c r="E68" s="175" t="s">
        <v>49</v>
      </c>
      <c r="F68" s="179" t="s">
        <v>50</v>
      </c>
    </row>
    <row r="69" spans="1:256" ht="48" customHeight="1" x14ac:dyDescent="0.15">
      <c r="A69" s="11" t="s">
        <v>91</v>
      </c>
      <c r="B69" s="330" t="str">
        <f>VLOOKUP(A69,Questions!$B$3:$C$256,2,FALSE)</f>
        <v>Will the consulting take place on-premises?</v>
      </c>
      <c r="C69" s="8" t="s">
        <v>2126</v>
      </c>
      <c r="D69" s="24"/>
      <c r="E69" s="176" t="str">
        <f>IF((C69=""),VLOOKUP(A69,Questions!B:G,4,FALSE),IF(C69="Yes",VLOOKUP(A69,Questions!B:G,6,FALSE),IF(C69="No",VLOOKUP(A69,Questions!B:G,5,FALSE),"N/A")))</f>
        <v xml:space="preserve"> </v>
      </c>
      <c r="F69" s="180" t="str">
        <f>VLOOKUP(A69,'Analyst Report'!$A$39:$E$288,5,FALSE)</f>
        <v xml:space="preserve"> </v>
      </c>
    </row>
    <row r="70" spans="1:256" ht="63" customHeight="1" x14ac:dyDescent="0.15">
      <c r="A70" s="11" t="s">
        <v>92</v>
      </c>
      <c r="B70" s="330" t="str">
        <f>VLOOKUP(A70,Questions!$B$3:$C$256,2,FALSE)</f>
        <v>Will the consultant require access to the institution's network resources?</v>
      </c>
      <c r="C70" s="8" t="s">
        <v>2126</v>
      </c>
      <c r="D70" s="24"/>
      <c r="E70" s="176" t="str">
        <f>IF((C70=""),VLOOKUP(A70,Questions!B:G,4,FALSE),IF(C70="Yes",VLOOKUP(A70,Questions!B:G,6,FALSE),IF(C70="No",VLOOKUP(A70,Questions!B:G,5,FALSE),"N/A")))</f>
        <v xml:space="preserve"> </v>
      </c>
      <c r="F70" s="180" t="str">
        <f>VLOOKUP(A70,'Analyst Report'!$A$39:$E$288,5,FALSE)</f>
        <v xml:space="preserve"> </v>
      </c>
    </row>
    <row r="71" spans="1:256" ht="63" customHeight="1" x14ac:dyDescent="0.15">
      <c r="A71" s="11" t="s">
        <v>93</v>
      </c>
      <c r="B71" s="330" t="str">
        <f>VLOOKUP(A71,Questions!$B$3:$C$256,2,FALSE)</f>
        <v>Will the consultant require access to hardware in the institution's data centers?</v>
      </c>
      <c r="C71" s="8" t="s">
        <v>2126</v>
      </c>
      <c r="D71" s="24"/>
      <c r="E71" s="176" t="str">
        <f>IF((C71=""),VLOOKUP(A71,Questions!B:G,4,FALSE),IF(C71="Yes",VLOOKUP(A71,Questions!B:G,6,FALSE),IF(C71="No",VLOOKUP(A71,Questions!B:G,5,FALSE),"N/A")))</f>
        <v xml:space="preserve"> </v>
      </c>
      <c r="F71" s="180" t="str">
        <f>VLOOKUP(A71,'Analyst Report'!$A$39:$E$288,5,FALSE)</f>
        <v xml:space="preserve"> </v>
      </c>
    </row>
    <row r="72" spans="1:256" ht="48" customHeight="1" x14ac:dyDescent="0.15">
      <c r="A72" s="11" t="s">
        <v>94</v>
      </c>
      <c r="B72" s="330" t="str">
        <f>VLOOKUP(A72,Questions!$B$3:$C$256,2,FALSE)</f>
        <v>Will the consultant require an account within the institution's domain (@*.edu)?</v>
      </c>
      <c r="C72" s="8" t="s">
        <v>2126</v>
      </c>
      <c r="D72" s="9"/>
      <c r="E72" s="176" t="str">
        <f>IF((C72=""),VLOOKUP(A72,Questions!B:G,4,FALSE),IF(C72="Yes",VLOOKUP(A72,Questions!B:G,6,FALSE),IF(C72="No",VLOOKUP(A72,Questions!B:G,5,FALSE),"N/A")))</f>
        <v xml:space="preserve"> </v>
      </c>
      <c r="F72" s="180" t="str">
        <f>VLOOKUP(A72,'Analyst Report'!$A$39:$E$288,5,FALSE)</f>
        <v xml:space="preserve"> </v>
      </c>
    </row>
    <row r="73" spans="1:256" ht="48" customHeight="1" x14ac:dyDescent="0.15">
      <c r="A73" s="11" t="s">
        <v>95</v>
      </c>
      <c r="B73" s="330" t="str">
        <f>VLOOKUP(A73,Questions!$B$3:$C$256,2,FALSE)</f>
        <v>Has the consultant received training on (sensitive, HIPAA, PCI, etc.) data handling?</v>
      </c>
      <c r="C73" s="8" t="s">
        <v>2122</v>
      </c>
      <c r="D73" s="9"/>
      <c r="E73" s="176" t="str">
        <f>IF((C73=""),VLOOKUP(A73,Questions!B:G,4,FALSE),IF(C73="Yes",VLOOKUP(A73,Questions!B:G,6,FALSE),IF(C73="No",VLOOKUP(A73,Questions!B:G,5,FALSE),"N/A")))</f>
        <v xml:space="preserve"> </v>
      </c>
      <c r="F73" s="180" t="str">
        <f>VLOOKUP(A73,'Analyst Report'!$A$39:$E$288,5,FALSE)</f>
        <v xml:space="preserve"> </v>
      </c>
    </row>
    <row r="74" spans="1:256" ht="48" customHeight="1" x14ac:dyDescent="0.15">
      <c r="A74" s="11" t="s">
        <v>96</v>
      </c>
      <c r="B74" s="330" t="str">
        <f>VLOOKUP(A74,Questions!$B$3:$C$256,2,FALSE)</f>
        <v>Will any data be transferred to the consultant's possession?</v>
      </c>
      <c r="C74" s="8" t="s">
        <v>2122</v>
      </c>
      <c r="D74" s="9"/>
      <c r="E74" s="176" t="str">
        <f>IF((C74=""),VLOOKUP(A74,Questions!B:G,4,FALSE),IF(C74="Yes",VLOOKUP(A74,Questions!B:G,6,FALSE),IF(C74="No",VLOOKUP(A74,Questions!B:G,5,FALSE),"N/A")))</f>
        <v xml:space="preserve"> </v>
      </c>
      <c r="F74" s="180" t="str">
        <f>VLOOKUP(A74,'Analyst Report'!$A$39:$E$288,5,FALSE)</f>
        <v xml:space="preserve"> </v>
      </c>
    </row>
    <row r="75" spans="1:256" s="1" customFormat="1" ht="48" customHeight="1" x14ac:dyDescent="0.15">
      <c r="A75" s="11" t="s">
        <v>97</v>
      </c>
      <c r="B75" s="330" t="str">
        <f>VLOOKUP(A75,Questions!$B$3:$C$256,2,FALSE)</f>
        <v>Is it encrypted (at rest) while in the consultant's possession?</v>
      </c>
      <c r="C75" s="77" t="s">
        <v>2122</v>
      </c>
      <c r="D75" s="9"/>
      <c r="E75" s="176" t="str">
        <f>IF((C75=""),VLOOKUP(A75,Questions!B:G,4,FALSE),IF(C75="Yes",VLOOKUP(A75,Questions!B:G,6,FALSE),IF(C75="No",VLOOKUP(A75,Questions!B:G,5,FALSE),"N/A")))</f>
        <v xml:space="preserve"> </v>
      </c>
      <c r="F75" s="180" t="str">
        <f>VLOOKUP(A75,'Analyst Report'!$A$39:$E$288,5,FALSE)</f>
        <v xml:space="preserve"> </v>
      </c>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c r="HT75" s="4"/>
      <c r="HU75" s="4"/>
      <c r="HV75" s="4"/>
      <c r="HW75" s="4"/>
      <c r="HX75" s="4"/>
      <c r="HY75" s="4"/>
      <c r="HZ75" s="4"/>
      <c r="IA75" s="4"/>
      <c r="IB75" s="4"/>
      <c r="IC75" s="4"/>
      <c r="ID75" s="4"/>
      <c r="IE75" s="4"/>
      <c r="IF75" s="4"/>
      <c r="IG75" s="4"/>
      <c r="IH75" s="4"/>
      <c r="II75" s="4"/>
      <c r="IJ75" s="4"/>
      <c r="IK75" s="4"/>
      <c r="IL75" s="4"/>
      <c r="IM75" s="4"/>
      <c r="IN75" s="4"/>
      <c r="IO75" s="4"/>
      <c r="IP75" s="4"/>
      <c r="IQ75" s="4"/>
      <c r="IR75" s="4"/>
      <c r="IS75" s="4"/>
      <c r="IT75" s="4"/>
      <c r="IU75" s="4"/>
      <c r="IV75" s="4"/>
    </row>
    <row r="76" spans="1:256" ht="48" customHeight="1" x14ac:dyDescent="0.15">
      <c r="A76" s="11" t="s">
        <v>98</v>
      </c>
      <c r="B76" s="330" t="str">
        <f>VLOOKUP(A76,Questions!$B$3:$C$256,2,FALSE)</f>
        <v>Will the consultant need remote access to the institution's network or systems?</v>
      </c>
      <c r="C76" s="8" t="s">
        <v>2126</v>
      </c>
      <c r="D76" s="9"/>
      <c r="E76" s="176" t="str">
        <f>IF((C76=""),VLOOKUP(A76,Questions!B:G,4,FALSE),IF(C76="Yes",VLOOKUP(A76,Questions!B:G,6,FALSE),IF(C76="No",VLOOKUP(A76,Questions!B:G,5,FALSE),"N/A")))</f>
        <v>No need to answer CONS-09</v>
      </c>
      <c r="F76" s="180" t="str">
        <f>VLOOKUP(A76,'Analyst Report'!$A$39:$E$288,5,FALSE)</f>
        <v xml:space="preserve"> </v>
      </c>
    </row>
    <row r="77" spans="1:256" s="1" customFormat="1" ht="48" customHeight="1" x14ac:dyDescent="0.15">
      <c r="A77" s="11" t="s">
        <v>99</v>
      </c>
      <c r="B77" s="330" t="str">
        <f>VLOOKUP(A77,Questions!$B$3:$C$256,2,FALSE)</f>
        <v>Can we restrict that access based on source IP address?</v>
      </c>
      <c r="C77" s="8"/>
      <c r="D77" s="9"/>
      <c r="E77" s="176" t="str">
        <f>IF((C77=""),VLOOKUP(A77,Questions!B:G,4,FALSE),IF(C77="Yes",VLOOKUP(A77,Questions!B:G,6,FALSE),IF(C77="No",VLOOKUP(A77,Questions!B:G,5,FALSE),"N/A")))</f>
        <v xml:space="preserve"> </v>
      </c>
      <c r="F77" s="180" t="str">
        <f>VLOOKUP(A77,'Analyst Report'!$A$39:$E$288,5,FALSE)</f>
        <v xml:space="preserve"> </v>
      </c>
      <c r="G77" s="275" t="s">
        <v>3233</v>
      </c>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c r="HB77" s="4"/>
      <c r="HC77" s="4"/>
      <c r="HD77" s="4"/>
      <c r="HE77" s="4"/>
      <c r="HF77" s="4"/>
      <c r="HG77" s="4"/>
      <c r="HH77" s="4"/>
      <c r="HI77" s="4"/>
      <c r="HJ77" s="4"/>
      <c r="HK77" s="4"/>
      <c r="HL77" s="4"/>
      <c r="HM77" s="4"/>
      <c r="HN77" s="4"/>
      <c r="HO77" s="4"/>
      <c r="HP77" s="4"/>
      <c r="HQ77" s="4"/>
      <c r="HR77" s="4"/>
      <c r="HS77" s="4"/>
      <c r="HT77" s="4"/>
      <c r="HU77" s="4"/>
      <c r="HV77" s="4"/>
      <c r="HW77" s="4"/>
      <c r="HX77" s="4"/>
      <c r="HY77" s="4"/>
      <c r="HZ77" s="4"/>
      <c r="IA77" s="4"/>
      <c r="IB77" s="4"/>
      <c r="IC77" s="4"/>
      <c r="ID77" s="4"/>
      <c r="IE77" s="4"/>
      <c r="IF77" s="4"/>
      <c r="IG77" s="4"/>
      <c r="IH77" s="4"/>
      <c r="II77" s="4"/>
      <c r="IJ77" s="4"/>
      <c r="IK77" s="4"/>
      <c r="IL77" s="4"/>
      <c r="IM77" s="4"/>
      <c r="IN77" s="4"/>
      <c r="IO77" s="4"/>
      <c r="IP77" s="4"/>
      <c r="IQ77" s="4"/>
      <c r="IR77" s="4"/>
      <c r="IS77" s="4"/>
      <c r="IT77" s="4"/>
      <c r="IU77" s="4"/>
      <c r="IV77" s="4"/>
    </row>
    <row r="78" spans="1:256" ht="36" customHeight="1" x14ac:dyDescent="0.15">
      <c r="A78" s="345" t="s">
        <v>100</v>
      </c>
      <c r="B78" s="345"/>
      <c r="C78" s="20" t="s">
        <v>47</v>
      </c>
      <c r="D78" s="20" t="s">
        <v>48</v>
      </c>
      <c r="E78" s="175" t="s">
        <v>49</v>
      </c>
      <c r="F78" s="179" t="s">
        <v>50</v>
      </c>
    </row>
    <row r="79" spans="1:256" ht="89.25" customHeight="1" x14ac:dyDescent="0.15">
      <c r="A79" s="11" t="s">
        <v>101</v>
      </c>
      <c r="B79" s="330" t="str">
        <f>VLOOKUP(A79,Questions!$B$3:$C$256,2,FALSE)</f>
        <v>Are access controls for institutional accounts based on structured rules, such as role-based access control (RBAC), attribute-based access control (ABAC), or policy-based access control (PBAC)?</v>
      </c>
      <c r="C79" s="8" t="s">
        <v>2122</v>
      </c>
      <c r="D79" s="244" t="s">
        <v>3443</v>
      </c>
      <c r="E79" s="176" t="str">
        <f>IF((C79=""),VLOOKUP(A79,Questions!B:G,4,FALSE),IF(C79="Yes",VLOOKUP(A79,Questions!B:G,6,FALSE),IF(C79="No",VLOOKUP(A79,Questions!B:G,5,FALSE),"N/A")))</f>
        <v>Describe available roles.</v>
      </c>
      <c r="F79" s="180" t="str">
        <f>VLOOKUP(A79,'Analyst Report'!$A$39:$E$288,5,FALSE)</f>
        <v xml:space="preserve"> </v>
      </c>
    </row>
    <row r="80" spans="1:256" ht="93.75" customHeight="1" x14ac:dyDescent="0.15">
      <c r="A80" s="11" t="s">
        <v>102</v>
      </c>
      <c r="B80" s="330" t="str">
        <f>VLOOKUP(A80,Questions!$B$3:$C$256,2,FALSE)</f>
        <v>Are access controls for staff within your organization based on structured rules, such as RBAC, ABAC, or PBAC?</v>
      </c>
      <c r="C80" s="8" t="s">
        <v>2122</v>
      </c>
      <c r="D80" s="244" t="s">
        <v>3353</v>
      </c>
      <c r="E80" s="176" t="str">
        <f>IF((C80=""),VLOOKUP(A80,Questions!B:G,4,FALSE),IF(C80="Yes",VLOOKUP(A80,Questions!B:G,6,FALSE),IF(C80="No",VLOOKUP(A80,Questions!B:G,5,FALSE),"N/A")))</f>
        <v xml:space="preserve"> </v>
      </c>
      <c r="F80" s="180" t="str">
        <f>VLOOKUP(A80,'Analyst Report'!$A$39:$E$288,5,FALSE)</f>
        <v xml:space="preserve"> </v>
      </c>
    </row>
    <row r="81" spans="1:256" ht="48" customHeight="1" x14ac:dyDescent="0.15">
      <c r="A81" s="11" t="s">
        <v>103</v>
      </c>
      <c r="B81" s="330" t="str">
        <f>VLOOKUP(A81,Questions!$B$3:$C$256,2,FALSE)</f>
        <v>Does the system provide data input validation and error messages?</v>
      </c>
      <c r="C81" s="8" t="s">
        <v>2122</v>
      </c>
      <c r="D81" s="244" t="s">
        <v>3444</v>
      </c>
      <c r="E81" s="176" t="str">
        <f>IF((C81=""),VLOOKUP(A81,Questions!B:G,4,FALSE),IF(C81="Yes",VLOOKUP(A81,Questions!B:G,6,FALSE),IF(C81="No",VLOOKUP(A81,Questions!B:G,5,FALSE),"N/A")))</f>
        <v>Describe how your system(s) provide data input validation and error messages.</v>
      </c>
      <c r="F81" s="180" t="str">
        <f>VLOOKUP(A81,'Analyst Report'!$A$39:$E$288,5,FALSE)</f>
        <v xml:space="preserve"> </v>
      </c>
    </row>
    <row r="82" spans="1:256" ht="26" customHeight="1" x14ac:dyDescent="0.15">
      <c r="A82" s="11" t="s">
        <v>104</v>
      </c>
      <c r="B82" s="330" t="str">
        <f>VLOOKUP(A82,Questions!$B$3:$C$256,2,FALSE)</f>
        <v>Are you using a web application firewall (WAF)?</v>
      </c>
      <c r="C82" s="8" t="s">
        <v>2122</v>
      </c>
      <c r="D82" s="329" t="s">
        <v>3445</v>
      </c>
      <c r="E82" s="176" t="str">
        <f>IF((C82=""),VLOOKUP(A82,Questions!B:G,4,FALSE),IF(C82="Yes",VLOOKUP(A82,Questions!B:G,6,FALSE),IF(C82="No",VLOOKUP(A82,Questions!B:G,5,FALSE),"N/A")))</f>
        <v>Describe the currently implemented WAF.</v>
      </c>
      <c r="F82" s="180" t="str">
        <f>VLOOKUP(A82,'Analyst Report'!$A$39:$E$288,5,FALSE)</f>
        <v xml:space="preserve"> </v>
      </c>
    </row>
    <row r="83" spans="1:256" ht="48" customHeight="1" x14ac:dyDescent="0.15">
      <c r="A83" s="11" t="s">
        <v>105</v>
      </c>
      <c r="B83" s="330" t="str">
        <f>VLOOKUP(A83,Questions!$B$3:$C$256,2,FALSE)</f>
        <v>Do you have a process and implemented procedures for managing your software supply chain (e.g., libraries, repositories, frameworks, etc.)</v>
      </c>
      <c r="C83" s="8" t="s">
        <v>2122</v>
      </c>
      <c r="D83" s="61" t="s">
        <v>3446</v>
      </c>
      <c r="E83" s="176" t="str">
        <f>IF((C83=""),VLOOKUP(A83,Questions!B:G,4,FALSE),IF(C83="Yes",VLOOKUP(A83,Questions!B:G,6,FALSE),IF(C83="No",VLOOKUP(A83,Questions!B:G,5,FALSE),"N/A")))</f>
        <v>Provide supporting documentation of your processes.</v>
      </c>
      <c r="F83" s="180" t="str">
        <f>VLOOKUP(A83,'Analyst Report'!$A$39:$E$288,5,FALSE)</f>
        <v xml:space="preserve"> </v>
      </c>
    </row>
    <row r="84" spans="1:256" ht="48" customHeight="1" x14ac:dyDescent="0.15">
      <c r="A84" s="11" t="s">
        <v>106</v>
      </c>
      <c r="B84" s="330" t="str">
        <f>VLOOKUP(A84,Questions!$B$3:$C$256,2,FALSE)</f>
        <v>Are only currently supported operating system(s), software, and libraries leveraged by the system(s)/application(s) that will have access to institution's data?</v>
      </c>
      <c r="C84" s="8" t="s">
        <v>2122</v>
      </c>
      <c r="D84" s="26" t="s">
        <v>3354</v>
      </c>
      <c r="E84" s="176" t="str">
        <f>IF((C84=""),VLOOKUP(A84,Questions!B:G,4,FALSE),IF(C84="Yes",VLOOKUP(A84,Questions!B:G,6,FALSE),IF(C84="No",VLOOKUP(A84,Questions!B:G,5,FALSE),"N/A")))</f>
        <v>Please provide a list of all required dependencies.</v>
      </c>
      <c r="F84" s="180" t="str">
        <f>VLOOKUP(A84,'Analyst Report'!$A$39:$E$288,5,FALSE)</f>
        <v xml:space="preserve"> </v>
      </c>
    </row>
    <row r="85" spans="1:256" s="1" customFormat="1" ht="43.25" customHeight="1" x14ac:dyDescent="0.15">
      <c r="A85" s="11" t="s">
        <v>107</v>
      </c>
      <c r="B85" s="330" t="str">
        <f>VLOOKUP(A85,Questions!$B$3:$C$256,2,FALSE)</f>
        <v>If mobile, is the application available from a trusted source (e.g., App Store, Google Play Store)?</v>
      </c>
      <c r="C85" s="8" t="s">
        <v>2733</v>
      </c>
      <c r="D85" s="9" t="s">
        <v>3447</v>
      </c>
      <c r="E85" s="176" t="str">
        <f>IF((C85=""),VLOOKUP(A85,Questions!B:G,4,FALSE),IF(C85="Yes",VLOOKUP(A85,Questions!B:G,6,FALSE),IF(C85="No",VLOOKUP(A85,Questions!B:G,5,FALSE),"N/A")))</f>
        <v>N/A</v>
      </c>
      <c r="F85" s="180" t="str">
        <f>VLOOKUP(A85,'Analyst Report'!$A$39:$E$288,5,FALSE)</f>
        <v xml:space="preserve"> </v>
      </c>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c r="HB85" s="4"/>
      <c r="HC85" s="4"/>
      <c r="HD85" s="4"/>
      <c r="HE85" s="4"/>
      <c r="HF85" s="4"/>
      <c r="HG85" s="4"/>
      <c r="HH85" s="4"/>
      <c r="HI85" s="4"/>
      <c r="HJ85" s="4"/>
      <c r="HK85" s="4"/>
      <c r="HL85" s="4"/>
      <c r="HM85" s="4"/>
      <c r="HN85" s="4"/>
      <c r="HO85" s="4"/>
      <c r="HP85" s="4"/>
      <c r="HQ85" s="4"/>
      <c r="HR85" s="4"/>
      <c r="HS85" s="4"/>
      <c r="HT85" s="4"/>
      <c r="HU85" s="4"/>
      <c r="HV85" s="4"/>
      <c r="HW85" s="4"/>
      <c r="HX85" s="4"/>
      <c r="HY85" s="4"/>
      <c r="HZ85" s="4"/>
      <c r="IA85" s="4"/>
      <c r="IB85" s="4"/>
      <c r="IC85" s="4"/>
      <c r="ID85" s="4"/>
      <c r="IE85" s="4"/>
      <c r="IF85" s="4"/>
      <c r="IG85" s="4"/>
      <c r="IH85" s="4"/>
      <c r="II85" s="4"/>
      <c r="IJ85" s="4"/>
      <c r="IK85" s="4"/>
      <c r="IL85" s="4"/>
      <c r="IM85" s="4"/>
      <c r="IN85" s="4"/>
      <c r="IO85" s="4"/>
      <c r="IP85" s="4"/>
      <c r="IQ85" s="4"/>
      <c r="IR85" s="4"/>
      <c r="IS85" s="4"/>
      <c r="IT85" s="4"/>
      <c r="IU85" s="4"/>
      <c r="IV85" s="4"/>
    </row>
    <row r="86" spans="1:256" ht="37.25" customHeight="1" x14ac:dyDescent="0.15">
      <c r="A86" s="11" t="s">
        <v>108</v>
      </c>
      <c r="B86" s="330" t="str">
        <f>VLOOKUP(A86,Questions!$B$3:$C$256,2,FALSE)</f>
        <v>Does your application require access to location or GPS data?</v>
      </c>
      <c r="C86" s="8" t="s">
        <v>2126</v>
      </c>
      <c r="D86" s="9"/>
      <c r="E86" s="176" t="str">
        <f>IF((C86=""),VLOOKUP(A86,Questions!B:G,4,FALSE),IF(C86="Yes",VLOOKUP(A86,Questions!B:G,6,FALSE),IF(C86="No",VLOOKUP(A86,Questions!B:G,5,FALSE),"N/A")))</f>
        <v>Please indicate any future plans that would require access to this data</v>
      </c>
      <c r="F86" s="180" t="str">
        <f>VLOOKUP(A86,'Analyst Report'!$A$39:$E$288,5,FALSE)</f>
        <v xml:space="preserve"> </v>
      </c>
    </row>
    <row r="87" spans="1:256" ht="77" customHeight="1" x14ac:dyDescent="0.15">
      <c r="A87" s="11" t="s">
        <v>109</v>
      </c>
      <c r="B87" s="330" t="str">
        <f>VLOOKUP(A87,Questions!$B$3:$C$256,2,FALSE)</f>
        <v>Does your application provide separation of duties between security administration, system administration, and standard user functions?</v>
      </c>
      <c r="C87" s="8" t="s">
        <v>2122</v>
      </c>
      <c r="D87" s="9" t="s">
        <v>3449</v>
      </c>
      <c r="E87" s="176" t="str">
        <f>IF((C87=""),VLOOKUP(A87,Questions!B:G,4,FALSE),IF(C87="Yes",VLOOKUP(A87,Questions!B:G,6,FALSE),IF(C87="No",VLOOKUP(A87,Questions!B:G,5,FALSE),"N/A")))</f>
        <v>Describe or provide a reference to the facilities available in the system to provide separation of duties between security administration and system administration functions.</v>
      </c>
      <c r="F87" s="180" t="str">
        <f>VLOOKUP(A87,'Analyst Report'!$A$39:$E$288,5,FALSE)</f>
        <v xml:space="preserve">  </v>
      </c>
    </row>
    <row r="88" spans="1:256" ht="64.25" customHeight="1" x14ac:dyDescent="0.15">
      <c r="A88" s="11" t="s">
        <v>110</v>
      </c>
      <c r="B88" s="330" t="str">
        <f>VLOOKUP(A88,Questions!$B$3:$C$256,2,FALSE)</f>
        <v>Do you have a fully implemented policy or procedure that details how your employees obtain administrator access to institutional instance of the application?</v>
      </c>
      <c r="C88" s="8" t="s">
        <v>2122</v>
      </c>
      <c r="D88" s="9" t="s">
        <v>3355</v>
      </c>
      <c r="E88" s="176" t="str">
        <f>IF((C88=""),VLOOKUP(A88,Questions!B:G,4,FALSE),IF(C88="Yes",VLOOKUP(A88,Questions!B:G,6,FALSE),IF(C88="No",VLOOKUP(A88,Questions!B:G,5,FALSE),"N/A")))</f>
        <v>Describe or provide a reference that details how administrator access is handled (e.g., provisioning, principle of least privilege, deprovisioning, etc.).</v>
      </c>
      <c r="F88" s="180" t="str">
        <f>VLOOKUP(A88,'Analyst Report'!$A$39:$E$288,5,FALSE)</f>
        <v xml:space="preserve"> </v>
      </c>
    </row>
    <row r="89" spans="1:256" ht="210" x14ac:dyDescent="0.15">
      <c r="A89" s="11" t="s">
        <v>111</v>
      </c>
      <c r="B89" s="330" t="str">
        <f>VLOOKUP(A89,Questions!$B$3:$C$256,2,FALSE)</f>
        <v>Have your developers been trained in secure coding techniques?</v>
      </c>
      <c r="C89" s="8" t="s">
        <v>2122</v>
      </c>
      <c r="D89" s="9" t="s">
        <v>3356</v>
      </c>
      <c r="E89" s="176" t="str">
        <f>IF((C89=""),VLOOKUP(A89,Questions!B:G,4,FALSE),IF(C89="Yes",VLOOKUP(A89,Questions!B:G,6,FALSE),IF(C89="No",VLOOKUP(A89,Questions!B:G,5,FALSE),"N/A")))</f>
        <v>Summarize your secure coding training.</v>
      </c>
      <c r="F89" s="180" t="str">
        <f>VLOOKUP(A89,'Analyst Report'!$A$39:$E$288,5,FALSE)</f>
        <v xml:space="preserve"> </v>
      </c>
    </row>
    <row r="90" spans="1:256" ht="39" customHeight="1" x14ac:dyDescent="0.15">
      <c r="A90" s="11" t="s">
        <v>112</v>
      </c>
      <c r="B90" s="330" t="str">
        <f>VLOOKUP(A90,Questions!$B$3:$C$256,2,FALSE)</f>
        <v>Was your application developed using secure coding techniques?</v>
      </c>
      <c r="C90" s="8" t="s">
        <v>2122</v>
      </c>
      <c r="D90" s="9" t="s">
        <v>3448</v>
      </c>
      <c r="E90" s="176" t="str">
        <f>IF((C90=""),VLOOKUP(A90,Questions!B:G,4,FALSE),IF(C90="Yes",VLOOKUP(A90,Questions!B:G,6,FALSE),IF(C90="No",VLOOKUP(A90,Questions!B:G,5,FALSE),"N/A")))</f>
        <v>Summarize your secure coding practices.</v>
      </c>
      <c r="F90" s="180" t="str">
        <f>VLOOKUP(A90,'Analyst Report'!$A$39:$E$288,5,FALSE)</f>
        <v xml:space="preserve"> </v>
      </c>
    </row>
    <row r="91" spans="1:256" ht="41" customHeight="1" x14ac:dyDescent="0.15">
      <c r="A91" s="11" t="s">
        <v>113</v>
      </c>
      <c r="B91" s="330" t="str">
        <f>VLOOKUP(A91,Questions!$B$3:$C$256,2,FALSE)</f>
        <v>Do you subject your code to static code analysis and/or static application security testing prior to release?</v>
      </c>
      <c r="C91" s="8" t="s">
        <v>2122</v>
      </c>
      <c r="D91" s="9"/>
      <c r="E91" s="176" t="str">
        <f>IF((C91=""),VLOOKUP(A91,Questions!B:G,4,FALSE),IF(C91="Yes",VLOOKUP(A91,Questions!B:G,6,FALSE),IF(C91="No",VLOOKUP(A91,Questions!B:G,5,FALSE),"N/A")))</f>
        <v>Provide a list of all tools utilized during static code analysis or static application security testing.</v>
      </c>
      <c r="F91" s="180" t="str">
        <f>VLOOKUP(A91,'Analyst Report'!$A$39:$E$288,5,FALSE)</f>
        <v xml:space="preserve"> </v>
      </c>
    </row>
    <row r="92" spans="1:256" ht="40.25" customHeight="1" x14ac:dyDescent="0.15">
      <c r="A92" s="11" t="s">
        <v>114</v>
      </c>
      <c r="B92" s="330" t="str">
        <f>VLOOKUP(A92,Questions!$B$3:$C$256,2,FALSE)</f>
        <v>Do you have software testing processes (dynamic or static) that are established and followed?</v>
      </c>
      <c r="C92" s="8" t="s">
        <v>2122</v>
      </c>
      <c r="D92" s="9" t="s">
        <v>3357</v>
      </c>
      <c r="E92" s="176"/>
      <c r="F92" s="180" t="str">
        <f>VLOOKUP(A92,'Analyst Report'!$A$39:$E$288,5,FALSE)</f>
        <v xml:space="preserve"> </v>
      </c>
      <c r="G92" s="275" t="s">
        <v>3233</v>
      </c>
    </row>
    <row r="93" spans="1:256" ht="36" customHeight="1" x14ac:dyDescent="0.15">
      <c r="A93" s="345" t="s">
        <v>115</v>
      </c>
      <c r="B93" s="345"/>
      <c r="C93" s="20" t="s">
        <v>47</v>
      </c>
      <c r="D93" s="20" t="s">
        <v>48</v>
      </c>
      <c r="E93" s="175" t="s">
        <v>49</v>
      </c>
      <c r="F93" s="179" t="s">
        <v>50</v>
      </c>
    </row>
    <row r="94" spans="1:256" ht="84" customHeight="1" x14ac:dyDescent="0.15">
      <c r="A94" s="11" t="s">
        <v>116</v>
      </c>
      <c r="B94" s="330" t="str">
        <f>VLOOKUP(A94,Questions!$B$3:$C$256,2,FALSE)</f>
        <v>Does your solution support single sign-on (SSO) protocols for user and administrator authentication?</v>
      </c>
      <c r="C94" s="8" t="s">
        <v>2769</v>
      </c>
      <c r="D94" s="9"/>
      <c r="E94" s="176" t="str">
        <f>IF((C94=""),VLOOKUP(A94,Questions!B:G,4,FALSE),IF(C94="1) Yes",VLOOKUP(A94,Questions!B:G,6,FALSE),IF(C94="2) No",VLOOKUP(A94,Questions!B:G,5,FALSE),"N/A")))</f>
        <v>Describe plans to support strong authentication practices.</v>
      </c>
      <c r="F94" s="180" t="str">
        <f>VLOOKUP(A94,'Analyst Report'!$A$39:$E$288,5,FALSE)</f>
        <v xml:space="preserve"> </v>
      </c>
    </row>
    <row r="95" spans="1:256" ht="48" customHeight="1" x14ac:dyDescent="0.15">
      <c r="A95" s="11" t="s">
        <v>117</v>
      </c>
      <c r="B95" s="330" t="str">
        <f>VLOOKUP(A95,Questions!$B$3:$C$256,2,FALSE)</f>
        <v>Does your solution support local authentication protocols for user and administrator authentication?</v>
      </c>
      <c r="C95" s="8" t="s">
        <v>2767</v>
      </c>
      <c r="D95" s="9"/>
      <c r="E95" s="176" t="str">
        <f>IF((C95=""),VLOOKUP(A95,Questions!B:G,4,FALSE),IF(C95="1) Yes",VLOOKUP(A95,Questions!B:G,6,FALSE),IF(C95="2) No",VLOOKUP(A95,Questions!B:G,5,FALSE),"Answer relevant questions below")))</f>
        <v>Provide a detailed description of your local authentication mode practices.</v>
      </c>
      <c r="F95" s="180" t="str">
        <f>VLOOKUP(A95,'Analyst Report'!$A$39:$E$288,5,FALSE)</f>
        <v xml:space="preserve"> </v>
      </c>
    </row>
    <row r="96" spans="1:256" ht="48" customHeight="1" x14ac:dyDescent="0.15">
      <c r="A96" s="11" t="s">
        <v>118</v>
      </c>
      <c r="B96" s="330" t="str">
        <f>VLOOKUP(A96,Questions!$B$3:$C$256,2,FALSE)</f>
        <v>Can you enforce password/passphrase aging requirements?</v>
      </c>
      <c r="C96" s="8" t="s">
        <v>2126</v>
      </c>
      <c r="D96" s="244" t="s">
        <v>3464</v>
      </c>
      <c r="E96" s="176" t="str">
        <f>IF((C96=""),VLOOKUP(A96,Questions!B:G,4,FALSE),IF(C96="Yes",VLOOKUP(A96,Questions!B:G,6,FALSE),IF(C96="No",VLOOKUP(A96,Questions!B:G,5,FALSE),"N/A")))</f>
        <v>Describe plans to support password/passphrase aging requirements.</v>
      </c>
      <c r="F96" s="180" t="str">
        <f>VLOOKUP(A96,'Analyst Report'!$A$39:$E$288,5,FALSE)</f>
        <v xml:space="preserve"> </v>
      </c>
    </row>
    <row r="97" spans="1:7" ht="65" customHeight="1" x14ac:dyDescent="0.15">
      <c r="A97" s="11" t="s">
        <v>119</v>
      </c>
      <c r="B97" s="330" t="str">
        <f>VLOOKUP(A97,Questions!$B$3:$C$256,2,FALSE)</f>
        <v>Can you enforce password/passphrase complexity requirements (provided by the institution)?</v>
      </c>
      <c r="C97" s="8" t="s">
        <v>2126</v>
      </c>
      <c r="D97" s="244" t="s">
        <v>3463</v>
      </c>
      <c r="E97" s="176" t="str">
        <f>IF((C97=""),VLOOKUP(A97,Questions!B:G,4,FALSE),IF(C97="Yes",VLOOKUP(A97,Questions!B:G,6,FALSE),IF(C97="No",VLOOKUP(A97,Questions!B:G,5,FALSE),"N/A")))</f>
        <v>Describe plans to support password/passphrase complexity requirements.</v>
      </c>
      <c r="F97" s="180" t="str">
        <f>VLOOKUP(A97,'Analyst Report'!$A$39:$E$288,5,FALSE)</f>
        <v xml:space="preserve"> </v>
      </c>
    </row>
    <row r="98" spans="1:7" ht="47" customHeight="1" x14ac:dyDescent="0.15">
      <c r="A98" s="11" t="s">
        <v>120</v>
      </c>
      <c r="B98" s="330" t="str">
        <f>VLOOKUP(A98,Questions!$B$3:$C$256,2,FALSE)</f>
        <v>Does the system have password complexity or length limitations and/or restrictions?</v>
      </c>
      <c r="C98" s="8" t="s">
        <v>2122</v>
      </c>
      <c r="D98" s="61" t="s">
        <v>3462</v>
      </c>
      <c r="E98" s="176" t="str">
        <f>IF((C98=""),VLOOKUP(A98,Questions!B:G,4,FALSE),IF(C98="Yes",VLOOKUP(A98,Questions!B:G,6,FALSE),IF(C98="No",VLOOKUP(A98,Questions!B:G,5,FALSE),"N/A")))</f>
        <v>Describe these limitations and/or restrictions and state what lengths and complexities are supported.</v>
      </c>
      <c r="F98" s="180" t="str">
        <f>VLOOKUP(A98,'Analyst Report'!$A$39:$E$288,5,FALSE)</f>
        <v xml:space="preserve"> </v>
      </c>
    </row>
    <row r="99" spans="1:7" ht="55.25" customHeight="1" x14ac:dyDescent="0.15">
      <c r="A99" s="11" t="s">
        <v>121</v>
      </c>
      <c r="B99" s="330" t="str">
        <f>VLOOKUP(A99,Questions!$B$3:$C$256,2,FALSE)</f>
        <v>Do you have documented password/passphrase reset procedures that are currently implemented in the system and/or customer support?</v>
      </c>
      <c r="C99" s="8" t="s">
        <v>2122</v>
      </c>
      <c r="D99" s="9" t="s">
        <v>3358</v>
      </c>
      <c r="E99" s="176" t="str">
        <f>IF((C99=""),VLOOKUP(A99,Questions!B:G,4,FALSE),IF(C99="Yes",VLOOKUP(A99,Questions!B:G,6,FALSE),IF(C99="No",VLOOKUP(A99,Questions!B:G,5,FALSE),"N/A")))</f>
        <v>Describe your documented password/passphrase reset procedures that are currently implemented in the system and/or customer support.</v>
      </c>
      <c r="F99" s="180" t="str">
        <f>VLOOKUP(A99,'Analyst Report'!$A$39:$E$288,5,FALSE)</f>
        <v xml:space="preserve"> </v>
      </c>
    </row>
    <row r="100" spans="1:7" ht="48" customHeight="1" x14ac:dyDescent="0.15">
      <c r="A100" s="11" t="s">
        <v>122</v>
      </c>
      <c r="B100" s="330" t="str">
        <f>VLOOKUP(A100,Questions!$B$3:$C$256,2,FALSE)</f>
        <v>Does your organization participate in InCommon or another eduGAIN-affiliated trust federation?</v>
      </c>
      <c r="C100" s="8" t="s">
        <v>2122</v>
      </c>
      <c r="D100" s="214" t="s">
        <v>3359</v>
      </c>
      <c r="E100" s="176" t="str">
        <f>IF((C100=""),VLOOKUP(A100,Questions!B:G,4,FALSE),IF(C100="Yes",VLOOKUP(A100,Questions!B:G,6,FALSE),IF(C100="No",VLOOKUP(A100,Questions!B:G,5,FALSE),"N/A")))</f>
        <v>List the entity IDs registered in the Additional Information column.</v>
      </c>
      <c r="F100" s="180" t="str">
        <f>VLOOKUP(A100,'Analyst Report'!$A$39:$E$288,5,FALSE)</f>
        <v xml:space="preserve"> </v>
      </c>
    </row>
    <row r="101" spans="1:7" ht="66.5" customHeight="1" x14ac:dyDescent="0.15">
      <c r="A101" s="11" t="s">
        <v>123</v>
      </c>
      <c r="B101" s="330" t="str">
        <f>VLOOKUP(A101,Questions!$B$3:$C$256,2,FALSE)</f>
        <v>Does your application support integration with other authentication and authorization systems?</v>
      </c>
      <c r="C101" s="8" t="s">
        <v>2126</v>
      </c>
      <c r="D101" s="295"/>
      <c r="E101" s="176" t="str">
        <f>IF((C101=""),VLOOKUP(A101,Questions!B:G,4,FALSE),IF(C101="Yes",VLOOKUP(A101,Questions!B:G,6,FALSE),IF(C101="No",VLOOKUP(A101,Questions!B:G,5,FALSE),"N/A")))</f>
        <v>Describe any plans to support integration with other authentication and authorization systems.</v>
      </c>
      <c r="F101" s="180" t="str">
        <f>VLOOKUP(A101,'Analyst Report'!$A$39:$E$288,5,FALSE)</f>
        <v xml:space="preserve"> </v>
      </c>
    </row>
    <row r="102" spans="1:7" ht="74.75" customHeight="1" x14ac:dyDescent="0.15">
      <c r="A102" s="11" t="s">
        <v>124</v>
      </c>
      <c r="B102" s="330" t="str">
        <f>VLOOKUP(A102,Questions!$B$3:$C$256,2,FALSE)</f>
        <v>Does your solution support any of the following web SSO standards? [e.g., SAML2 (with redirect flow), OIDC, CAS, or other]</v>
      </c>
      <c r="C102" s="8"/>
      <c r="D102" s="303"/>
      <c r="E102" s="176" t="str">
        <f>IF((C102=""),VLOOKUP(A102,Questions!B:G,4,FALSE),IF(C102="Yes",VLOOKUP(A102,Questions!B:G,6,FALSE),IF(C102="No",VLOOKUP(A102,Questions!B:G,5,FALSE),"N/A")))</f>
        <v>An answer of "Yes" should be well-supported in the Additional Information column, and all elements of interest should be sufficiently addressed.</v>
      </c>
      <c r="F102" s="180" t="str">
        <f>VLOOKUP(A102,'Analyst Report'!$A$39:$E$288,5,FALSE)</f>
        <v xml:space="preserve"> </v>
      </c>
    </row>
    <row r="103" spans="1:7" ht="53" customHeight="1" x14ac:dyDescent="0.15">
      <c r="A103" s="11" t="s">
        <v>125</v>
      </c>
      <c r="B103" s="330" t="str">
        <f>VLOOKUP(A103,Questions!$B$3:$C$256,2,FALSE)</f>
        <v>Do you support differentiation between email address and user identifier?</v>
      </c>
      <c r="C103" s="8" t="s">
        <v>2122</v>
      </c>
      <c r="D103" s="304" t="s">
        <v>3459</v>
      </c>
      <c r="E103" s="176" t="str">
        <f>IF((C103=""),VLOOKUP(A103,Questions!B:G,4,FALSE),IF(C103="Yes",VLOOKUP(A103,Questions!B:G,6,FALSE),IF(C103="No",VLOOKUP(A103,Questions!B:G,5,FALSE),"N/A")))</f>
        <v xml:space="preserve"> </v>
      </c>
      <c r="F103" s="180" t="str">
        <f>VLOOKUP(A103,'Analyst Report'!$A$39:$E$288,5,FALSE)</f>
        <v xml:space="preserve"> </v>
      </c>
    </row>
    <row r="104" spans="1:7" ht="47" customHeight="1" x14ac:dyDescent="0.15">
      <c r="A104" s="11" t="s">
        <v>126</v>
      </c>
      <c r="B104" s="330" t="str">
        <f>VLOOKUP(A104,Questions!$B$3:$C$256,2,FALSE)</f>
        <v>Do you allow the customer to specify attribute mappings for any needed information beyond a user identifier? (e.g., Reference eduPerson, ePPA/ePPN/ePE)</v>
      </c>
      <c r="C104" s="77"/>
      <c r="D104" s="9"/>
      <c r="E104" s="176" t="str">
        <f>IF((C104=""),VLOOKUP(A104,Questions!B:G,4,FALSE),IF(C104="Yes",VLOOKUP(A104,Questions!B:G,6,FALSE),IF(C104="No",VLOOKUP(A104,Questions!B:G,5,FALSE),"N/A")))</f>
        <v xml:space="preserve"> </v>
      </c>
      <c r="F104" s="180" t="str">
        <f>VLOOKUP(A104,'Analyst Report'!$A$39:$E$288,5,FALSE)</f>
        <v xml:space="preserve"> </v>
      </c>
    </row>
    <row r="105" spans="1:7" ht="54" customHeight="1" x14ac:dyDescent="0.15">
      <c r="A105" s="11" t="s">
        <v>127</v>
      </c>
      <c r="B105" s="330" t="str">
        <f>VLOOKUP(A105,Questions!$B$3:$C$256,2,FALSE)</f>
        <v>If you don't support SSO, does your application and/or user-frontend/portal support multi-factor authentication? (e.g., Duo, Google Authenticator, OTP, etc.)</v>
      </c>
      <c r="C105" s="8" t="s">
        <v>2122</v>
      </c>
      <c r="D105" s="9" t="s">
        <v>3458</v>
      </c>
      <c r="E105" s="176" t="str">
        <f>IF((C105=""),VLOOKUP(A105,Questions!B:G,4,FALSE),IF(C105="Yes",VLOOKUP(A105,Questions!B:G,6,FALSE),IF(C105="No",VLOOKUP(A105,Questions!B:G,5,FALSE),"N/A")))</f>
        <v>List all supported multi-factor authentication methods, technologies, and/or products and provide a brief summary of each.</v>
      </c>
      <c r="F105" s="180" t="str">
        <f>VLOOKUP(A105,'Analyst Report'!$A$39:$E$288,5,FALSE)</f>
        <v xml:space="preserve"> </v>
      </c>
    </row>
    <row r="106" spans="1:7" ht="54" customHeight="1" x14ac:dyDescent="0.15">
      <c r="A106" s="11" t="s">
        <v>128</v>
      </c>
      <c r="B106" s="330" t="str">
        <f>VLOOKUP(A106,Questions!$B$3:$C$256,2,FALSE)</f>
        <v>Does your application automatically lock the session or log-out an account after a period of inactivity?</v>
      </c>
      <c r="C106" s="77" t="s">
        <v>2122</v>
      </c>
      <c r="D106" s="304" t="s">
        <v>3360</v>
      </c>
      <c r="E106" s="176" t="str">
        <f>IF((C106=""),VLOOKUP(A106,Questions!B:G,4,FALSE),IF(C106="Yes",VLOOKUP(A106,Questions!B:G,6,FALSE),IF(C106="No",VLOOKUP(A106,Questions!B:G,5,FALSE),"N/A")))</f>
        <v>Describe the default behavior of this capability.</v>
      </c>
      <c r="F106" s="180" t="str">
        <f>VLOOKUP(A106,'Analyst Report'!$A$39:$E$288,5,FALSE)</f>
        <v xml:space="preserve"> </v>
      </c>
    </row>
    <row r="107" spans="1:7" ht="47" customHeight="1" x14ac:dyDescent="0.15">
      <c r="A107" s="11" t="s">
        <v>129</v>
      </c>
      <c r="B107" s="330" t="str">
        <f>VLOOKUP(A107,Questions!$B$3:$C$256,2,FALSE)</f>
        <v>Are there any passwords/passphrases hard-coded into your systems or products?</v>
      </c>
      <c r="C107" s="77" t="s">
        <v>2126</v>
      </c>
      <c r="D107" s="9"/>
      <c r="E107" s="176" t="str">
        <f>IF((C107=""),VLOOKUP(A107,Questions!B:G,4,FALSE),IF(C107="Yes",VLOOKUP(A107,Questions!B:G,6,FALSE),IF(C107="No",VLOOKUP(A107,Questions!B:G,5,FALSE),"N/A")))</f>
        <v xml:space="preserve"> </v>
      </c>
      <c r="F107" s="180" t="str">
        <f>VLOOKUP(A107,'Analyst Report'!$A$39:$E$288,5,FALSE)</f>
        <v xml:space="preserve"> </v>
      </c>
    </row>
    <row r="108" spans="1:7" ht="36" customHeight="1" x14ac:dyDescent="0.15">
      <c r="A108" s="11" t="s">
        <v>130</v>
      </c>
      <c r="B108" s="330" t="str">
        <f>VLOOKUP(A108,Questions!$B$3:$C$256,2,FALSE)</f>
        <v>Are you storing any passwords in plaintext?</v>
      </c>
      <c r="C108" s="77" t="s">
        <v>2126</v>
      </c>
      <c r="D108" s="9"/>
      <c r="E108" s="176" t="str">
        <f>IF((C108=""),VLOOKUP(A108,Questions!B:G,4,FALSE),IF(C108="Yes",VLOOKUP(A108,Questions!B:G,6,FALSE),IF(C108="No",VLOOKUP(A108,Questions!B:G,5,FALSE),"N/A")))</f>
        <v xml:space="preserve"> </v>
      </c>
      <c r="F108" s="180" t="str">
        <f>VLOOKUP(A108,'Analyst Report'!$A$39:$E$288,5,FALSE)</f>
        <v xml:space="preserve"> </v>
      </c>
    </row>
    <row r="109" spans="1:7" ht="38" customHeight="1" x14ac:dyDescent="0.15">
      <c r="A109" s="11" t="s">
        <v>131</v>
      </c>
      <c r="B109" s="330" t="str">
        <f>VLOOKUP(A109,Questions!$B$3:$C$256,2,FALSE)</f>
        <v>Does your application support directory integration for user accounts?</v>
      </c>
      <c r="C109" s="77" t="s">
        <v>2126</v>
      </c>
      <c r="D109" s="9"/>
      <c r="E109" s="176" t="str">
        <f>IF((C109=""),VLOOKUP(A109,Questions!B:G,4,FALSE),IF(C109="Yes",VLOOKUP(A109,Questions!B:G,6,FALSE),IF(C109="No",VLOOKUP(A109,Questions!B:G,5,FALSE),"N/A")))</f>
        <v>Describe any plans to support external authentication services in place of local authentication.</v>
      </c>
      <c r="F109" s="180" t="str">
        <f>VLOOKUP(A109,'Analyst Report'!$A$39:$E$288,5,FALSE)</f>
        <v xml:space="preserve"> </v>
      </c>
    </row>
    <row r="110" spans="1:7" ht="86" customHeight="1" x14ac:dyDescent="0.15">
      <c r="A110" s="11" t="s">
        <v>132</v>
      </c>
      <c r="B110" s="330" t="str">
        <f>VLOOKUP(A110,Questions!$B$3:$C$256,2,FALSE)</f>
        <v>Are audit logs available that include AT LEAST all of the following: login, logout, actions performed, and source IP address?</v>
      </c>
      <c r="C110" s="8" t="s">
        <v>2122</v>
      </c>
      <c r="D110" s="304" t="s">
        <v>3461</v>
      </c>
      <c r="E110" s="176" t="str">
        <f>IF((C110=""),VLOOKUP(A110,Questions!B:G,4,FALSE),IF(C110="Yes",VLOOKUP(A110,Questions!B:G,6,FALSE),IF(C110="No",VLOOKUP(A110,Questions!B:G,5,FALSE),"N/A")))</f>
        <v xml:space="preserve"> </v>
      </c>
      <c r="F110" s="180" t="str">
        <f>VLOOKUP(A110,'Analyst Report'!$A$39:$E$288,5,FALSE)</f>
        <v xml:space="preserve"> </v>
      </c>
    </row>
    <row r="111" spans="1:7" ht="96" customHeight="1" x14ac:dyDescent="0.15">
      <c r="A111" s="11" t="s">
        <v>133</v>
      </c>
      <c r="B111" s="330" t="str">
        <f>VLOOKUP(A111,Questions!$B$3:$C$256,2,FALSE)</f>
        <v>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v>
      </c>
      <c r="C111" s="346" t="s">
        <v>3460</v>
      </c>
      <c r="D111" s="346"/>
      <c r="E111" s="176" t="str">
        <f>IF((C111=""),VLOOKUP(A111,Questions!B:G,4,FALSE),IF(C111="Yes",VLOOKUP(A111,Questions!B:G,6,FALSE),IF(C111="No",VLOOKUP(A111,Questions!B:G,5,FALSE),"N/A")))</f>
        <v>N/A</v>
      </c>
      <c r="F111" s="180" t="str">
        <f>VLOOKUP(A111,'Analyst Report'!$A$39:$E$288,5,FALSE)</f>
        <v xml:space="preserve"> </v>
      </c>
    </row>
    <row r="112" spans="1:7" ht="96" customHeight="1" x14ac:dyDescent="0.15">
      <c r="A112" s="11" t="s">
        <v>134</v>
      </c>
      <c r="B112" s="330" t="str">
        <f>VLOOKUP(A112,Questions!$B$3:$C$256,2,FALSE)</f>
        <v>Describe or provide a reference to the retention period for those logs, how logs are protected, and whether they are accessible to the customer (and if so, how).</v>
      </c>
      <c r="C112" s="346" t="s">
        <v>3465</v>
      </c>
      <c r="D112" s="346"/>
      <c r="E112" s="176" t="str">
        <f>IF((C112=""),VLOOKUP(A112,Questions!B:G,4,FALSE),IF(C112="Yes",VLOOKUP(A112,Questions!B:G,6,FALSE),IF(C112="No",VLOOKUP(A112,Questions!B:G,5,FALSE),"N/A")))</f>
        <v>N/A</v>
      </c>
      <c r="F112" s="180" t="str">
        <f>VLOOKUP(A112,'Analyst Report'!$A$39:$E$288,5,FALSE)</f>
        <v xml:space="preserve"> </v>
      </c>
      <c r="G112" s="275" t="s">
        <v>3233</v>
      </c>
    </row>
    <row r="113" spans="1:7" ht="36" customHeight="1" x14ac:dyDescent="0.15">
      <c r="A113" s="345" t="str">
        <f>IF(OR($C$29="No",$C$29="Yes"),"BCP - Respond to as many questions below as possible.","Business Continuity Plan")</f>
        <v>BCP - Respond to as many questions below as possible.</v>
      </c>
      <c r="B113" s="345"/>
      <c r="C113" s="20" t="s">
        <v>47</v>
      </c>
      <c r="D113" s="20" t="s">
        <v>48</v>
      </c>
      <c r="E113" s="175" t="s">
        <v>49</v>
      </c>
      <c r="F113" s="179" t="s">
        <v>50</v>
      </c>
    </row>
    <row r="114" spans="1:7" ht="60" x14ac:dyDescent="0.15">
      <c r="A114" s="11" t="s">
        <v>135</v>
      </c>
      <c r="B114" s="330" t="str">
        <f>VLOOKUP(A114,Questions!$B$3:$C$256,2,FALSE)</f>
        <v>Is an owner assigned who is responsible for the maintenance and review of the Business Continuity Plan?</v>
      </c>
      <c r="C114" s="8" t="s">
        <v>2122</v>
      </c>
      <c r="D114" s="305" t="s">
        <v>3406</v>
      </c>
      <c r="E114" s="176" t="str">
        <f>IF((C114=""),VLOOKUP(A114,Questions!B:G,4,FALSE),IF(C114="Yes",VLOOKUP(A114,Questions!B:G,6,FALSE),IF(C114="No",VLOOKUP(A114,Questions!B:G,5,FALSE),"N/A")))</f>
        <v>Provide additional details, as needed.</v>
      </c>
      <c r="F114" s="180" t="str">
        <f>VLOOKUP(A114,'Analyst Report'!$A$39:$E$288,5,FALSE)</f>
        <v xml:space="preserve"> </v>
      </c>
    </row>
    <row r="115" spans="1:7" ht="229" x14ac:dyDescent="0.15">
      <c r="A115" s="11" t="s">
        <v>136</v>
      </c>
      <c r="B115" s="330" t="str">
        <f>VLOOKUP(A115,Questions!$B$3:$C$256,2,FALSE)</f>
        <v>Is there a defined problem/issue escalation plan in your BCP for impacted clients?</v>
      </c>
      <c r="C115" s="8" t="s">
        <v>2122</v>
      </c>
      <c r="D115" s="305" t="s">
        <v>3466</v>
      </c>
      <c r="E115" s="176" t="str">
        <f>IF((C115=""),VLOOKUP(A115,Questions!B:G,4,FALSE),IF(C115="Yes",VLOOKUP(A115,Questions!B:G,6,FALSE),IF(C115="No",VLOOKUP(A115,Questions!B:G,5,FALSE),"N/A")))</f>
        <v>Summarize your defined problem/issue escalation plan contained in your BCP.</v>
      </c>
      <c r="F115" s="180" t="str">
        <f>VLOOKUP(A115,'Analyst Report'!$A$39:$E$288,5,FALSE)</f>
        <v xml:space="preserve"> </v>
      </c>
    </row>
    <row r="116" spans="1:7" ht="409.6" x14ac:dyDescent="0.15">
      <c r="A116" s="11" t="s">
        <v>137</v>
      </c>
      <c r="B116" s="330" t="str">
        <f>VLOOKUP(A116,Questions!$B$3:$C$256,2,FALSE)</f>
        <v>Is there a documented communication plan in your BCP for impacted clients?</v>
      </c>
      <c r="C116" s="8" t="s">
        <v>2122</v>
      </c>
      <c r="D116" s="306" t="s">
        <v>3467</v>
      </c>
      <c r="E116" s="176" t="str">
        <f>IF((C116=""),VLOOKUP(A116,Questions!B:G,4,FALSE),IF(C116="Yes",VLOOKUP(A116,Questions!B:G,6,FALSE),IF(C116="No",VLOOKUP(A116,Questions!B:G,5,FALSE),"N/A")))</f>
        <v>Summarize your documented communication plan contained in your BCP.</v>
      </c>
      <c r="F116" s="180" t="str">
        <f>VLOOKUP(A116,'Analyst Report'!$A$39:$E$288,5,FALSE)</f>
        <v xml:space="preserve"> </v>
      </c>
    </row>
    <row r="117" spans="1:7" ht="120" x14ac:dyDescent="0.15">
      <c r="A117" s="11" t="s">
        <v>138</v>
      </c>
      <c r="B117" s="330" t="str">
        <f>VLOOKUP(A117,Questions!$B$3:$C$256,2,FALSE)</f>
        <v>Are all components of the BCP reviewed at least annually and updated as needed to reflect change?</v>
      </c>
      <c r="C117" s="8" t="s">
        <v>2122</v>
      </c>
      <c r="D117" s="305" t="s">
        <v>3468</v>
      </c>
      <c r="E117" s="176" t="str">
        <f>IF((C117=""),VLOOKUP(A117,Questions!B:G,4,FALSE),IF(C117="Yes",VLOOKUP(A117,Questions!B:G,6,FALSE),IF(C117="No",VLOOKUP(A117,Questions!B:G,5,FALSE),"N/A")))</f>
        <v>Describe your BCP component review strategy.</v>
      </c>
      <c r="F117" s="180" t="str">
        <f>VLOOKUP(A117,'Analyst Report'!$A$39:$E$288,5,FALSE)</f>
        <v xml:space="preserve"> </v>
      </c>
    </row>
    <row r="118" spans="1:7" ht="60" x14ac:dyDescent="0.15">
      <c r="A118" s="11" t="s">
        <v>139</v>
      </c>
      <c r="B118" s="330" t="str">
        <f>VLOOKUP(A118,Questions!$B$3:$C$256,2,FALSE)</f>
        <v>Are specific crisis management roles and responsibilities defined and documented?</v>
      </c>
      <c r="C118" s="8" t="s">
        <v>2122</v>
      </c>
      <c r="D118" s="305" t="s">
        <v>3361</v>
      </c>
      <c r="E118" s="176" t="str">
        <f>IF((C118=""),VLOOKUP(A118,Questions!B:G,4,FALSE),IF(C118="Yes",VLOOKUP(A118,Questions!B:G,6,FALSE),IF(C118="No",VLOOKUP(A118,Questions!B:G,5,FALSE),"N/A")))</f>
        <v>Summarize these crisis management roles and responsibilities.</v>
      </c>
      <c r="F118" s="180" t="str">
        <f>VLOOKUP(A118,'Analyst Report'!$A$39:$E$288,5,FALSE)</f>
        <v xml:space="preserve"> </v>
      </c>
    </row>
    <row r="119" spans="1:7" ht="51" x14ac:dyDescent="0.15">
      <c r="A119" s="11" t="s">
        <v>140</v>
      </c>
      <c r="B119" s="330" t="str">
        <f>VLOOKUP(A119,Questions!$B$3:$C$256,2,FALSE)</f>
        <v>Does your organization conduct training and awareness activities to validate its employees' understanding of their roles and responsibilities during a crisis?</v>
      </c>
      <c r="C119" s="8" t="s">
        <v>2122</v>
      </c>
      <c r="D119" s="305" t="s">
        <v>3362</v>
      </c>
      <c r="E119" s="176" t="str">
        <f>IF((C119=""),VLOOKUP(A119,Questions!B:G,4,FALSE),IF(C119="Yes",VLOOKUP(A119,Questions!B:G,6,FALSE),IF(C119="No",VLOOKUP(A119,Questions!B:G,5,FALSE),"N/A")))</f>
        <v>Describe your training and awareness activities.</v>
      </c>
      <c r="F119" s="180" t="str">
        <f>VLOOKUP(A119,'Analyst Report'!$A$39:$E$288,5,FALSE)</f>
        <v xml:space="preserve"> </v>
      </c>
    </row>
    <row r="120" spans="1:7" ht="240" x14ac:dyDescent="0.15">
      <c r="A120" s="11" t="s">
        <v>141</v>
      </c>
      <c r="B120" s="330" t="str">
        <f>VLOOKUP(A120,Questions!$B$3:$C$256,2,FALSE)</f>
        <v>Does your organization have an alternative business site or a contracted Business Recovery provider?</v>
      </c>
      <c r="C120" s="8" t="s">
        <v>2122</v>
      </c>
      <c r="D120" s="305" t="s">
        <v>3450</v>
      </c>
      <c r="E120" s="176" t="str">
        <f>IF((C120=""),VLOOKUP(A120,Questions!B:G,4,FALSE),IF(C120="Yes",VLOOKUP(A120,Questions!B:G,6,FALSE),IF(C120="No",VLOOKUP(A120,Questions!B:G,5,FALSE),"N/A")))</f>
        <v>Provide the distance (in miles) between the primary and secondary locations.</v>
      </c>
      <c r="F120" s="180" t="str">
        <f>VLOOKUP(A120,'Analyst Report'!$A$39:$E$288,5,FALSE)</f>
        <v xml:space="preserve"> </v>
      </c>
    </row>
    <row r="121" spans="1:7" ht="60" x14ac:dyDescent="0.15">
      <c r="A121" s="11" t="s">
        <v>142</v>
      </c>
      <c r="B121" s="330" t="str">
        <f>VLOOKUP(A121,Questions!$B$3:$C$256,2,FALSE)</f>
        <v>Does your organization conduct an annual test of relocating to an alternate site for business recovery purposes?</v>
      </c>
      <c r="C121" s="8" t="s">
        <v>2122</v>
      </c>
      <c r="D121" s="305" t="s">
        <v>3363</v>
      </c>
      <c r="E121" s="176" t="str">
        <f>IF((C121=""),VLOOKUP(A121,Questions!B:G,4,FALSE),IF(C121="Yes",VLOOKUP(A121,Questions!B:G,6,FALSE),IF(C121="No",VLOOKUP(A121,Questions!B:G,5,FALSE),"N/A")))</f>
        <v>State the date of your last alternate site relocation test.</v>
      </c>
      <c r="F121" s="180" t="str">
        <f>VLOOKUP(A121,'Analyst Report'!$A$39:$E$288,5,FALSE)</f>
        <v xml:space="preserve"> </v>
      </c>
    </row>
    <row r="122" spans="1:7" ht="90" x14ac:dyDescent="0.15">
      <c r="A122" s="11" t="s">
        <v>143</v>
      </c>
      <c r="B122" s="330" t="str">
        <f>VLOOKUP(A122,Questions!$B$3:$C$256,2,FALSE)</f>
        <v>Is this product a core service of your organization and, as such, the top priority during business continuity planning?</v>
      </c>
      <c r="C122" s="8" t="s">
        <v>2122</v>
      </c>
      <c r="D122" s="305" t="s">
        <v>3469</v>
      </c>
      <c r="E122" s="176" t="str">
        <f>IF((C122=""),VLOOKUP(A122,Questions!B:G,4,FALSE),IF(C122="Yes",VLOOKUP(A122,Questions!B:G,6,FALSE),IF(C122="No",VLOOKUP(A122,Questions!B:G,5,FALSE),"N/A")))</f>
        <v>Provide a brief summary to support your selection.</v>
      </c>
      <c r="F122" s="180" t="str">
        <f>VLOOKUP(A122,'Analyst Report'!$A$39:$E$288,5,FALSE)</f>
        <v xml:space="preserve"> </v>
      </c>
    </row>
    <row r="123" spans="1:7" ht="47" customHeight="1" x14ac:dyDescent="0.15">
      <c r="A123" s="11" t="s">
        <v>144</v>
      </c>
      <c r="B123" s="330" t="str">
        <f>VLOOKUP(A123,Questions!$B$3:$C$256,2,FALSE)</f>
        <v>Are all services that support your product fully redundant?</v>
      </c>
      <c r="C123" s="8" t="s">
        <v>2122</v>
      </c>
      <c r="D123" s="305" t="s">
        <v>3451</v>
      </c>
      <c r="E123" s="176" t="str">
        <f>IF((C123=""),VLOOKUP(A123,Questions!B:G,4,FALSE),IF(C123="Yes",VLOOKUP(A123,Questions!B:G,6,FALSE),IF(C123="No",VLOOKUP(A123,Questions!B:G,5,FALSE),"N/A")))</f>
        <v>Describe or provide references explaining how tertiary services are redundant (i.e., DNS, ISP, etc.).</v>
      </c>
      <c r="F123" s="180" t="str">
        <f>VLOOKUP(A123,'Analyst Report'!$A$39:$E$288,5,FALSE)</f>
        <v xml:space="preserve"> </v>
      </c>
      <c r="G123" s="275" t="s">
        <v>3233</v>
      </c>
    </row>
    <row r="124" spans="1:7" ht="36" customHeight="1" x14ac:dyDescent="0.15">
      <c r="A124" s="345" t="s">
        <v>145</v>
      </c>
      <c r="B124" s="345"/>
      <c r="C124" s="20" t="s">
        <v>47</v>
      </c>
      <c r="D124" s="20" t="s">
        <v>48</v>
      </c>
      <c r="E124" s="175" t="s">
        <v>49</v>
      </c>
      <c r="F124" s="179" t="s">
        <v>50</v>
      </c>
    </row>
    <row r="125" spans="1:7" ht="48" customHeight="1" x14ac:dyDescent="0.15">
      <c r="A125" s="11" t="s">
        <v>146</v>
      </c>
      <c r="B125" s="330" t="str">
        <f>VLOOKUP(A125,Questions!$B$3:$C$256,2,FALSE)</f>
        <v>Does your Change Management process minimally include authorization, impact analysis, testing, and validation before moving changes to production?</v>
      </c>
      <c r="C125" s="8" t="s">
        <v>2122</v>
      </c>
      <c r="D125" s="307" t="s">
        <v>3470</v>
      </c>
      <c r="E125" s="176" t="str">
        <f>IF((C125=""),VLOOKUP(A125,Questions!B:G,4,FALSE),IF(C125="Yes",VLOOKUP(A125,Questions!B:G,6,FALSE),IF(C125="No",VLOOKUP(A125,Questions!B:G,5,FALSE),"N/A")))</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F125" s="180" t="str">
        <f>VLOOKUP(A125,'Analyst Report'!$A$39:$E$288,5,FALSE)</f>
        <v xml:space="preserve"> </v>
      </c>
    </row>
    <row r="126" spans="1:7" ht="80" customHeight="1" x14ac:dyDescent="0.15">
      <c r="A126" s="11" t="s">
        <v>147</v>
      </c>
      <c r="B126" s="330" t="str">
        <f>VLOOKUP(A126,Questions!$B$3:$C$256,2,FALSE)</f>
        <v>Does your Change Management process also verify that all required third-party libraries and dependencies are still supported with each major change?</v>
      </c>
      <c r="C126" s="8" t="s">
        <v>2122</v>
      </c>
      <c r="D126" s="61" t="s">
        <v>3364</v>
      </c>
      <c r="E126" s="176" t="str">
        <f>IF((C126=""),VLOOKUP(A126,Questions!B:G,4,FALSE),IF(C126="Yes",VLOOKUP(A126,Questions!B:G,6,FALSE),IF(C126="No",VLOOKUP(A126,Questions!B:G,5,FALSE),"N/A")))</f>
        <v>Please describe your program to track these dependancies.</v>
      </c>
      <c r="F126" s="180" t="str">
        <f>VLOOKUP(A126,'Analyst Report'!$A$39:$E$288,5,FALSE)</f>
        <v xml:space="preserve"> </v>
      </c>
    </row>
    <row r="127" spans="1:7" ht="64.25" customHeight="1" x14ac:dyDescent="0.15">
      <c r="A127" s="11" t="s">
        <v>148</v>
      </c>
      <c r="B127" s="330" t="str">
        <f>VLOOKUP(A127,Questions!$B$3:$C$256,2,FALSE)</f>
        <v>Will the institution be notified of major changes to your environment that could impact the institution's security posture?</v>
      </c>
      <c r="C127" s="8" t="s">
        <v>2122</v>
      </c>
      <c r="D127" s="61" t="s">
        <v>3471</v>
      </c>
      <c r="E127" s="176" t="str">
        <f>IF((C127=""),VLOOKUP(A127,Questions!B:G,4,FALSE),IF(C127="Yes",VLOOKUP(A127,Questions!B:G,6,FALSE),IF(C127="No",VLOOKUP(A127,Questions!B:G,5,FALSE),"N/A")))</f>
        <v>State how and when the institution will be notified of major changes to your environment.</v>
      </c>
      <c r="F127" s="180" t="str">
        <f>VLOOKUP(A127,'Analyst Report'!$A$39:$E$288,5,FALSE)</f>
        <v xml:space="preserve"> </v>
      </c>
    </row>
    <row r="128" spans="1:7" ht="64.25" customHeight="1" x14ac:dyDescent="0.15">
      <c r="A128" s="11" t="s">
        <v>149</v>
      </c>
      <c r="B128" s="330" t="str">
        <f>VLOOKUP(A128,Questions!$B$3:$C$256,2,FALSE)</f>
        <v>Do clients have the option to not participate in or postpone an upgrade to a new release?</v>
      </c>
      <c r="C128" s="8" t="s">
        <v>2126</v>
      </c>
      <c r="D128" s="61" t="s">
        <v>3472</v>
      </c>
      <c r="E128" s="176" t="str">
        <f>IF((C128=""),VLOOKUP(A128,Questions!B:G,4,FALSE),IF(C128="Yes",VLOOKUP(A128,Questions!B:G,6,FALSE),IF(C128="No",VLOOKUP(A128,Questions!B:G,5,FALSE),"N/A")))</f>
        <v>Summarize why clients do not have alternative release options.</v>
      </c>
      <c r="F128" s="180" t="str">
        <f>VLOOKUP(A128,'Analyst Report'!$A$39:$E$288,5,FALSE)</f>
        <v xml:space="preserve"> </v>
      </c>
    </row>
    <row r="129" spans="1:256" ht="64.25" customHeight="1" x14ac:dyDescent="0.15">
      <c r="A129" s="11" t="s">
        <v>150</v>
      </c>
      <c r="B129" s="330" t="str">
        <f>VLOOKUP(A129,Questions!$B$3:$C$256,2,FALSE)</f>
        <v>Do you have a fully implemented solution support strategy that defines how many concurrent versions you support?</v>
      </c>
      <c r="C129" s="8" t="s">
        <v>2122</v>
      </c>
      <c r="D129" s="308" t="s">
        <v>3473</v>
      </c>
      <c r="E129" s="176" t="str">
        <f>IF((C129=""),VLOOKUP(A129,Questions!B:G,4,FALSE),IF(C129="Yes",VLOOKUP(A129,Questions!B:G,6,FALSE),IF(C129="No",VLOOKUP(A129,Questions!B:G,5,FALSE),"N/A")))</f>
        <v>Describe or provide a reference to your solution support strategy in regard to maintaining software currency (i.e., how many concurrent versions are you willing to run and support?).</v>
      </c>
      <c r="F129" s="180" t="str">
        <f>VLOOKUP(A129,'Analyst Report'!$A$39:$E$288,5,FALSE)</f>
        <v xml:space="preserve"> </v>
      </c>
    </row>
    <row r="130" spans="1:256" ht="64.25" customHeight="1" x14ac:dyDescent="0.15">
      <c r="A130" s="11" t="s">
        <v>151</v>
      </c>
      <c r="B130" s="330" t="str">
        <f>VLOOKUP(A130,Questions!$B$3:$C$256,2,FALSE)</f>
        <v>Does the system support client customizations from one release to another?</v>
      </c>
      <c r="C130" s="8" t="s">
        <v>2122</v>
      </c>
      <c r="D130" s="302" t="s">
        <v>3474</v>
      </c>
      <c r="E130" s="176" t="str">
        <f>IF((C130=""),VLOOKUP(A130,Questions!B:G,4,FALSE),IF(C130="Yes",VLOOKUP(A130,Questions!B:G,6,FALSE),IF(C130="No",VLOOKUP(A130,Questions!B:G,5,FALSE),"N/A")))</f>
        <v>Describe or provide reference to your solution support strategy in regard to maintaining client customizations from one release to another.</v>
      </c>
      <c r="F130" s="180" t="str">
        <f>VLOOKUP(A130,'Analyst Report'!$A$39:$E$288,5,FALSE)</f>
        <v xml:space="preserve"> </v>
      </c>
    </row>
    <row r="131" spans="1:256" ht="64.25" customHeight="1" x14ac:dyDescent="0.15">
      <c r="A131" s="11" t="s">
        <v>152</v>
      </c>
      <c r="B131" s="330" t="str">
        <f>VLOOKUP(A131,Questions!$B$3:$C$256,2,FALSE)</f>
        <v>Do you have a release schedule for product updates?</v>
      </c>
      <c r="C131" s="8" t="s">
        <v>2122</v>
      </c>
      <c r="D131" s="61" t="s">
        <v>3475</v>
      </c>
      <c r="E131" s="176" t="str">
        <f>IF((C131=""),VLOOKUP(A131,Questions!B:G,4,FALSE),IF(C131="Yes",VLOOKUP(A131,Questions!B:G,6,FALSE),IF(C131="No",VLOOKUP(A131,Questions!B:G,5,FALSE),"N/A")))</f>
        <v>Provide a reference to this product's release schedule.</v>
      </c>
      <c r="F131" s="180" t="str">
        <f>VLOOKUP(A131,'Analyst Report'!$A$39:$E$288,5,FALSE)</f>
        <v xml:space="preserve"> </v>
      </c>
    </row>
    <row r="132" spans="1:256" ht="64.25" customHeight="1" x14ac:dyDescent="0.15">
      <c r="A132" s="11" t="s">
        <v>153</v>
      </c>
      <c r="B132" s="330" t="str">
        <f>VLOOKUP(A132,Questions!$B$3:$C$256,2,FALSE)</f>
        <v>Do you have a technology roadmap, for at least the next two years, for enhancements and bug fixes for the product/service being assessed?</v>
      </c>
      <c r="C132" s="8" t="s">
        <v>2122</v>
      </c>
      <c r="D132" s="61" t="s">
        <v>3476</v>
      </c>
      <c r="E132" s="176" t="str">
        <f>IF((C132=""),VLOOKUP(A132,Questions!B:G,4,FALSE),IF(C132="Yes",VLOOKUP(A132,Questions!B:G,6,FALSE),IF(C132="No",VLOOKUP(A132,Questions!B:G,5,FALSE),"N/A")))</f>
        <v>Provide a reference to your technology roadmap.</v>
      </c>
      <c r="F132" s="180" t="str">
        <f>VLOOKUP(A132,'Analyst Report'!$A$39:$E$288,5,FALSE)</f>
        <v xml:space="preserve"> </v>
      </c>
    </row>
    <row r="133" spans="1:256" ht="64.25" customHeight="1" x14ac:dyDescent="0.15">
      <c r="A133" s="11" t="s">
        <v>154</v>
      </c>
      <c r="B133" s="330" t="str">
        <f>VLOOKUP(A133,Questions!$B$3:$C$256,2,FALSE)</f>
        <v>Is institutional involvement (i.e., technically or organizationally) required during product updates?</v>
      </c>
      <c r="C133" s="8" t="s">
        <v>2126</v>
      </c>
      <c r="D133" s="308" t="s">
        <v>3477</v>
      </c>
      <c r="E133" s="176" t="str">
        <f>IF((C133=""),VLOOKUP(A133,Questions!B:G,4,FALSE),IF(C133="Yes",VLOOKUP(A133,Questions!B:G,6,FALSE),IF(C133="No",VLOOKUP(A133,Questions!B:G,5,FALSE),"N/A")))</f>
        <v xml:space="preserve"> </v>
      </c>
      <c r="F133" s="180" t="str">
        <f>VLOOKUP(A133,'Analyst Report'!$A$39:$E$288,5,FALSE)</f>
        <v xml:space="preserve"> </v>
      </c>
    </row>
    <row r="134" spans="1:256" ht="64.25" customHeight="1" x14ac:dyDescent="0.15">
      <c r="A134" s="11" t="s">
        <v>155</v>
      </c>
      <c r="B134" s="330" t="str">
        <f>VLOOKUP(A134,Questions!$B$3:$C$256,2,FALSE)</f>
        <v>Do you have policy and procedure, currently implemented, managing how critical patches are applied to all systems and applications?</v>
      </c>
      <c r="C134" s="8" t="s">
        <v>2122</v>
      </c>
      <c r="D134" s="308" t="s">
        <v>3365</v>
      </c>
      <c r="E134" s="176" t="str">
        <f>IF((C134=""),VLOOKUP(A134,Questions!B:G,4,FALSE),IF(C134="Yes",VLOOKUP(A134,Questions!B:G,6,FALSE),IF(C134="No",VLOOKUP(A134,Questions!B:G,5,FALSE),"N/A")))</f>
        <v>Summarize the policy and procedure(s) managing how critical patches are applied to systems and applications.</v>
      </c>
      <c r="F134" s="180" t="str">
        <f>VLOOKUP(A134,'Analyst Report'!$A$39:$E$288,5,FALSE)</f>
        <v xml:space="preserve"> </v>
      </c>
    </row>
    <row r="135" spans="1:256" ht="64.25" customHeight="1" x14ac:dyDescent="0.15">
      <c r="A135" s="11" t="s">
        <v>156</v>
      </c>
      <c r="B135" s="330" t="str">
        <f>VLOOKUP(A135,Questions!$B$3:$C$256,2,FALSE)</f>
        <v>Do you have policy and procedure, currently implemented, guiding how security risks are mitigated until patches can be applied?</v>
      </c>
      <c r="C135" s="8" t="s">
        <v>2122</v>
      </c>
      <c r="D135" s="302" t="s">
        <v>3478</v>
      </c>
      <c r="E135" s="176" t="str">
        <f>IF((C135=""),VLOOKUP(A135,Questions!B:G,4,FALSE),IF(C135="Yes",VLOOKUP(A135,Questions!B:G,6,FALSE),IF(C135="No",VLOOKUP(A135,Questions!B:G,5,FALSE),"N/A")))</f>
        <v>Summarize the policy and procedure(s) guiding risk mitigation practices before critical patches can be applied.</v>
      </c>
      <c r="F135" s="180" t="str">
        <f>VLOOKUP(A135,'Analyst Report'!$A$39:$E$288,5,FALSE)</f>
        <v xml:space="preserve"> </v>
      </c>
    </row>
    <row r="136" spans="1:256" s="321" customFormat="1" ht="64.25" customHeight="1" x14ac:dyDescent="0.15">
      <c r="A136" s="88" t="s">
        <v>157</v>
      </c>
      <c r="B136" s="330" t="str">
        <f>VLOOKUP(A136,Questions!$B$3:$C$256,2,FALSE)</f>
        <v>Are upgrades or system changes installed during off-peak hours or in a manner that does not impact the customer?</v>
      </c>
      <c r="C136" s="32" t="s">
        <v>2122</v>
      </c>
      <c r="D136" s="322" t="s">
        <v>3479</v>
      </c>
      <c r="E136" s="323" t="str">
        <f>IF((C136=""),VLOOKUP(A136,Questions!B:G,4,FALSE),IF(C136="Yes",VLOOKUP(A136,Questions!B:G,6,FALSE),IF(C136="No",VLOOKUP(A136,Questions!B:G,5,FALSE),"N/A")))</f>
        <v>Define current off-peak hours, including time zones as necessary.</v>
      </c>
      <c r="F136" s="324" t="str">
        <f>VLOOKUP(A136,'Analyst Report'!$A$39:$E$288,5,FALSE)</f>
        <v xml:space="preserve"> </v>
      </c>
      <c r="G136" s="325"/>
      <c r="H136" s="320"/>
      <c r="I136" s="320"/>
      <c r="J136" s="320"/>
      <c r="K136" s="320"/>
      <c r="L136" s="320"/>
      <c r="M136" s="320"/>
      <c r="N136" s="320"/>
      <c r="O136" s="320"/>
      <c r="P136" s="320"/>
      <c r="Q136" s="320"/>
      <c r="R136" s="320"/>
      <c r="S136" s="320"/>
      <c r="T136" s="320"/>
      <c r="U136" s="320"/>
      <c r="V136" s="320"/>
      <c r="W136" s="320"/>
      <c r="X136" s="320"/>
      <c r="Y136" s="320"/>
      <c r="Z136" s="320"/>
      <c r="AA136" s="320"/>
      <c r="AB136" s="320"/>
      <c r="AC136" s="320"/>
      <c r="AD136" s="320"/>
      <c r="AE136" s="320"/>
      <c r="AF136" s="320"/>
      <c r="AG136" s="320"/>
      <c r="AH136" s="320"/>
      <c r="AI136" s="320"/>
      <c r="AJ136" s="320"/>
      <c r="AK136" s="320"/>
      <c r="AL136" s="320"/>
      <c r="AM136" s="320"/>
      <c r="AN136" s="320"/>
      <c r="AO136" s="320"/>
      <c r="AP136" s="320"/>
      <c r="AQ136" s="320"/>
      <c r="AR136" s="320"/>
      <c r="AS136" s="320"/>
      <c r="AT136" s="320"/>
      <c r="AU136" s="320"/>
      <c r="AV136" s="320"/>
      <c r="AW136" s="320"/>
      <c r="AX136" s="320"/>
      <c r="AY136" s="320"/>
      <c r="AZ136" s="320"/>
      <c r="BA136" s="320"/>
      <c r="BB136" s="320"/>
      <c r="BC136" s="320"/>
      <c r="BD136" s="320"/>
      <c r="BE136" s="320"/>
      <c r="BF136" s="320"/>
      <c r="BG136" s="320"/>
      <c r="BH136" s="320"/>
      <c r="BI136" s="320"/>
      <c r="BJ136" s="320"/>
      <c r="BK136" s="320"/>
      <c r="BL136" s="320"/>
      <c r="BM136" s="320"/>
      <c r="BN136" s="320"/>
      <c r="BO136" s="320"/>
      <c r="BP136" s="320"/>
      <c r="BQ136" s="320"/>
      <c r="BR136" s="320"/>
      <c r="BS136" s="320"/>
      <c r="BT136" s="320"/>
      <c r="BU136" s="320"/>
      <c r="BV136" s="320"/>
      <c r="BW136" s="320"/>
      <c r="BX136" s="320"/>
      <c r="BY136" s="320"/>
      <c r="BZ136" s="320"/>
      <c r="CA136" s="320"/>
      <c r="CB136" s="320"/>
      <c r="CC136" s="320"/>
      <c r="CD136" s="320"/>
      <c r="CE136" s="320"/>
      <c r="CF136" s="320"/>
      <c r="CG136" s="320"/>
      <c r="CH136" s="320"/>
      <c r="CI136" s="320"/>
      <c r="CJ136" s="320"/>
      <c r="CK136" s="320"/>
      <c r="CL136" s="320"/>
      <c r="CM136" s="320"/>
      <c r="CN136" s="320"/>
      <c r="CO136" s="320"/>
      <c r="CP136" s="320"/>
      <c r="CQ136" s="320"/>
      <c r="CR136" s="320"/>
      <c r="CS136" s="320"/>
      <c r="CT136" s="320"/>
      <c r="CU136" s="320"/>
      <c r="CV136" s="320"/>
      <c r="CW136" s="320"/>
      <c r="CX136" s="320"/>
      <c r="CY136" s="320"/>
      <c r="CZ136" s="320"/>
      <c r="DA136" s="320"/>
      <c r="DB136" s="320"/>
      <c r="DC136" s="320"/>
      <c r="DD136" s="320"/>
      <c r="DE136" s="320"/>
      <c r="DF136" s="320"/>
      <c r="DG136" s="320"/>
      <c r="DH136" s="320"/>
      <c r="DI136" s="320"/>
      <c r="DJ136" s="320"/>
      <c r="DK136" s="320"/>
      <c r="DL136" s="320"/>
      <c r="DM136" s="320"/>
      <c r="DN136" s="320"/>
      <c r="DO136" s="320"/>
      <c r="DP136" s="320"/>
      <c r="DQ136" s="320"/>
      <c r="DR136" s="320"/>
      <c r="DS136" s="320"/>
      <c r="DT136" s="320"/>
      <c r="DU136" s="320"/>
      <c r="DV136" s="320"/>
      <c r="DW136" s="320"/>
      <c r="DX136" s="320"/>
      <c r="DY136" s="320"/>
      <c r="DZ136" s="320"/>
      <c r="EA136" s="320"/>
      <c r="EB136" s="320"/>
      <c r="EC136" s="320"/>
      <c r="ED136" s="320"/>
      <c r="EE136" s="320"/>
      <c r="EF136" s="320"/>
      <c r="EG136" s="320"/>
      <c r="EH136" s="320"/>
      <c r="EI136" s="320"/>
      <c r="EJ136" s="320"/>
      <c r="EK136" s="320"/>
      <c r="EL136" s="320"/>
      <c r="EM136" s="320"/>
      <c r="EN136" s="320"/>
      <c r="EO136" s="320"/>
      <c r="EP136" s="320"/>
      <c r="EQ136" s="320"/>
      <c r="ER136" s="320"/>
      <c r="ES136" s="320"/>
      <c r="ET136" s="320"/>
      <c r="EU136" s="320"/>
      <c r="EV136" s="320"/>
      <c r="EW136" s="320"/>
      <c r="EX136" s="320"/>
      <c r="EY136" s="320"/>
      <c r="EZ136" s="320"/>
      <c r="FA136" s="320"/>
      <c r="FB136" s="320"/>
      <c r="FC136" s="320"/>
      <c r="FD136" s="320"/>
      <c r="FE136" s="320"/>
      <c r="FF136" s="320"/>
      <c r="FG136" s="320"/>
      <c r="FH136" s="320"/>
      <c r="FI136" s="320"/>
      <c r="FJ136" s="320"/>
      <c r="FK136" s="320"/>
      <c r="FL136" s="320"/>
      <c r="FM136" s="320"/>
      <c r="FN136" s="320"/>
      <c r="FO136" s="320"/>
      <c r="FP136" s="320"/>
      <c r="FQ136" s="320"/>
      <c r="FR136" s="320"/>
      <c r="FS136" s="320"/>
      <c r="FT136" s="320"/>
      <c r="FU136" s="320"/>
      <c r="FV136" s="320"/>
      <c r="FW136" s="320"/>
      <c r="FX136" s="320"/>
      <c r="FY136" s="320"/>
      <c r="FZ136" s="320"/>
      <c r="GA136" s="320"/>
      <c r="GB136" s="320"/>
      <c r="GC136" s="320"/>
      <c r="GD136" s="320"/>
      <c r="GE136" s="320"/>
      <c r="GF136" s="320"/>
      <c r="GG136" s="320"/>
      <c r="GH136" s="320"/>
      <c r="GI136" s="320"/>
      <c r="GJ136" s="320"/>
      <c r="GK136" s="320"/>
      <c r="GL136" s="320"/>
      <c r="GM136" s="320"/>
      <c r="GN136" s="320"/>
      <c r="GO136" s="320"/>
      <c r="GP136" s="320"/>
      <c r="GQ136" s="320"/>
      <c r="GR136" s="320"/>
      <c r="GS136" s="320"/>
      <c r="GT136" s="320"/>
      <c r="GU136" s="320"/>
      <c r="GV136" s="320"/>
      <c r="GW136" s="320"/>
      <c r="GX136" s="320"/>
      <c r="GY136" s="320"/>
      <c r="GZ136" s="320"/>
      <c r="HA136" s="320"/>
      <c r="HB136" s="320"/>
      <c r="HC136" s="320"/>
      <c r="HD136" s="320"/>
      <c r="HE136" s="320"/>
      <c r="HF136" s="320"/>
      <c r="HG136" s="320"/>
      <c r="HH136" s="320"/>
      <c r="HI136" s="320"/>
      <c r="HJ136" s="320"/>
      <c r="HK136" s="320"/>
      <c r="HL136" s="320"/>
      <c r="HM136" s="320"/>
      <c r="HN136" s="320"/>
      <c r="HO136" s="320"/>
      <c r="HP136" s="320"/>
      <c r="HQ136" s="320"/>
      <c r="HR136" s="320"/>
      <c r="HS136" s="320"/>
      <c r="HT136" s="320"/>
      <c r="HU136" s="320"/>
      <c r="HV136" s="320"/>
      <c r="HW136" s="320"/>
      <c r="HX136" s="320"/>
      <c r="HY136" s="320"/>
      <c r="HZ136" s="320"/>
      <c r="IA136" s="320"/>
      <c r="IB136" s="320"/>
      <c r="IC136" s="320"/>
      <c r="ID136" s="320"/>
      <c r="IE136" s="320"/>
      <c r="IF136" s="320"/>
      <c r="IG136" s="320"/>
      <c r="IH136" s="320"/>
      <c r="II136" s="320"/>
      <c r="IJ136" s="320"/>
      <c r="IK136" s="320"/>
      <c r="IL136" s="320"/>
      <c r="IM136" s="320"/>
      <c r="IN136" s="320"/>
      <c r="IO136" s="320"/>
      <c r="IP136" s="320"/>
      <c r="IQ136" s="320"/>
      <c r="IR136" s="320"/>
      <c r="IS136" s="320"/>
      <c r="IT136" s="320"/>
      <c r="IU136" s="320"/>
      <c r="IV136" s="320"/>
    </row>
    <row r="137" spans="1:256" ht="64.25" customHeight="1" x14ac:dyDescent="0.15">
      <c r="A137" s="11" t="s">
        <v>158</v>
      </c>
      <c r="B137" s="330" t="str">
        <f>VLOOKUP(A137,Questions!$B$3:$C$256,2,FALSE)</f>
        <v>Do procedures exist to provide that emergency changes are documented and authorized (including after-the-fact approval)?</v>
      </c>
      <c r="C137" s="8" t="s">
        <v>2122</v>
      </c>
      <c r="D137" s="308" t="s">
        <v>3480</v>
      </c>
      <c r="E137" s="176" t="str">
        <f>IF((C137=""),VLOOKUP(A137,Questions!B:G,4,FALSE),IF(C137="Yes",VLOOKUP(A137,Questions!B:G,6,FALSE),IF(C137="No",VLOOKUP(A137,Questions!B:G,5,FALSE),"N/A")))</f>
        <v>Summarize implemented procedures ensuring that emergency changes are documented and authorized.</v>
      </c>
      <c r="F137" s="180" t="str">
        <f>VLOOKUP(A137,'Analyst Report'!$A$39:$E$288,5,FALSE)</f>
        <v xml:space="preserve"> </v>
      </c>
    </row>
    <row r="138" spans="1:256" ht="64.25" customHeight="1" x14ac:dyDescent="0.15">
      <c r="A138" s="11" t="s">
        <v>159</v>
      </c>
      <c r="B138" s="330" t="str">
        <f>VLOOKUP(A138,Questions!$B$3:$C$256,2,FALSE)</f>
        <v>Do you have an implemented system configuration management process? (e.g.,secure "gold" images, etc.)</v>
      </c>
      <c r="C138" s="8" t="s">
        <v>2122</v>
      </c>
      <c r="D138" s="302" t="s">
        <v>3481</v>
      </c>
      <c r="E138" s="176" t="str">
        <f>IF((C138=""),VLOOKUP(A138,Questions!B:G,4,FALSE),IF(C138="Yes",VLOOKUP(A138,Questions!B:G,6,FALSE),IF(C138="No",VLOOKUP(A138,Questions!B:G,5,FALSE),"N/A")))</f>
        <v>Summarize your implemented system configuration management precess.</v>
      </c>
      <c r="F138" s="180" t="str">
        <f>VLOOKUP(A138,'Analyst Report'!$A$39:$E$288,5,FALSE)</f>
        <v xml:space="preserve"> </v>
      </c>
    </row>
    <row r="139" spans="1:256" ht="64.25" customHeight="1" x14ac:dyDescent="0.15">
      <c r="A139" s="11" t="s">
        <v>160</v>
      </c>
      <c r="B139" s="330" t="str">
        <f>VLOOKUP(A139,Questions!$B$3:$C$256,2,FALSE)</f>
        <v>Do you have a systems management and configuration strategy that encompasses servers, appliances, cloud services, applications, and mobile devices (company and employee owned)?</v>
      </c>
      <c r="C139" s="8" t="s">
        <v>2122</v>
      </c>
      <c r="D139" s="302" t="s">
        <v>3482</v>
      </c>
      <c r="E139" s="176" t="str">
        <f>IF((C139=""),VLOOKUP(A139,Questions!B:G,4,FALSE),IF(C139="Yes",VLOOKUP(A139,Questions!B:G,6,FALSE),IF(C139="No",VLOOKUP(A139,Questions!B:G,5,FALSE),"N/A")))</f>
        <v>Summarize your systems management and configuration strategy.</v>
      </c>
      <c r="F139" s="180" t="str">
        <f>VLOOKUP(A139,'Analyst Report'!$A$39:$E$288,5,FALSE)</f>
        <v xml:space="preserve"> </v>
      </c>
      <c r="G139" s="275" t="s">
        <v>3233</v>
      </c>
    </row>
    <row r="140" spans="1:256" ht="36" customHeight="1" x14ac:dyDescent="0.2">
      <c r="A140" s="345" t="s">
        <v>161</v>
      </c>
      <c r="B140" s="345"/>
      <c r="C140" s="20" t="s">
        <v>47</v>
      </c>
      <c r="D140" s="20" t="s">
        <v>48</v>
      </c>
      <c r="E140" s="175" t="s">
        <v>49</v>
      </c>
      <c r="F140" s="179" t="s">
        <v>50</v>
      </c>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row>
    <row r="141" spans="1:256" ht="48" customHeight="1" x14ac:dyDescent="0.15">
      <c r="A141" s="11" t="s">
        <v>162</v>
      </c>
      <c r="B141" s="330" t="str">
        <f>VLOOKUP(A141,Questions!$B$3:$C$256,2,FALSE)</f>
        <v>Does the environment provide for dedicated single-tenant capabilities? If not, describe how your product or environment separates data from different customers (e.g., logically, physically, single tenancy, multi-tenancy).</v>
      </c>
      <c r="C141" s="18" t="s">
        <v>2126</v>
      </c>
      <c r="D141" s="301" t="s">
        <v>3366</v>
      </c>
      <c r="E141" s="176" t="str">
        <f>IF((C141=""),VLOOKUP(A141,Questions!B:G,4,FALSE),IF(C141="Yes",VLOOKUP(A141,Questions!B:G,6,FALSE),IF(C141="No",VLOOKUP(A141,Questions!B:G,5,FALSE),"N/A")))</f>
        <v>Describe your plan to separate institution data from that of other customers.</v>
      </c>
      <c r="F141" s="180" t="str">
        <f>VLOOKUP(A141,'Analyst Report'!$A$39:$E$288,5,FALSE)</f>
        <v xml:space="preserve"> </v>
      </c>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row>
    <row r="142" spans="1:256" ht="48" customHeight="1" x14ac:dyDescent="0.15">
      <c r="A142" s="11" t="s">
        <v>163</v>
      </c>
      <c r="B142" s="330" t="str">
        <f>VLOOKUP(A142,Questions!$B$3:$C$256,2,FALSE)</f>
        <v>Will the institution's data be stored on any devices (database servers, file servers, SAN, NAS, etc.) configured with non-RFC 1918/4193 (i.e., publicly routable) IP addresses?</v>
      </c>
      <c r="C142" s="18" t="s">
        <v>2126</v>
      </c>
      <c r="D142" s="307" t="s">
        <v>3367</v>
      </c>
      <c r="E142" s="176" t="str">
        <f>IF((C142=""),VLOOKUP(A142,Questions!B:G,4,FALSE),IF(C142="Yes",VLOOKUP(A142,Questions!B:G,6,FALSE),IF(C142="No",VLOOKUP(A142,Questions!B:G,5,FALSE),"N/A")))</f>
        <v xml:space="preserve"> </v>
      </c>
      <c r="F142" s="180" t="str">
        <f>VLOOKUP(A142,'Analyst Report'!$A$39:$E$288,5,FALSE)</f>
        <v xml:space="preserve"> </v>
      </c>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row>
    <row r="143" spans="1:256" s="321" customFormat="1" ht="48" customHeight="1" x14ac:dyDescent="0.15">
      <c r="A143" s="88" t="s">
        <v>164</v>
      </c>
      <c r="B143" s="330" t="str">
        <f>VLOOKUP(A143,Questions!$B$3:$C$256,2,FALSE)</f>
        <v>Is sensitive data encrypted, using secure protocols/algorithms, in transport? (e.g., system-to-client)</v>
      </c>
      <c r="C143" s="326" t="s">
        <v>2122</v>
      </c>
      <c r="D143" s="301" t="s">
        <v>3483</v>
      </c>
      <c r="E143" s="323" t="str">
        <f>IF((C143=""),VLOOKUP(A143,Questions!B:G,4,FALSE),IF(C143="Yes",VLOOKUP(A143,Questions!B:G,6,FALSE),IF(C143="No",VLOOKUP(A143,Questions!B:G,5,FALSE),"N/A")))</f>
        <v>Summarize your transport encryption strategy.</v>
      </c>
      <c r="F143" s="324" t="str">
        <f>VLOOKUP(A143,'Analyst Report'!$A$39:$E$288,5,FALSE)</f>
        <v xml:space="preserve"> </v>
      </c>
      <c r="G143" s="231"/>
    </row>
    <row r="144" spans="1:256" s="321" customFormat="1" ht="48" customHeight="1" x14ac:dyDescent="0.15">
      <c r="A144" s="88" t="s">
        <v>165</v>
      </c>
      <c r="B144" s="330" t="str">
        <f>VLOOKUP(A144,Questions!$B$3:$C$256,2,FALSE)</f>
        <v>Is sensitive data encrypted, using secure protocols/algorithms, in storage? (e.g., disk encryption, at-rest, files, and within a running database)</v>
      </c>
      <c r="C144" s="326" t="s">
        <v>2122</v>
      </c>
      <c r="D144" s="301" t="s">
        <v>3484</v>
      </c>
      <c r="E144" s="323" t="str">
        <f>IF((C144=""),VLOOKUP(A144,Questions!B:G,4,FALSE),IF(C144="Yes",VLOOKUP(A144,Questions!B:G,6,FALSE),IF(C144="No",VLOOKUP(A144,Questions!B:G,5,FALSE),"N/A")))</f>
        <v>Summarize your data encryption strategy and state what encryption options are available.</v>
      </c>
      <c r="F144" s="324" t="str">
        <f>VLOOKUP(A144,'Analyst Report'!$A$39:$E$288,5,FALSE)</f>
        <v xml:space="preserve"> </v>
      </c>
      <c r="G144" s="231"/>
    </row>
    <row r="145" spans="1:256" ht="48" customHeight="1" x14ac:dyDescent="0.15">
      <c r="A145" s="11" t="s">
        <v>166</v>
      </c>
      <c r="B145" s="330" t="str">
        <f>VLOOKUP(A145,Questions!$B$3:$C$256,2,FALSE)</f>
        <v>Do all cryptographic modules in use in your product conform to the Federal Information Processing Standards (FIPS PUB 140-3)?</v>
      </c>
      <c r="C145" s="18" t="s">
        <v>2122</v>
      </c>
      <c r="D145" s="307" t="s">
        <v>3368</v>
      </c>
      <c r="E145" s="176" t="str">
        <f>IF((C145=""),VLOOKUP(A145,Questions!B:G,4,FALSE),IF(C145="Yes",VLOOKUP(A145,Questions!B:G,6,FALSE),IF(C145="No",VLOOKUP(A145,Questions!B:G,5,FALSE),"N/A")))</f>
        <v xml:space="preserve">Provide reference to FIPS 140-3 validation certificates. </v>
      </c>
      <c r="F145" s="180" t="str">
        <f>VLOOKUP(A145,'Analyst Report'!$A$39:$E$288,5,FALSE)</f>
        <v xml:space="preserve"> </v>
      </c>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row>
    <row r="146" spans="1:256" s="321" customFormat="1" ht="65" customHeight="1" x14ac:dyDescent="0.15">
      <c r="A146" s="88" t="s">
        <v>167</v>
      </c>
      <c r="B146" s="330" t="str">
        <f>VLOOKUP(A146,Questions!$B$3:$C$256,2,FALSE)</f>
        <v>At the completion of this contract, will data be returned to the institution and deleted from all your systems and archives?</v>
      </c>
      <c r="C146" s="326" t="s">
        <v>2122</v>
      </c>
      <c r="D146" s="327" t="s">
        <v>3485</v>
      </c>
      <c r="E146" s="323" t="str">
        <f>IF((C146=""),VLOOKUP(A146,Questions!B:G,4,FALSE),IF(C146="Yes",VLOOKUP(A146,Questions!B:G,6,FALSE),IF(C146="No",VLOOKUP(A146,Questions!B:G,5,FALSE),"N/A")))</f>
        <v>State the length of time that the institution's data will be available in the system at the completion of the contract.</v>
      </c>
      <c r="F146" s="324" t="str">
        <f>VLOOKUP(A146,'Analyst Report'!$A$39:$E$288,5,FALSE)</f>
        <v xml:space="preserve"> </v>
      </c>
      <c r="G146" s="231"/>
    </row>
    <row r="147" spans="1:256" ht="60" customHeight="1" x14ac:dyDescent="0.15">
      <c r="A147" s="11" t="s">
        <v>168</v>
      </c>
      <c r="B147" s="330" t="str">
        <f>VLOOKUP(A147,Questions!$B$3:$C$256,2,FALSE)</f>
        <v>Will the institution's data be available within the system for a period of time at the completion of this contract?</v>
      </c>
      <c r="C147" s="18" t="s">
        <v>2122</v>
      </c>
      <c r="D147" s="27" t="s">
        <v>3486</v>
      </c>
      <c r="E147" s="176" t="str">
        <f>IF((C147=""),VLOOKUP(A147,Questions!B:G,4,FALSE),IF(C147="Yes",VLOOKUP(A147,Questions!B:G,6,FALSE),IF(C147="No",VLOOKUP(A147,Questions!B:G,5,FALSE),"N/A")))</f>
        <v>State the length of time that the institution's data will be available in the system at the completion of the contract.</v>
      </c>
      <c r="F147" s="180" t="str">
        <f>VLOOKUP(A147,'Analyst Report'!$A$39:$E$288,5,FALSE)</f>
        <v xml:space="preserve"> </v>
      </c>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row>
    <row r="148" spans="1:256" ht="48" customHeight="1" x14ac:dyDescent="0.15">
      <c r="A148" s="11" t="s">
        <v>169</v>
      </c>
      <c r="B148" s="330" t="str">
        <f>VLOOKUP(A148,Questions!$B$3:$C$256,2,FALSE)</f>
        <v>Can the institution extract a full or partial backup of data?</v>
      </c>
      <c r="C148" s="18" t="s">
        <v>2122</v>
      </c>
      <c r="D148" s="301" t="s">
        <v>3487</v>
      </c>
      <c r="E148" s="176" t="str">
        <f>IF((C148=""),VLOOKUP(A148,Questions!B:G,4,FALSE),IF(C148="Yes",VLOOKUP(A148,Questions!B:G,6,FALSE),IF(C148="No",VLOOKUP(A148,Questions!B:G,5,FALSE),"N/A")))</f>
        <v>Provide a general summary of how full and partial backups of data can be extracted.</v>
      </c>
      <c r="F148" s="180" t="str">
        <f>VLOOKUP(A148,'Analyst Report'!$A$39:$E$288,5,FALSE)</f>
        <v xml:space="preserve"> </v>
      </c>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row>
    <row r="149" spans="1:256" ht="48" customHeight="1" x14ac:dyDescent="0.15">
      <c r="A149" s="11" t="s">
        <v>170</v>
      </c>
      <c r="B149" s="330" t="str">
        <f>VLOOKUP(A149,Questions!$B$3:$C$256,2,FALSE)</f>
        <v>Are ownership rights to all data, inputs, outputs, and metadata retained by the institution?</v>
      </c>
      <c r="C149" s="18" t="s">
        <v>2122</v>
      </c>
      <c r="D149" s="307" t="s">
        <v>3369</v>
      </c>
      <c r="E149" s="176" t="str">
        <f>IF((C149=""),VLOOKUP(A149,Questions!B:G,4,FALSE),IF(C149="Yes",VLOOKUP(A149,Questions!B:G,6,FALSE),IF(C149="No",VLOOKUP(A149,Questions!B:G,5,FALSE),"N/A")))</f>
        <v>Provide reference to your data ownership documention.</v>
      </c>
      <c r="F149" s="180" t="str">
        <f>VLOOKUP(A149,'Analyst Report'!$A$39:$E$288,5,FALSE)</f>
        <v xml:space="preserve"> </v>
      </c>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row>
    <row r="150" spans="1:256" ht="152" x14ac:dyDescent="0.15">
      <c r="A150" s="11" t="s">
        <v>171</v>
      </c>
      <c r="B150" s="330" t="str">
        <f>VLOOKUP(A150,Questions!$B$3:$C$256,2,FALSE)</f>
        <v>Are these rights retained even through a provider acquisition or bankruptcy event?</v>
      </c>
      <c r="C150" s="18" t="s">
        <v>2122</v>
      </c>
      <c r="D150" s="307" t="s">
        <v>3488</v>
      </c>
      <c r="E150" s="176" t="str">
        <f>IF((C150=""),VLOOKUP(A150,Questions!B:G,4,FALSE),IF(C150="Yes",VLOOKUP(A150,Questions!B:G,6,FALSE),IF(C150="No",VLOOKUP(A150,Questions!B:G,5,FALSE),"N/A")))</f>
        <v>Provide references, as needed.</v>
      </c>
      <c r="F150" s="180" t="str">
        <f>VLOOKUP(A150,'Analyst Report'!$A$39:$E$288,5,FALSE)</f>
        <v xml:space="preserve"> </v>
      </c>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row>
    <row r="151" spans="1:256" ht="48" customHeight="1" x14ac:dyDescent="0.15">
      <c r="A151" s="11" t="s">
        <v>172</v>
      </c>
      <c r="B151" s="330" t="str">
        <f>VLOOKUP(A151,Questions!$B$3:$C$256,2,FALSE)</f>
        <v>In the event of imminent bankruptcy, closing of business, or retirement of service, will you provide 90 days for customers to get their data out of the system and migrate applications?</v>
      </c>
      <c r="C151" s="18" t="s">
        <v>2122</v>
      </c>
      <c r="D151" s="307" t="s">
        <v>3489</v>
      </c>
      <c r="E151" s="176" t="str">
        <f>IF((C151=""),VLOOKUP(A151,Questions!B:G,4,FALSE),IF(C151="Yes",VLOOKUP(A151,Questions!B:G,6,FALSE),IF(C151="No",VLOOKUP(A151,Questions!B:G,5,FALSE),"N/A")))</f>
        <v>State how the institution will be notified of imminent termination.</v>
      </c>
      <c r="F151" s="180" t="str">
        <f>VLOOKUP(A151,'Analyst Report'!$A$39:$E$288,5,FALSE)</f>
        <v xml:space="preserve"> </v>
      </c>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row>
    <row r="152" spans="1:256" ht="48" customHeight="1" x14ac:dyDescent="0.15">
      <c r="A152" s="11" t="s">
        <v>173</v>
      </c>
      <c r="B152" s="330" t="str">
        <f>VLOOKUP(A152,Questions!$B$3:$C$256,2,FALSE)</f>
        <v>Are involatile backup copies made according to predefined schedules and securely stored and protected?</v>
      </c>
      <c r="C152" s="18" t="s">
        <v>2122</v>
      </c>
      <c r="D152" s="301" t="s">
        <v>3370</v>
      </c>
      <c r="E152" s="176" t="str">
        <f>IF((C152=""),VLOOKUP(A152,Questions!B:G,4,FALSE),IF(C152="Yes",VLOOKUP(A152,Questions!B:G,6,FALSE),IF(C152="No",VLOOKUP(A152,Questions!B:G,5,FALSE),"N/A")))</f>
        <v>If your strategy uses different processes for services and data, ensure that all strategies are clearly stated and supported.</v>
      </c>
      <c r="F152" s="180" t="str">
        <f>VLOOKUP(A152,'Analyst Report'!$A$39:$E$288,5,FALSE)</f>
        <v xml:space="preserve"> </v>
      </c>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row>
    <row r="153" spans="1:256" ht="54" customHeight="1" x14ac:dyDescent="0.15">
      <c r="A153" s="11" t="s">
        <v>174</v>
      </c>
      <c r="B153" s="330" t="str">
        <f>VLOOKUP(A153,Questions!$B$3:$C$256,2,FALSE)</f>
        <v>Do current backups include all operating system software, utilities, security software, application software, and data files necessary for recovery?</v>
      </c>
      <c r="C153" s="18" t="s">
        <v>2122</v>
      </c>
      <c r="D153" s="310" t="s">
        <v>3490</v>
      </c>
      <c r="E153" s="176" t="str">
        <f>IF((C153=""),VLOOKUP(A153,Questions!B:G,4,FALSE),IF(C153="Yes",VLOOKUP(A153,Questions!B:G,6,FALSE),IF(C153="No",VLOOKUP(A153,Questions!B:G,5,FALSE),"N/A")))</f>
        <v>Decribe your overall strategy to accomplish these elements.</v>
      </c>
      <c r="F153" s="180" t="str">
        <f>VLOOKUP(A153,'Analyst Report'!$A$39:$E$288,5,FALSE)</f>
        <v xml:space="preserve"> </v>
      </c>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row>
    <row r="154" spans="1:256" ht="48" customHeight="1" x14ac:dyDescent="0.15">
      <c r="A154" s="11" t="s">
        <v>175</v>
      </c>
      <c r="B154" s="330" t="str">
        <f>VLOOKUP(A154,Questions!$B$3:$C$256,2,FALSE)</f>
        <v>Are you performing off-site backups? (i.e., digitally moved off site)</v>
      </c>
      <c r="C154" s="18" t="s">
        <v>2122</v>
      </c>
      <c r="D154" s="305" t="s">
        <v>3371</v>
      </c>
      <c r="E154" s="176" t="str">
        <f>IF((C154=""),VLOOKUP(A154,Questions!B:G,4,FALSE),IF(C154="Yes",VLOOKUP(A154,Questions!B:G,6,FALSE),IF(C154="No",VLOOKUP(A154,Questions!B:G,5,FALSE),"N/A")))</f>
        <v>Summarize your off site backup strategy.</v>
      </c>
      <c r="F154" s="180" t="str">
        <f>VLOOKUP(A154,'Analyst Report'!$A$39:$E$288,5,FALSE)</f>
        <v xml:space="preserve"> </v>
      </c>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row>
    <row r="155" spans="1:256" ht="48" customHeight="1" x14ac:dyDescent="0.15">
      <c r="A155" s="11" t="s">
        <v>176</v>
      </c>
      <c r="B155" s="330" t="str">
        <f>VLOOKUP(A155,Questions!$B$3:$C$256,2,FALSE)</f>
        <v>Are physical backups taken off site? (i.e., physically moved off site)</v>
      </c>
      <c r="C155" s="18" t="s">
        <v>2126</v>
      </c>
      <c r="D155" s="27"/>
      <c r="E155" s="176" t="str">
        <f>IF((C155=""),VLOOKUP(A155,Questions!B:G,4,FALSE),IF(C155="Yes",VLOOKUP(A155,Questions!B:G,6,FALSE),IF(C155="No",VLOOKUP(A155,Questions!B:G,5,FALSE),"N/A")))</f>
        <v>State any plans to implement off site physical backups in your environment.</v>
      </c>
      <c r="F155" s="180" t="str">
        <f>VLOOKUP(A155,'Analyst Report'!$A$39:$E$288,5,FALSE)</f>
        <v xml:space="preserve"> </v>
      </c>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row>
    <row r="156" spans="1:256" ht="48" customHeight="1" x14ac:dyDescent="0.15">
      <c r="A156" s="11" t="s">
        <v>177</v>
      </c>
      <c r="B156" s="330" t="str">
        <f>VLOOKUP(A156,Questions!$B$3:$C$256,2,FALSE)</f>
        <v>Do backups containing the institution's data ever leave the institution's data zone either physically or via network routing?</v>
      </c>
      <c r="C156" s="18" t="s">
        <v>2126</v>
      </c>
      <c r="D156" s="27"/>
      <c r="E156" s="176" t="str">
        <f>IF((C156=""),VLOOKUP(A156,Questions!B:G,4,FALSE),IF(C156="Yes",VLOOKUP(A156,Questions!B:G,6,FALSE),IF(C156="No",VLOOKUP(A156,Questions!B:G,5,FALSE),"N/A")))</f>
        <v xml:space="preserve"> </v>
      </c>
      <c r="F156" s="180" t="str">
        <f>VLOOKUP(A156,'Analyst Report'!$A$39:$E$288,5,FALSE)</f>
        <v xml:space="preserve"> </v>
      </c>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row>
    <row r="157" spans="1:256" ht="48" customHeight="1" x14ac:dyDescent="0.15">
      <c r="A157" s="11" t="s">
        <v>178</v>
      </c>
      <c r="B157" s="330" t="str">
        <f>VLOOKUP(A157,Questions!$B$3:$C$256,2,FALSE)</f>
        <v>Are data backups encrypted?</v>
      </c>
      <c r="C157" s="18" t="s">
        <v>2122</v>
      </c>
      <c r="D157" s="307" t="s">
        <v>3372</v>
      </c>
      <c r="E157" s="176" t="str">
        <f>IF((C157=""),VLOOKUP(A157,Questions!B:G,4,FALSE),IF(C157="Yes",VLOOKUP(A157,Questions!B:G,6,FALSE),IF(C157="No",VLOOKUP(A157,Questions!B:G,5,FALSE),"N/A")))</f>
        <v>Summarize the encryption algorithm/strategy you are using to secure backups.</v>
      </c>
      <c r="F157" s="180" t="str">
        <f>VLOOKUP(A157,'Analyst Report'!$A$39:$E$288,5,FALSE)</f>
        <v xml:space="preserve"> </v>
      </c>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row>
    <row r="158" spans="1:256" ht="72" customHeight="1" x14ac:dyDescent="0.15">
      <c r="A158" s="11" t="s">
        <v>179</v>
      </c>
      <c r="B158" s="330" t="str">
        <f>VLOOKUP(A158,Questions!$B$3:$C$256,2,FALSE)</f>
        <v>Do you have a cryptographic key management process (generation, exchange, storage, safeguards, use, vetting, and replacement) that is documented and currently implemented, for all system components? (e.g., database, system, web, etc.)</v>
      </c>
      <c r="C158" s="18" t="s">
        <v>2122</v>
      </c>
      <c r="D158" s="311" t="s">
        <v>3373</v>
      </c>
      <c r="E158" s="176" t="str">
        <f>IF((C158=""),VLOOKUP(A158,Questions!B:G,4,FALSE),IF(C158="Yes",VLOOKUP(A158,Questions!B:G,6,FALSE),IF(C158="No",VLOOKUP(A158,Questions!B:G,5,FALSE),"N/A")))</f>
        <v>Summarize your cryptographic key management process.</v>
      </c>
      <c r="F158" s="180" t="str">
        <f>VLOOKUP(A158,'Analyst Report'!$A$39:$E$288,5,FALSE)</f>
        <v xml:space="preserve"> </v>
      </c>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row>
    <row r="159" spans="1:256" ht="48" customHeight="1" x14ac:dyDescent="0.15">
      <c r="A159" s="11" t="s">
        <v>180</v>
      </c>
      <c r="B159" s="330" t="str">
        <f>VLOOKUP(A159,Questions!$B$3:$C$256,2,FALSE)</f>
        <v>Do you have a media handling process that is documented and currently implemented that meets established business needs and regulatory requirements, including end-of-life, repurposing and data sanitization procedures?</v>
      </c>
      <c r="C159" s="18" t="s">
        <v>2122</v>
      </c>
      <c r="D159" s="307" t="s">
        <v>3374</v>
      </c>
      <c r="E159" s="176" t="str">
        <f>IF((C159=""),VLOOKUP(A159,Questions!B:G,4,FALSE),IF(C159="Yes",VLOOKUP(A159,Questions!B:G,6,FALSE),IF(C159="No",VLOOKUP(A159,Questions!B:G,5,FALSE),"N/A")))</f>
        <v>Provide documented details of this process (link or attached).</v>
      </c>
      <c r="F159" s="180" t="str">
        <f>VLOOKUP(A159,'Analyst Report'!$A$39:$E$288,5,FALSE)</f>
        <v xml:space="preserve"> </v>
      </c>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row>
    <row r="160" spans="1:256" ht="48" customHeight="1" x14ac:dyDescent="0.15">
      <c r="A160" s="11" t="s">
        <v>181</v>
      </c>
      <c r="B160" s="330" t="str">
        <f>VLOOKUP(A160,Questions!$B$3:$C$256,2,FALSE)</f>
        <v>Does the process described in DATA-19 adhere to DoD 5220.22-M and/or NIST SP 800-88 standards?</v>
      </c>
      <c r="C160" s="18" t="s">
        <v>2122</v>
      </c>
      <c r="D160" s="307" t="s">
        <v>3375</v>
      </c>
      <c r="E160" s="176">
        <f>IF((C160=""),VLOOKUP(A160,Questions!B:G,4,FALSE),IF(C160="Yes",VLOOKUP(A160,Questions!B:G,6,FALSE),IF(C160="No",VLOOKUP(A160,Questions!B:G,5,FALSE),"N/A")))</f>
        <v>0</v>
      </c>
      <c r="F160" s="180" t="str">
        <f>VLOOKUP(A160,'Analyst Report'!$A$39:$E$288,5,FALSE)</f>
        <v xml:space="preserve"> </v>
      </c>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row>
    <row r="161" spans="1:256" ht="48" customHeight="1" x14ac:dyDescent="0.15">
      <c r="A161" s="11" t="s">
        <v>182</v>
      </c>
      <c r="B161" s="330" t="str">
        <f>VLOOKUP(A161,Questions!$B$3:$C$256,2,FALSE)</f>
        <v>Is media used for long-term retention of business data and archival purposes stored in a secure, environmentally protected area?</v>
      </c>
      <c r="C161" s="18" t="s">
        <v>2122</v>
      </c>
      <c r="D161" s="307" t="s">
        <v>3376</v>
      </c>
      <c r="E161" s="176" t="str">
        <f>IF((C161=""),VLOOKUP(A161,Questions!B:G,4,FALSE),IF(C161="Yes",VLOOKUP(A161,Questions!B:G,6,FALSE),IF(C161="No",VLOOKUP(A161,Questions!B:G,5,FALSE),"N/A")))</f>
        <v>Provide a general summary of your archival environment.</v>
      </c>
      <c r="F161" s="180" t="str">
        <f>VLOOKUP(A161,'Analyst Report'!$A$39:$E$288,5,FALSE)</f>
        <v xml:space="preserve"> </v>
      </c>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row>
    <row r="162" spans="1:256" ht="48" customHeight="1" x14ac:dyDescent="0.15">
      <c r="A162" s="88" t="s">
        <v>183</v>
      </c>
      <c r="B162" s="330" t="str">
        <f>VLOOKUP(A162,Questions!$B$3:$C$256,2,FALSE)</f>
        <v>Will you handle data in a FERPA-compliant manner?</v>
      </c>
      <c r="C162" s="326" t="s">
        <v>2122</v>
      </c>
      <c r="D162" s="328" t="s">
        <v>3491</v>
      </c>
      <c r="E162" s="323" t="str">
        <f>IF((C162=""),VLOOKUP(A162,Questions!B:G,4,FALSE),IF(C162="Yes",VLOOKUP(A162,Questions!B:G,6,FALSE),IF(C162="No",VLOOKUP(A162,Questions!B:G,5,FALSE),"N/A")))</f>
        <v>Describe how FERPA compliance is integrated into your process and procedures.</v>
      </c>
      <c r="F162" s="180" t="str">
        <f>VLOOKUP(A162,'Analyst Report'!$A$39:$E$288,5,FALSE)</f>
        <v xml:space="preserve"> </v>
      </c>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row>
    <row r="163" spans="1:256" ht="73.25" customHeight="1" x14ac:dyDescent="0.15">
      <c r="A163" s="11" t="s">
        <v>184</v>
      </c>
      <c r="B163" s="330" t="str">
        <f>VLOOKUP(A163,Questions!$B$3:$C$256,2,FALSE)</f>
        <v>Does your staff (or third party) have access to institutional data (e.g., financial, PHI or other sensitive information) through any means?</v>
      </c>
      <c r="C163" s="18" t="s">
        <v>2122</v>
      </c>
      <c r="D163" s="311" t="s">
        <v>3377</v>
      </c>
      <c r="E163" s="176" t="str">
        <f>IF((C163=""),VLOOKUP(A163,Questions!B:G,4,FALSE),IF(C163="Yes",VLOOKUP(A163,Questions!B:G,6,FALSE),IF(C163="No",VLOOKUP(A163,Questions!B:G,5,FALSE),"N/A")))</f>
        <v>Summarize what access staff (or third parties) have to institutional data.</v>
      </c>
      <c r="F163" s="180" t="str">
        <f>VLOOKUP(A163,'Analyst Report'!$A$39:$E$288,5,FALSE)</f>
        <v xml:space="preserve"> </v>
      </c>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row>
    <row r="164" spans="1:256" ht="48" customHeight="1" x14ac:dyDescent="0.15">
      <c r="A164" s="11" t="s">
        <v>185</v>
      </c>
      <c r="B164" s="330" t="str">
        <f>VLOOKUP(A164,Questions!$B$3:$C$256,2,FALSE)</f>
        <v>Do you have a documented and currently implemented strategy for securing employee workstations when they work remotely (i.e., not in a trusted computing environment)?</v>
      </c>
      <c r="C164" s="18" t="s">
        <v>2122</v>
      </c>
      <c r="D164" s="307" t="s">
        <v>3378</v>
      </c>
      <c r="E164" s="176" t="str">
        <f>IF((C164=""),VLOOKUP(A164,Questions!B:G,4,FALSE),IF(C164="Yes",VLOOKUP(A164,Questions!B:G,6,FALSE),IF(C164="No",VLOOKUP(A164,Questions!B:G,5,FALSE),"N/A")))</f>
        <v>Provide a detailed summary outlining the security controls implemented to protect the institution's data.</v>
      </c>
      <c r="F164" s="180" t="str">
        <f>VLOOKUP(A164,'Analyst Report'!$A$39:$E$288,5,FALSE)</f>
        <v xml:space="preserve"> </v>
      </c>
      <c r="G164" s="275" t="s">
        <v>3233</v>
      </c>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row>
    <row r="165" spans="1:256" ht="36" customHeight="1" x14ac:dyDescent="0.2">
      <c r="A165" s="345" t="s">
        <v>186</v>
      </c>
      <c r="B165" s="345"/>
      <c r="C165" s="20" t="s">
        <v>47</v>
      </c>
      <c r="D165" s="20" t="s">
        <v>48</v>
      </c>
      <c r="E165" s="175" t="s">
        <v>49</v>
      </c>
      <c r="F165" s="179" t="s">
        <v>50</v>
      </c>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row>
    <row r="166" spans="1:256" ht="49.25" customHeight="1" x14ac:dyDescent="0.15">
      <c r="A166" s="11" t="s">
        <v>187</v>
      </c>
      <c r="B166" s="23" t="str">
        <f>VLOOKUP(A166,Questions!$B$3:$C$256,2,FALSE)</f>
        <v>Does the hosting provider have a SOC 2 Type 2 report available?</v>
      </c>
      <c r="C166" s="8"/>
      <c r="D166" s="9"/>
      <c r="E166" s="176" t="str">
        <f>IF((C166=""),VLOOKUP(A166,Questions!B:G,4,FALSE),IF(C166="Yes",VLOOKUP(A166,Questions!B:G,6,FALSE),IF(C166="No",VLOOKUP(A166,Questions!B:G,5,FALSE),"N/A")))</f>
        <v xml:space="preserve"> </v>
      </c>
      <c r="F166" s="180" t="str">
        <f>VLOOKUP(A166,'Analyst Report'!$A$39:$E$288,5,FALSE)</f>
        <v xml:space="preserve"> </v>
      </c>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row>
    <row r="167" spans="1:256" ht="240" x14ac:dyDescent="0.15">
      <c r="A167" s="11" t="s">
        <v>188</v>
      </c>
      <c r="B167" s="330" t="str">
        <f>VLOOKUP(A167,Questions!$B$3:$C$256,2,FALSE)</f>
        <v>Are you generally able to accommodate storing each institution's data within their geographic region?</v>
      </c>
      <c r="C167" s="296" t="s">
        <v>2122</v>
      </c>
      <c r="D167" s="312" t="s">
        <v>3455</v>
      </c>
      <c r="E167" s="176">
        <f>IF((C167=""),VLOOKUP(A167,Questions!B:G,4,FALSE),IF(C167="Yes",VLOOKUP(A167,Questions!B:G,6,FALSE),IF(C167="No",VLOOKUP(A167,Questions!B:G,5,FALSE),"N/A")))</f>
        <v>0</v>
      </c>
      <c r="F167" s="180" t="str">
        <f>VLOOKUP(A167,'Analyst Report'!$A$39:$E$288,5,FALSE)</f>
        <v xml:space="preserve"> </v>
      </c>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row>
    <row r="168" spans="1:256" ht="48" customHeight="1" x14ac:dyDescent="0.15">
      <c r="A168" s="11" t="s">
        <v>189</v>
      </c>
      <c r="B168" s="23" t="str">
        <f>VLOOKUP(A168,Questions!$B$3:$C$256,2,FALSE)</f>
        <v>Are the data centers staffed 24 hours a day, seven days a week (i.e., 24 x 7 x 365)?</v>
      </c>
      <c r="C168" s="8"/>
      <c r="D168" s="9"/>
      <c r="E168" s="176" t="str">
        <f>IF((C168=""),VLOOKUP(A168,Questions!B:G,4,FALSE),IF(C168="Yes",VLOOKUP(A168,Questions!B:G,6,FALSE),IF(C168="No",VLOOKUP(A168,Questions!B:G,5,FALSE),"N/A")))</f>
        <v xml:space="preserve"> </v>
      </c>
      <c r="F168" s="180" t="str">
        <f>VLOOKUP(A168,'Analyst Report'!$A$39:$E$288,5,FALSE)</f>
        <v xml:space="preserve"> </v>
      </c>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row>
    <row r="169" spans="1:256" ht="47" customHeight="1" x14ac:dyDescent="0.15">
      <c r="A169" s="11" t="s">
        <v>190</v>
      </c>
      <c r="B169" s="23" t="str">
        <f>VLOOKUP(A169,Questions!$B$3:$C$256,2,FALSE)</f>
        <v>Are your servers separated from other companies via a physical barrier, such as a cage or hardened walls?</v>
      </c>
      <c r="C169" s="8"/>
      <c r="D169" s="9"/>
      <c r="E169" s="176" t="str">
        <f>IF((C169=""),VLOOKUP(A169,Questions!B:G,4,FALSE),IF(C169="Yes",VLOOKUP(A169,Questions!B:G,6,FALSE),IF(C169="No",VLOOKUP(A169,Questions!B:G,5,FALSE),"N/A")))</f>
        <v xml:space="preserve"> </v>
      </c>
      <c r="F169" s="180" t="str">
        <f>VLOOKUP(A169,'Analyst Report'!$A$39:$E$288,5,FALSE)</f>
        <v xml:space="preserve"> </v>
      </c>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row>
    <row r="170" spans="1:256" ht="47" customHeight="1" x14ac:dyDescent="0.15">
      <c r="A170" s="11" t="s">
        <v>191</v>
      </c>
      <c r="B170" s="23" t="str">
        <f>VLOOKUP(A170,Questions!$B$3:$C$256,2,FALSE)</f>
        <v>Does a physical barrier fully enclose the physical space, preventing unauthorized physical contact with any of your devices?</v>
      </c>
      <c r="C170" s="8"/>
      <c r="D170" s="9"/>
      <c r="E170" s="176" t="str">
        <f>IF((C170=""),VLOOKUP(A170,Questions!B:G,4,FALSE),IF(C170="Yes",VLOOKUP(A170,Questions!B:G,6,FALSE),IF(C170="No",VLOOKUP(A170,Questions!B:G,5,FALSE),"N/A")))</f>
        <v xml:space="preserve"> </v>
      </c>
      <c r="F170" s="180" t="str">
        <f>VLOOKUP(A170,'Analyst Report'!$A$39:$E$288,5,FALSE)</f>
        <v xml:space="preserve"> </v>
      </c>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row>
    <row r="171" spans="1:256" ht="48" customHeight="1" x14ac:dyDescent="0.15">
      <c r="A171" s="11" t="s">
        <v>192</v>
      </c>
      <c r="B171" s="330" t="str">
        <f>VLOOKUP(A171,Questions!$B$3:$C$256,2,FALSE)</f>
        <v>Are your primary and secondary data centers geographically diverse?</v>
      </c>
      <c r="C171" s="8" t="s">
        <v>2122</v>
      </c>
      <c r="D171" s="307" t="s">
        <v>3379</v>
      </c>
      <c r="E171" s="176" t="str">
        <f>IF((C171=""),VLOOKUP(A171,Questions!B:G,4,FALSE),IF(C171="Yes",VLOOKUP(A171,Questions!B:G,6,FALSE),IF(C171="No",VLOOKUP(A171,Questions!B:G,5,FALSE),"N/A")))</f>
        <v>State your primary and secondary data center locations. For cloud infrastructures, state the primary and secondary zones.</v>
      </c>
      <c r="F171" s="180" t="str">
        <f>VLOOKUP(A171,'Analyst Report'!$A$39:$E$288,5,FALSE)</f>
        <v xml:space="preserve"> </v>
      </c>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row>
    <row r="172" spans="1:256" ht="47" customHeight="1" x14ac:dyDescent="0.15">
      <c r="A172" s="11" t="s">
        <v>193</v>
      </c>
      <c r="B172" s="330" t="str">
        <f>VLOOKUP(A172,Questions!$B$3:$C$256,2,FALSE)</f>
        <v>If outsourced or co-located, is there a contract in place to prevent data from leaving the institution's data zone?</v>
      </c>
      <c r="C172" s="8" t="s">
        <v>2122</v>
      </c>
      <c r="D172" s="307" t="s">
        <v>3380</v>
      </c>
      <c r="E172" s="176" t="str">
        <f>IF((C172=""),VLOOKUP(A172,Questions!B:G,4,FALSE),IF(C172="Yes",VLOOKUP(A172,Questions!B:G,6,FALSE),IF(C172="No",VLOOKUP(A172,Questions!B:G,5,FALSE),"N/A")))</f>
        <v>Summarize the strategy for removing the institution's data from its data zone.</v>
      </c>
      <c r="F172" s="180" t="str">
        <f>VLOOKUP(A172,'Analyst Report'!$A$39:$E$288,5,FALSE)</f>
        <v xml:space="preserve"> </v>
      </c>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row>
    <row r="173" spans="1:256" ht="48" customHeight="1" x14ac:dyDescent="0.15">
      <c r="A173" s="11" t="s">
        <v>194</v>
      </c>
      <c r="B173" s="23" t="str">
        <f>VLOOKUP(A173,Questions!$B$3:$C$256,2,FALSE)</f>
        <v>What tier level is your data center (per levels defined by the Uptime Institute)?</v>
      </c>
      <c r="C173" s="8"/>
      <c r="D173" s="9"/>
      <c r="E173" s="176" t="str">
        <f>IF((C173=""),VLOOKUP(A173,Questions!B:G,4,FALSE),IF(C173="Yes",VLOOKUP(A173,Questions!B:G,6,FALSE),IF(C173="No",VLOOKUP(A173,Questions!B:G,5,FALSE),"N/A")))</f>
        <v>Review the Uptime Institute's level/tier direction provided on their website if you need addition information.</v>
      </c>
      <c r="F173" s="180" t="str">
        <f>VLOOKUP(A173,'Analyst Report'!$A$39:$E$288,5,FALSE)</f>
        <v xml:space="preserve"> </v>
      </c>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row>
    <row r="174" spans="1:256" ht="105" x14ac:dyDescent="0.15">
      <c r="A174" s="11" t="s">
        <v>195</v>
      </c>
      <c r="B174" s="330" t="str">
        <f>VLOOKUP(A174,Questions!$B$3:$C$256,2,FALSE)</f>
        <v>Is the service hosted in a high-availability environment?</v>
      </c>
      <c r="C174" s="296" t="s">
        <v>2122</v>
      </c>
      <c r="D174" s="313" t="s">
        <v>3454</v>
      </c>
      <c r="E174" s="176" t="str">
        <f>IF((C174=""),VLOOKUP(A174,Questions!B:G,4,FALSE),IF(C174="Yes",VLOOKUP(A174,Questions!B:G,6,FALSE),IF(C174="No",VLOOKUP(A174,Questions!B:G,5,FALSE),"N/A")))</f>
        <v>Provide a summary to support your response selection.</v>
      </c>
      <c r="F174" s="180" t="str">
        <f>VLOOKUP(A174,'Analyst Report'!$A$39:$E$288,5,FALSE)</f>
        <v xml:space="preserve"> </v>
      </c>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row>
    <row r="175" spans="1:256" ht="64.25" customHeight="1" x14ac:dyDescent="0.15">
      <c r="A175" s="11" t="s">
        <v>196</v>
      </c>
      <c r="B175" s="23" t="str">
        <f>VLOOKUP(A175,Questions!$B$3:$C$256,2,FALSE)</f>
        <v xml:space="preserve">Is redundant power available for all data centers where institutional data will reside? </v>
      </c>
      <c r="C175" s="8"/>
      <c r="D175" s="9"/>
      <c r="E175" s="176" t="str">
        <f>IF((C175=""),VLOOKUP(A175,Questions!B:G,4,FALSE),IF(C175="Yes",VLOOKUP(A175,Questions!B:G,6,FALSE),IF(C175="No",VLOOKUP(A175,Questions!B:G,5,FALSE),"N/A")))</f>
        <v xml:space="preserve"> </v>
      </c>
      <c r="F175" s="180" t="str">
        <f>VLOOKUP(A175,'Analyst Report'!$A$39:$E$288,5,FALSE)</f>
        <v xml:space="preserve"> </v>
      </c>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row>
    <row r="176" spans="1:256" ht="54" customHeight="1" x14ac:dyDescent="0.15">
      <c r="A176" s="11" t="s">
        <v>197</v>
      </c>
      <c r="B176" s="23" t="str">
        <f>VLOOKUP(A176,Questions!$B$3:$C$256,2,FALSE)</f>
        <v>Are redundant power strategies tested?</v>
      </c>
      <c r="C176" s="8"/>
      <c r="D176" s="9"/>
      <c r="E176" s="176" t="str">
        <f>IF((C176=""),VLOOKUP(A176,Questions!B:G,4,FALSE),IF(C176="Yes",VLOOKUP(A176,Questions!B:G,6,FALSE),IF(C176="No",VLOOKUP(A176,Questions!B:G,5,FALSE),"N/A")))</f>
        <v xml:space="preserve"> </v>
      </c>
      <c r="F176" s="180" t="str">
        <f>VLOOKUP(A176,'Analyst Report'!$A$39:$E$288,5,FALSE)</f>
        <v xml:space="preserve"> </v>
      </c>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row>
    <row r="177" spans="1:256" ht="48" customHeight="1" x14ac:dyDescent="0.15">
      <c r="A177" s="11" t="s">
        <v>198</v>
      </c>
      <c r="B177" s="23" t="str">
        <f>VLOOKUP(A177,Questions!$B$3:$C$256,2,FALSE)</f>
        <v>Describe or provide a reference to the availability of cooling and fire-suppression systems in all data centers where institution data will reside.</v>
      </c>
      <c r="C177" s="346"/>
      <c r="D177" s="346"/>
      <c r="E177" s="176" t="str">
        <f>IF((C177=""),VLOOKUP(A177,Questions!B:G,4,FALSE),IF(C177="Yes",VLOOKUP(A177,Questions!B:G,6,FALSE),IF(C177="No",VLOOKUP(A177,Questions!B:G,5,FALSE),"N/A")))</f>
        <v>Ensure that all parts of DCTR-12 are clearly stated in your response.</v>
      </c>
      <c r="F177" s="180" t="str">
        <f>VLOOKUP(A177,'Analyst Report'!$A$39:$E$288,5,FALSE)</f>
        <v xml:space="preserve"> </v>
      </c>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row>
    <row r="178" spans="1:256" ht="64.25" customHeight="1" x14ac:dyDescent="0.15">
      <c r="A178" s="11" t="s">
        <v>199</v>
      </c>
      <c r="B178" s="23" t="str">
        <f>VLOOKUP(A178,Questions!$B$3:$C$256,2,FALSE)</f>
        <v>Do you have Internet Service Provider (ISP) redundancy?</v>
      </c>
      <c r="C178" s="8"/>
      <c r="D178" s="28"/>
      <c r="E178" s="176" t="str">
        <f>IF((C178=""),VLOOKUP(A178,Questions!B:G,4,FALSE),IF(C178="Yes",VLOOKUP(A178,Questions!B:G,6,FALSE),IF(C178="No",VLOOKUP(A178,Questions!B:G,5,FALSE),"N/A")))</f>
        <v>State the ISP provider(s) in addition to the number of ISPs that provide connectivity.</v>
      </c>
      <c r="F178" s="180" t="str">
        <f>VLOOKUP(A178,'Analyst Report'!$A$39:$E$288,5,FALSE)</f>
        <v xml:space="preserve"> </v>
      </c>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row>
    <row r="179" spans="1:256" ht="64.25" customHeight="1" x14ac:dyDescent="0.15">
      <c r="A179" s="11" t="s">
        <v>200</v>
      </c>
      <c r="B179" s="23" t="str">
        <f>VLOOKUP(A179,Questions!$B$3:$C$256,2,FALSE)</f>
        <v>Does every data center where the institution's data will reside have multiple telephone company or network provider entrances to the facility?</v>
      </c>
      <c r="C179" s="8"/>
      <c r="D179" s="28"/>
      <c r="E179" s="176" t="str">
        <f>IF((C179=""),VLOOKUP(A179,Questions!B:G,4,FALSE),IF(C179="Yes",VLOOKUP(A179,Questions!B:G,6,FALSE),IF(C179="No",VLOOKUP(A179,Questions!B:G,5,FALSE),"N/A")))</f>
        <v xml:space="preserve"> </v>
      </c>
      <c r="F179" s="180" t="str">
        <f>VLOOKUP(A179,'Analyst Report'!$A$39:$E$288,5,FALSE)</f>
        <v xml:space="preserve"> </v>
      </c>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row>
    <row r="180" spans="1:256" ht="64.25" customHeight="1" x14ac:dyDescent="0.15">
      <c r="A180" s="11" t="s">
        <v>201</v>
      </c>
      <c r="B180" s="330" t="str">
        <f>VLOOKUP(A180,Questions!$B$3:$C$256,2,FALSE)</f>
        <v>Are you requiring multi-factor authentication for administrators of your cloud environment?</v>
      </c>
      <c r="C180" s="296" t="s">
        <v>2122</v>
      </c>
      <c r="D180" s="314" t="s">
        <v>3456</v>
      </c>
      <c r="E180" s="176" t="str">
        <f>IF((C180=""),VLOOKUP(A180,Questions!B:G,4,FALSE),IF(C180="Yes",VLOOKUP(A180,Questions!B:G,6,FALSE),IF(C180="No",VLOOKUP(A180,Questions!B:G,5,FALSE),"N/A")))</f>
        <v>State which model of MFA you are using.</v>
      </c>
      <c r="F180" s="180" t="str">
        <f>VLOOKUP(A180,'Analyst Report'!$A$39:$E$288,5,FALSE)</f>
        <v xml:space="preserve"> </v>
      </c>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row>
    <row r="181" spans="1:256" ht="64.25" customHeight="1" x14ac:dyDescent="0.15">
      <c r="A181" s="11" t="s">
        <v>202</v>
      </c>
      <c r="B181" s="330" t="str">
        <f>VLOOKUP(A181,Questions!$B$3:$C$256,2,FALSE)</f>
        <v>Are you using your cloud providers available hardening tools or pre-hardened images?</v>
      </c>
      <c r="C181" s="298" t="s">
        <v>2122</v>
      </c>
      <c r="D181" s="315" t="s">
        <v>3381</v>
      </c>
      <c r="E181" s="176" t="str">
        <f>IF((C181=""),VLOOKUP(A181,Questions!B:G,4,FALSE),IF(C181="Yes",VLOOKUP(A181,Questions!B:G,6,FALSE),IF(C181="No",VLOOKUP(A181,Questions!B:G,5,FALSE),"N/A")))</f>
        <v xml:space="preserve"> </v>
      </c>
      <c r="F181" s="180" t="str">
        <f>VLOOKUP(A181,'Analyst Report'!$A$39:$E$288,5,FALSE)</f>
        <v xml:space="preserve"> </v>
      </c>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row>
    <row r="182" spans="1:256" s="1" customFormat="1" ht="48" customHeight="1" x14ac:dyDescent="0.15">
      <c r="A182" s="11" t="s">
        <v>203</v>
      </c>
      <c r="B182" s="330" t="str">
        <f>VLOOKUP(A182,Questions!$B$3:$C$256,2,FALSE)</f>
        <v>Does your cloud vendor have access to your encryption keys?</v>
      </c>
      <c r="C182" s="298" t="s">
        <v>2126</v>
      </c>
      <c r="D182" s="316" t="s">
        <v>3457</v>
      </c>
      <c r="E182" s="176">
        <f>IF((C182=""),VLOOKUP(A182,Questions!B:G,4,FALSE),IF(C182="Yes",VLOOKUP(A182,Questions!B:G,6,FALSE),IF(C182="No",VLOOKUP(A182,Questions!B:G,5,FALSE),"N/A")))</f>
        <v>0</v>
      </c>
      <c r="F182" s="180" t="str">
        <f>VLOOKUP(A182,'Analyst Report'!$A$39:$E$288,5,FALSE)</f>
        <v xml:space="preserve"> </v>
      </c>
      <c r="G182" s="275" t="s">
        <v>3233</v>
      </c>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c r="HA182" s="4"/>
      <c r="HB182" s="4"/>
      <c r="HC182" s="4"/>
      <c r="HD182" s="4"/>
      <c r="HE182" s="4"/>
      <c r="HF182" s="4"/>
      <c r="HG182" s="4"/>
      <c r="HH182" s="4"/>
      <c r="HI182" s="4"/>
      <c r="HJ182" s="4"/>
      <c r="HK182" s="4"/>
      <c r="HL182" s="4"/>
      <c r="HM182" s="4"/>
      <c r="HN182" s="4"/>
      <c r="HO182" s="4"/>
      <c r="HP182" s="4"/>
      <c r="HQ182" s="4"/>
      <c r="HR182" s="4"/>
      <c r="HS182" s="4"/>
      <c r="HT182" s="4"/>
      <c r="HU182" s="4"/>
      <c r="HV182" s="4"/>
      <c r="HW182" s="4"/>
      <c r="HX182" s="4"/>
      <c r="HY182" s="4"/>
      <c r="HZ182" s="4"/>
      <c r="IA182" s="4"/>
      <c r="IB182" s="4"/>
      <c r="IC182" s="4"/>
      <c r="ID182" s="4"/>
      <c r="IE182" s="4"/>
      <c r="IF182" s="4"/>
      <c r="IG182" s="4"/>
      <c r="IH182" s="4"/>
      <c r="II182" s="4"/>
      <c r="IJ182" s="4"/>
      <c r="IK182" s="4"/>
      <c r="IL182" s="4"/>
      <c r="IM182" s="4"/>
      <c r="IN182" s="4"/>
      <c r="IO182" s="4"/>
      <c r="IP182" s="4"/>
      <c r="IQ182" s="4"/>
      <c r="IR182" s="4"/>
      <c r="IS182" s="4"/>
      <c r="IT182" s="4"/>
      <c r="IU182" s="4"/>
      <c r="IV182" s="4"/>
    </row>
    <row r="183" spans="1:256" ht="36" customHeight="1" x14ac:dyDescent="0.2">
      <c r="A183" s="345" t="str">
        <f>IF(OR($C$30="No",$C$30="Yes"),"DRP - Respond to as many questions below as possible.","Disaster Recovery Plan")</f>
        <v>DRP - Respond to as many questions below as possible.</v>
      </c>
      <c r="B183" s="345"/>
      <c r="C183" s="20" t="s">
        <v>47</v>
      </c>
      <c r="D183" s="20" t="s">
        <v>48</v>
      </c>
      <c r="E183" s="175" t="s">
        <v>49</v>
      </c>
      <c r="F183" s="179" t="s">
        <v>50</v>
      </c>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row>
    <row r="184" spans="1:256" ht="48" customHeight="1" x14ac:dyDescent="0.15">
      <c r="A184" s="11" t="s">
        <v>204</v>
      </c>
      <c r="B184" s="330" t="str">
        <f>VLOOKUP(A184,Questions!$B$3:$C$256,2,FALSE)</f>
        <v>Describe or provide a reference to your Disaster Recovery Plan (DRP).</v>
      </c>
      <c r="C184" s="346" t="s">
        <v>3492</v>
      </c>
      <c r="D184" s="346"/>
      <c r="E184" s="176" t="str">
        <f>IF((C184=""),VLOOKUP(A184,Questions!B:G,4,FALSE),IF(C184="Yes",VLOOKUP(A184,Questions!B:G,6,FALSE),IF(C184="No",VLOOKUP(A184,Questions!B:G,5,FALSE),"N/A")))</f>
        <v>N/A</v>
      </c>
      <c r="F184" s="180" t="str">
        <f>VLOOKUP(A184,'Analyst Report'!$A$39:$E$288,5,FALSE)</f>
        <v xml:space="preserve"> </v>
      </c>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row>
    <row r="185" spans="1:256" ht="47" customHeight="1" x14ac:dyDescent="0.15">
      <c r="A185" s="11" t="s">
        <v>205</v>
      </c>
      <c r="B185" s="330" t="str">
        <f>VLOOKUP(A185,Questions!$B$3:$C$256,2,FALSE)</f>
        <v>Is an owner assigned who is responsible for the maintenance and review of the DRP?</v>
      </c>
      <c r="C185" s="296" t="s">
        <v>2122</v>
      </c>
      <c r="D185" s="313" t="s">
        <v>3382</v>
      </c>
      <c r="E185" s="176" t="str">
        <f>IF((C185=""),VLOOKUP(A185,Questions!B:G,4,FALSE),IF(C185="Yes",VLOOKUP(A185,Questions!B:G,6,FALSE),IF(C185="No",VLOOKUP(A185,Questions!B:G,5,FALSE),"N/A")))</f>
        <v>State the responsible owner or position title.</v>
      </c>
      <c r="F185" s="180" t="str">
        <f>VLOOKUP(A185,'Analyst Report'!$A$39:$E$288,5,FALSE)</f>
        <v xml:space="preserve"> </v>
      </c>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row>
    <row r="186" spans="1:256" ht="47" customHeight="1" x14ac:dyDescent="0.15">
      <c r="A186" s="11" t="s">
        <v>206</v>
      </c>
      <c r="B186" s="330" t="str">
        <f>VLOOKUP(A186,Questions!$B$3:$C$256,2,FALSE)</f>
        <v>Can the institution review your DRP and supporting documentation?</v>
      </c>
      <c r="C186" s="298" t="s">
        <v>2122</v>
      </c>
      <c r="D186" s="316" t="s">
        <v>3493</v>
      </c>
      <c r="E186" s="176" t="str">
        <f>IF((C186=""),VLOOKUP(A186,Questions!B:G,4,FALSE),IF(C186="Yes",VLOOKUP(A186,Questions!B:G,6,FALSE),IF(C186="No",VLOOKUP(A186,Questions!B:G,5,FALSE),"N/A")))</f>
        <v>Provide DRP with your submission of this fully populated HECVAT.</v>
      </c>
      <c r="F186" s="180" t="str">
        <f>VLOOKUP(A186,'Analyst Report'!$A$39:$E$288,5,FALSE)</f>
        <v xml:space="preserve"> </v>
      </c>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row>
    <row r="187" spans="1:256" ht="47" customHeight="1" x14ac:dyDescent="0.15">
      <c r="A187" s="11" t="s">
        <v>207</v>
      </c>
      <c r="B187" s="330" t="str">
        <f>VLOOKUP(A187,Questions!$B$3:$C$256,2,FALSE)</f>
        <v>Are any disaster recovery locations outside the institution's geographic region?</v>
      </c>
      <c r="C187" s="298" t="s">
        <v>2126</v>
      </c>
      <c r="D187" s="316" t="s">
        <v>3494</v>
      </c>
      <c r="E187" s="176">
        <f>IF((C187=""),VLOOKUP(A187,Questions!B:G,4,FALSE),IF(C187="Yes",VLOOKUP(A187,Questions!B:G,6,FALSE),IF(C187="No",VLOOKUP(A187,Questions!B:G,5,FALSE),"N/A")))</f>
        <v>0</v>
      </c>
      <c r="F187" s="180" t="str">
        <f>VLOOKUP(A187,'Analyst Report'!$A$39:$E$288,5,FALSE)</f>
        <v xml:space="preserve"> </v>
      </c>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row>
    <row r="188" spans="1:256" ht="47" customHeight="1" x14ac:dyDescent="0.15">
      <c r="A188" s="11" t="s">
        <v>208</v>
      </c>
      <c r="B188" s="330" t="str">
        <f>VLOOKUP(A188,Questions!$B$3:$C$256,2,FALSE)</f>
        <v>Does your organization have a disaster recovery site or a contracted disaster recovery provider?</v>
      </c>
      <c r="C188" s="298" t="s">
        <v>2122</v>
      </c>
      <c r="D188" s="316" t="s">
        <v>3495</v>
      </c>
      <c r="E188" s="176" t="str">
        <f>IF((C188=""),VLOOKUP(A188,Questions!B:G,4,FALSE),IF(C188="Yes",VLOOKUP(A188,Questions!B:G,6,FALSE),IF(C188="No",VLOOKUP(A188,Questions!B:G,5,FALSE),"N/A")))</f>
        <v>Summarize your disaster recovery strategy including the type of availability your disaster recovery site provides.</v>
      </c>
      <c r="F188" s="180" t="str">
        <f>VLOOKUP(A188,'Analyst Report'!$A$39:$E$288,5,FALSE)</f>
        <v xml:space="preserve"> </v>
      </c>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row>
    <row r="189" spans="1:256" ht="47" customHeight="1" x14ac:dyDescent="0.15">
      <c r="A189" s="11" t="s">
        <v>209</v>
      </c>
      <c r="B189" s="330" t="str">
        <f>VLOOKUP(A189,Questions!$B$3:$C$256,2,FALSE)</f>
        <v>Does your organization conduct an annual test of relocating to this site for disaster recovery purposes?</v>
      </c>
      <c r="C189" s="298" t="s">
        <v>2122</v>
      </c>
      <c r="D189" s="316" t="s">
        <v>3383</v>
      </c>
      <c r="E189" s="176" t="str">
        <f>IF((C189=""),VLOOKUP(A189,Questions!B:G,4,FALSE),IF(C189="Yes",VLOOKUP(A189,Questions!B:G,6,FALSE),IF(C189="No",VLOOKUP(A189,Questions!B:G,5,FALSE),"N/A")))</f>
        <v>Summarize your disaster recovery relocation testing strategy.</v>
      </c>
      <c r="F189" s="180" t="str">
        <f>VLOOKUP(A189,'Analyst Report'!$A$39:$E$288,5,FALSE)</f>
        <v xml:space="preserve"> </v>
      </c>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row>
    <row r="190" spans="1:256" ht="47" customHeight="1" x14ac:dyDescent="0.15">
      <c r="A190" s="11" t="s">
        <v>210</v>
      </c>
      <c r="B190" s="330" t="str">
        <f>VLOOKUP(A190,Questions!$B$3:$C$256,2,FALSE)</f>
        <v>Is there a defined problem/issue escalation plan in your DRP for impacted clients?</v>
      </c>
      <c r="C190" s="298" t="s">
        <v>2122</v>
      </c>
      <c r="D190" s="316" t="s">
        <v>3496</v>
      </c>
      <c r="E190" s="176" t="str">
        <f>IF((C190=""),VLOOKUP(A190,Questions!B:G,4,FALSE),IF(C190="Yes",VLOOKUP(A190,Questions!B:G,6,FALSE),IF(C190="No",VLOOKUP(A190,Questions!B:G,5,FALSE),"N/A")))</f>
        <v>Summarize your problem/issue escalation plan.</v>
      </c>
      <c r="F190" s="180" t="str">
        <f>VLOOKUP(A190,'Analyst Report'!$A$39:$E$288,5,FALSE)</f>
        <v xml:space="preserve"> </v>
      </c>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row>
    <row r="191" spans="1:256" ht="47" customHeight="1" x14ac:dyDescent="0.15">
      <c r="A191" s="11" t="s">
        <v>211</v>
      </c>
      <c r="B191" s="330" t="str">
        <f>VLOOKUP(A191,Questions!$B$3:$C$256,2,FALSE)</f>
        <v>Is there a documented communication plan in your DRP for impacted clients?</v>
      </c>
      <c r="C191" s="298" t="s">
        <v>2122</v>
      </c>
      <c r="D191" s="316" t="s">
        <v>3497</v>
      </c>
      <c r="E191" s="176" t="str">
        <f>IF((C191=""),VLOOKUP(A191,Questions!B:G,4,FALSE),IF(C191="Yes",VLOOKUP(A191,Questions!B:G,6,FALSE),IF(C191="No",VLOOKUP(A191,Questions!B:G,5,FALSE),"N/A")))</f>
        <v>Summarize your documented communication plan in your DRP.</v>
      </c>
      <c r="F191" s="180" t="str">
        <f>VLOOKUP(A191,'Analyst Report'!$A$39:$E$288,5,FALSE)</f>
        <v xml:space="preserve"> </v>
      </c>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row>
    <row r="192" spans="1:256" ht="47" customHeight="1" x14ac:dyDescent="0.15">
      <c r="A192" s="11" t="s">
        <v>212</v>
      </c>
      <c r="B192" s="330" t="str">
        <f>VLOOKUP(A192,Questions!$B$3:$C$256,2,FALSE)</f>
        <v>Describe or provide a reference to how your disaster recovery plan is tested. (i.e., scope of DR tests, end-to-end testing, etc.)</v>
      </c>
      <c r="C192" s="347" t="s">
        <v>3384</v>
      </c>
      <c r="D192" s="348"/>
      <c r="E192" s="176" t="str">
        <f>IF((C192=""),VLOOKUP(A192,Questions!B:G,4,FALSE),IF(C192="Yes",VLOOKUP(A192,Questions!B:G,6,FALSE),IF(C192="No",VLOOKUP(A192,Questions!B:G,5,FALSE),"N/A")))</f>
        <v>N/A</v>
      </c>
      <c r="F192" s="180" t="str">
        <f>VLOOKUP(A192,'Analyst Report'!$A$39:$E$288,5,FALSE)</f>
        <v xml:space="preserve"> </v>
      </c>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row>
    <row r="193" spans="1:256" ht="64.25" customHeight="1" x14ac:dyDescent="0.15">
      <c r="A193" s="11" t="s">
        <v>213</v>
      </c>
      <c r="B193" s="330" t="str">
        <f>VLOOKUP(A193,Questions!$B$3:$C$256,2,FALSE)</f>
        <v>Has the Disaster Recovery Plan been tested in the past year?</v>
      </c>
      <c r="C193" s="296" t="s">
        <v>2122</v>
      </c>
      <c r="D193" s="313" t="s">
        <v>3407</v>
      </c>
      <c r="E193" s="176" t="str">
        <f>IF((C193=""),VLOOKUP(A193,Questions!B:G,4,FALSE),IF(C193="Yes",VLOOKUP(A193,Questions!B:G,6,FALSE),IF(C193="No",VLOOKUP(A193,Questions!B:G,5,FALSE),"N/A")))</f>
        <v>Please provide a summary of the results in Additional Information (including actual recovery time).</v>
      </c>
      <c r="F193" s="180" t="str">
        <f>VLOOKUP(A193,'Analyst Report'!$A$39:$E$288,5,FALSE)</f>
        <v xml:space="preserve"> </v>
      </c>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row>
    <row r="194" spans="1:256" ht="64.25" customHeight="1" x14ac:dyDescent="0.15">
      <c r="A194" s="11" t="s">
        <v>214</v>
      </c>
      <c r="B194" s="330" t="str">
        <f>VLOOKUP(A194,Questions!$B$3:$C$256,2,FALSE)</f>
        <v>Are all components of the DRP reviewed at least annually and updated as needed to reflect change?</v>
      </c>
      <c r="C194" s="298" t="s">
        <v>2122</v>
      </c>
      <c r="D194" s="316" t="s">
        <v>3385</v>
      </c>
      <c r="E194" s="176" t="str">
        <f>IF((C194=""),VLOOKUP(A194,Questions!B:G,4,FALSE),IF(C194="Yes",VLOOKUP(A194,Questions!B:G,6,FALSE),IF(C194="No",VLOOKUP(A194,Questions!B:G,5,FALSE),"N/A")))</f>
        <v>Summarize your DRP review and update processes and/or procedures.</v>
      </c>
      <c r="F194" s="180" t="str">
        <f>VLOOKUP(A194,'Analyst Report'!$A$39:$E$288,5,FALSE)</f>
        <v xml:space="preserve"> </v>
      </c>
      <c r="G194" s="275" t="s">
        <v>3233</v>
      </c>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row>
    <row r="195" spans="1:256" ht="36" customHeight="1" x14ac:dyDescent="0.2">
      <c r="A195" s="345" t="s">
        <v>215</v>
      </c>
      <c r="B195" s="345"/>
      <c r="C195" s="20" t="s">
        <v>47</v>
      </c>
      <c r="D195" s="20" t="s">
        <v>48</v>
      </c>
      <c r="E195" s="175" t="s">
        <v>49</v>
      </c>
      <c r="F195" s="179" t="s">
        <v>50</v>
      </c>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row>
    <row r="196" spans="1:256" ht="48" customHeight="1" x14ac:dyDescent="0.15">
      <c r="A196" s="11" t="s">
        <v>216</v>
      </c>
      <c r="B196" s="330" t="str">
        <f>VLOOKUP(A196,Questions!$B$3:$C$309,2,FALSE)</f>
        <v>Are you utilizing a stateful packet inspection (SPI) firewall?</v>
      </c>
      <c r="C196" s="8" t="s">
        <v>2126</v>
      </c>
      <c r="D196" s="317" t="s">
        <v>3386</v>
      </c>
      <c r="E196" s="176" t="str">
        <f>IF((C196=""),VLOOKUP(A196,Questions!B:G,4,FALSE),IF(C196="Yes",VLOOKUP(A196,Questions!B:G,6,FALSE),IF(C196="No",VLOOKUP(A196,Questions!B:G,5,FALSE),"N/A")))</f>
        <v>Describe any plans to implement a SPI firewall.</v>
      </c>
      <c r="F196" s="180" t="str">
        <f>VLOOKUP(A196,'Analyst Report'!$A$39:$E$288,5,FALSE)</f>
        <v xml:space="preserve"> </v>
      </c>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row>
    <row r="197" spans="1:256" ht="48" customHeight="1" x14ac:dyDescent="0.15">
      <c r="A197" s="11" t="s">
        <v>217</v>
      </c>
      <c r="B197" s="330" t="str">
        <f>VLOOKUP(A197,Questions!$B$3:$C$256,2,FALSE)</f>
        <v>Is authority for firewall change approval documented? Please list approver names or titles in Additional Info</v>
      </c>
      <c r="C197" s="8" t="s">
        <v>2122</v>
      </c>
      <c r="D197" s="318" t="s">
        <v>3387</v>
      </c>
      <c r="E197" s="176" t="str">
        <f>IF((C197=""),VLOOKUP(A197,Questions!B:G,4,FALSE),IF(C197="Yes",VLOOKUP(A197,Questions!B:G,6,FALSE),IF(C197="No",VLOOKUP(A197,Questions!B:G,5,FALSE),"N/A")))</f>
        <v>List approver names or titles.</v>
      </c>
      <c r="F197" s="180" t="str">
        <f>VLOOKUP(A197,'Analyst Report'!$A$39:$E$288,5,FALSE)</f>
        <v xml:space="preserve"> </v>
      </c>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row>
    <row r="198" spans="1:256" ht="48" customHeight="1" x14ac:dyDescent="0.15">
      <c r="A198" s="11" t="s">
        <v>218</v>
      </c>
      <c r="B198" s="330" t="str">
        <f>VLOOKUP(A198,Questions!$B$3:$C$256,2,FALSE)</f>
        <v>Do you have a documented policy for firewall change requests?</v>
      </c>
      <c r="C198" s="8" t="s">
        <v>2122</v>
      </c>
      <c r="D198" s="318" t="s">
        <v>3388</v>
      </c>
      <c r="E198" s="176" t="str">
        <f>IF((C198=""),VLOOKUP(A198,Questions!B:G,4,FALSE),IF(C198="Yes",VLOOKUP(A198,Questions!B:G,6,FALSE),IF(C198="No",VLOOKUP(A198,Questions!B:G,5,FALSE),"N/A")))</f>
        <v>Describe your documented firewall change request policy.</v>
      </c>
      <c r="F198" s="180" t="str">
        <f>VLOOKUP(A198,'Analyst Report'!$A$39:$E$288,5,FALSE)</f>
        <v xml:space="preserve"> </v>
      </c>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row>
    <row r="199" spans="1:256" ht="34" x14ac:dyDescent="0.15">
      <c r="A199" s="11" t="s">
        <v>219</v>
      </c>
      <c r="B199" s="330" t="str">
        <f>VLOOKUP(A199,Questions!$B$3:$C$256,2,FALSE)</f>
        <v>Have you implemented an Intrusion Detection System (network-based)?</v>
      </c>
      <c r="C199" s="8" t="s">
        <v>2122</v>
      </c>
      <c r="D199" s="319" t="s">
        <v>3507</v>
      </c>
      <c r="E199" s="176" t="str">
        <f>IF((C199=""),VLOOKUP(A199,Questions!B:G,4,FALSE),IF(C199="Yes",VLOOKUP(A199,Questions!B:G,6,FALSE),IF(C199="No",VLOOKUP(A199,Questions!B:G,5,FALSE),"N/A")))</f>
        <v>Describe the currently implemented IDS.</v>
      </c>
      <c r="F199" s="180" t="str">
        <f>VLOOKUP(A199,'Analyst Report'!$A$39:$E$288,5,FALSE)</f>
        <v xml:space="preserve"> </v>
      </c>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row>
    <row r="200" spans="1:256" ht="45" x14ac:dyDescent="0.15">
      <c r="A200" s="11" t="s">
        <v>220</v>
      </c>
      <c r="B200" s="330" t="str">
        <f>VLOOKUP(A200,Questions!$B$3:$C$256,2,FALSE)</f>
        <v>Have you implemented an Intrusion Prevention System (network-based)?</v>
      </c>
      <c r="C200" s="8" t="s">
        <v>2126</v>
      </c>
      <c r="D200" s="319"/>
      <c r="E200" s="176" t="str">
        <f>IF((C200=""),VLOOKUP(A200,Questions!B:G,4,FALSE),IF(C200="Yes",VLOOKUP(A200,Questions!B:G,6,FALSE),IF(C200="No",VLOOKUP(A200,Questions!B:G,5,FALSE),"N/A")))</f>
        <v>Describe your plan to implement a Intrusion Prevention System in your environment.</v>
      </c>
      <c r="F200" s="180" t="str">
        <f>VLOOKUP(A200,'Analyst Report'!$A$39:$E$288,5,FALSE)</f>
        <v xml:space="preserve"> </v>
      </c>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row>
    <row r="201" spans="1:256" ht="45" x14ac:dyDescent="0.15">
      <c r="A201" s="11" t="s">
        <v>221</v>
      </c>
      <c r="B201" s="330" t="str">
        <f>VLOOKUP(A201,Questions!$B$3:$C$256,2,FALSE)</f>
        <v>Do you employ host-based intrusion detection?</v>
      </c>
      <c r="C201" s="8" t="s">
        <v>2126</v>
      </c>
      <c r="D201" s="318" t="s">
        <v>3508</v>
      </c>
      <c r="E201" s="176" t="str">
        <f>IF((C201=""),VLOOKUP(A201,Questions!B:G,4,FALSE),IF(C201="Yes",VLOOKUP(A201,Questions!B:G,6,FALSE),IF(C201="No",VLOOKUP(A201,Questions!B:G,5,FALSE),"N/A")))</f>
        <v>Describe your plan to implement host-based Intrusion Detection System capabilities in your environment.</v>
      </c>
      <c r="F201" s="180" t="str">
        <f>VLOOKUP(A201,'Analyst Report'!$A$39:$E$288,5,FALSE)</f>
        <v xml:space="preserve"> </v>
      </c>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row>
    <row r="202" spans="1:256" ht="45" x14ac:dyDescent="0.15">
      <c r="A202" s="11" t="s">
        <v>222</v>
      </c>
      <c r="B202" s="330" t="str">
        <f>VLOOKUP(A202,Questions!$B$3:$C$256,2,FALSE)</f>
        <v>Do you employ host-based intrusion prevention?</v>
      </c>
      <c r="C202" s="8" t="s">
        <v>2126</v>
      </c>
      <c r="D202" s="318"/>
      <c r="E202" s="176" t="str">
        <f>IF((C202=""),VLOOKUP(A202,Questions!B:G,4,FALSE),IF(C202="Yes",VLOOKUP(A202,Questions!B:G,6,FALSE),IF(C202="No",VLOOKUP(A202,Questions!B:G,5,FALSE),"N/A")))</f>
        <v>Describe your plan to implement host-based Intrusion Prevention System capabilities in your environment.</v>
      </c>
      <c r="F202" s="180" t="str">
        <f>VLOOKUP(A202,'Analyst Report'!$A$39:$E$288,5,FALSE)</f>
        <v xml:space="preserve"> </v>
      </c>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row>
    <row r="203" spans="1:256" ht="165" x14ac:dyDescent="0.15">
      <c r="A203" s="11" t="s">
        <v>223</v>
      </c>
      <c r="B203" s="330" t="str">
        <f>VLOOKUP(A203,Questions!$B$3:$C$256,2,FALSE)</f>
        <v>Are you employing any next-generation persistent threat (NGPT) monitoring?</v>
      </c>
      <c r="C203" s="8" t="s">
        <v>2122</v>
      </c>
      <c r="D203" s="319" t="s">
        <v>3509</v>
      </c>
      <c r="E203" s="176" t="str">
        <f>IF((C203=""),VLOOKUP(A203,Questions!B:G,4,FALSE),IF(C203="Yes",VLOOKUP(A203,Questions!B:G,6,FALSE),IF(C203="No",VLOOKUP(A203,Questions!B:G,5,FALSE),"N/A")))</f>
        <v>Describe your NGPT monitoring strategy.</v>
      </c>
      <c r="F203" s="180" t="str">
        <f>VLOOKUP(A203,'Analyst Report'!$A$39:$E$288,5,FALSE)</f>
        <v xml:space="preserve"> </v>
      </c>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row>
    <row r="204" spans="1:256" ht="48" customHeight="1" x14ac:dyDescent="0.15">
      <c r="A204" s="11" t="s">
        <v>224</v>
      </c>
      <c r="B204" s="330" t="str">
        <f>VLOOKUP(A204,Questions!$B$3:$C$256,2,FALSE)</f>
        <v>Do you monitor for intrusions on a 24 x 7 x 365 basis?</v>
      </c>
      <c r="C204" s="8" t="s">
        <v>2122</v>
      </c>
      <c r="D204" s="17" t="s">
        <v>3511</v>
      </c>
      <c r="E204" s="176" t="str">
        <f>IF((C204=""),VLOOKUP(A204,Questions!B:G,4,FALSE),IF(C204="Yes",VLOOKUP(A204,Questions!B:G,6,FALSE),IF(C204="No",VLOOKUP(A204,Questions!B:G,5,FALSE),"N/A")))</f>
        <v>Provide a brief summary of this activity.</v>
      </c>
      <c r="F204" s="180" t="str">
        <f>VLOOKUP(A204,'Analyst Report'!$A$39:$E$288,5,FALSE)</f>
        <v xml:space="preserve"> </v>
      </c>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row>
    <row r="205" spans="1:256" ht="48" customHeight="1" x14ac:dyDescent="0.15">
      <c r="A205" s="11" t="s">
        <v>225</v>
      </c>
      <c r="B205" s="330" t="str">
        <f>VLOOKUP(A205,Questions!$B$3:$C$256,2,FALSE)</f>
        <v>Is intrusion monitoring performed internally or by a third-party service?</v>
      </c>
      <c r="C205" s="8" t="s">
        <v>2122</v>
      </c>
      <c r="D205" s="318" t="s">
        <v>3510</v>
      </c>
      <c r="E205" s="176">
        <f>IF((C205=""),VLOOKUP(A205,Questions!B:G,4,FALSE),IF(C205="Yes",VLOOKUP(A205,Questions!B:G,6,FALSE),IF(C205="No",VLOOKUP(A205,Questions!B:G,5,FALSE),"N/A")))</f>
        <v>0</v>
      </c>
      <c r="F205" s="180" t="str">
        <f>VLOOKUP(A205,'Analyst Report'!$A$39:$E$288,5,FALSE)</f>
        <v xml:space="preserve"> </v>
      </c>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row>
    <row r="206" spans="1:256" ht="48" customHeight="1" x14ac:dyDescent="0.15">
      <c r="A206" s="11" t="s">
        <v>226</v>
      </c>
      <c r="B206" s="330" t="str">
        <f>VLOOKUP(A206,Questions!$B$3:$C$256,2,FALSE)</f>
        <v>Are audit logs available for all changes to the network, firewall, IDS, and IPS systems?</v>
      </c>
      <c r="C206" s="8" t="s">
        <v>2122</v>
      </c>
      <c r="D206" s="307" t="s">
        <v>3389</v>
      </c>
      <c r="E206" s="176" t="str">
        <f>IF((C206=""),VLOOKUP(A206,Questions!B:G,4,FALSE),IF(C206="Yes",VLOOKUP(A206,Questions!B:G,6,FALSE),IF(C206="No",VLOOKUP(A206,Questions!B:G,5,FALSE),"N/A")))</f>
        <v>Describe your current network systems logging strategy.</v>
      </c>
      <c r="F206" s="180" t="str">
        <f>VLOOKUP(A206,'Analyst Report'!$A$39:$E$288,5,FALSE)</f>
        <v xml:space="preserve"> </v>
      </c>
      <c r="G206" s="275" t="s">
        <v>3233</v>
      </c>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row>
    <row r="207" spans="1:256" ht="36" customHeight="1" x14ac:dyDescent="0.2">
      <c r="A207" s="345" t="s">
        <v>227</v>
      </c>
      <c r="B207" s="345"/>
      <c r="C207" s="20" t="s">
        <v>47</v>
      </c>
      <c r="D207" s="20" t="s">
        <v>48</v>
      </c>
      <c r="E207" s="175" t="s">
        <v>49</v>
      </c>
      <c r="F207" s="179" t="s">
        <v>50</v>
      </c>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row>
    <row r="208" spans="1:256" ht="83" customHeight="1" x14ac:dyDescent="0.15">
      <c r="A208" s="11" t="s">
        <v>228</v>
      </c>
      <c r="B208" s="330" t="str">
        <f>VLOOKUP(A208,Questions!$B$3:$C$256,2,FALSE)</f>
        <v>Can you share the organization chart, mission statement, and policies for your information security unit?</v>
      </c>
      <c r="C208" s="8" t="s">
        <v>2122</v>
      </c>
      <c r="D208" s="309" t="s">
        <v>3499</v>
      </c>
      <c r="E208" s="176" t="str">
        <f>IF((C208=""),VLOOKUP(A208,Questions!B:G,4,FALSE),IF(C208="Yes",VLOOKUP(A208,Questions!B:G,6,FALSE),IF(C208="No",VLOOKUP(A208,Questions!B:G,5,FALSE),"N/A")))</f>
        <v>Provide links to these documents in Additional Information or attach them with your submission.</v>
      </c>
      <c r="F208" s="180" t="str">
        <f>VLOOKUP(A208,'Analyst Report'!$A$39:$E$288,5,FALSE)</f>
        <v xml:space="preserve"> </v>
      </c>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row>
    <row r="209" spans="1:256" ht="409.6" x14ac:dyDescent="0.15">
      <c r="A209" s="11" t="s">
        <v>229</v>
      </c>
      <c r="B209" s="330" t="str">
        <f>VLOOKUP(A209,Questions!$B$3:$C$256,2,FALSE)</f>
        <v>Do you have a documented patch management process?</v>
      </c>
      <c r="C209" s="8" t="s">
        <v>2122</v>
      </c>
      <c r="D209" s="306" t="s">
        <v>3500</v>
      </c>
      <c r="E209" s="176">
        <f>IF((C209=""),VLOOKUP(A209,Questions!B:G,4,FALSE),IF(C209="Yes",VLOOKUP(A209,Questions!B:G,6,FALSE),IF(C209="No",VLOOKUP(A209,Questions!B:G,5,FALSE),"N/A")))</f>
        <v>0</v>
      </c>
      <c r="F209" s="180" t="str">
        <f>VLOOKUP(A209,'Analyst Report'!$A$39:$E$288,5,FALSE)</f>
        <v xml:space="preserve"> </v>
      </c>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row>
    <row r="210" spans="1:256" ht="48" customHeight="1" x14ac:dyDescent="0.15">
      <c r="A210" s="11" t="s">
        <v>230</v>
      </c>
      <c r="B210" s="330" t="str">
        <f>VLOOKUP(A210,Questions!$B$3:$C$256,2,FALSE)</f>
        <v>Can you accommodate encryption requirements using open standards?</v>
      </c>
      <c r="C210" s="8" t="s">
        <v>2122</v>
      </c>
      <c r="D210" s="9"/>
      <c r="E210" s="176">
        <f>IF((C210=""),VLOOKUP(A210,Questions!B:G,4,FALSE),IF(C210="Yes",VLOOKUP(A210,Questions!B:G,6,FALSE),IF(C210="No",VLOOKUP(A210,Questions!B:G,5,FALSE),"N/A")))</f>
        <v>0</v>
      </c>
      <c r="F210" s="180" t="str">
        <f>VLOOKUP(A210,'Analyst Report'!$A$39:$E$288,5,FALSE)</f>
        <v xml:space="preserve"> </v>
      </c>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row>
    <row r="211" spans="1:256" ht="75" x14ac:dyDescent="0.15">
      <c r="A211" s="11" t="s">
        <v>231</v>
      </c>
      <c r="B211" s="330" t="str">
        <f>VLOOKUP(A211,Questions!$B$3:$C$256,2,FALSE)</f>
        <v>Are information security principles designed into the product lifecycle?</v>
      </c>
      <c r="C211" s="8" t="s">
        <v>2122</v>
      </c>
      <c r="D211" s="305" t="s">
        <v>3408</v>
      </c>
      <c r="E211" s="176" t="str">
        <f>IF((C211=""),VLOOKUP(A211,Questions!B:G,4,FALSE),IF(C211="Yes",VLOOKUP(A211,Questions!B:G,6,FALSE),IF(C211="No",VLOOKUP(A211,Questions!B:G,5,FALSE),"N/A")))</f>
        <v>Summarize the information security principles designed into the product lifecycle.</v>
      </c>
      <c r="F211" s="180" t="str">
        <f>VLOOKUP(A211,'Analyst Report'!$A$39:$E$288,5,FALSE)</f>
        <v xml:space="preserve"> </v>
      </c>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row>
    <row r="212" spans="1:256" ht="60" x14ac:dyDescent="0.15">
      <c r="A212" s="11" t="s">
        <v>232</v>
      </c>
      <c r="B212" s="330" t="str">
        <f>VLOOKUP(A212,Questions!$B$3:$C$256,2,FALSE)</f>
        <v>Do you have a documented systems development life cycle (SDLC)?</v>
      </c>
      <c r="C212" s="8" t="s">
        <v>2122</v>
      </c>
      <c r="D212" s="9" t="s">
        <v>3390</v>
      </c>
      <c r="E212" s="176" t="str">
        <f>IF((C212=""),VLOOKUP(A212,Questions!B:G,4,FALSE),IF(C212="Yes",VLOOKUP(A212,Questions!B:G,6,FALSE),IF(C212="No",VLOOKUP(A212,Questions!B:G,5,FALSE),"N/A")))</f>
        <v>Briefly summarize your SDLC or provide a link or attachment.</v>
      </c>
      <c r="F212" s="180" t="str">
        <f>VLOOKUP(A212,'Analyst Report'!$A$39:$E$288,5,FALSE)</f>
        <v xml:space="preserve"> </v>
      </c>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row>
    <row r="213" spans="1:256" ht="48" customHeight="1" x14ac:dyDescent="0.15">
      <c r="A213" s="11" t="s">
        <v>233</v>
      </c>
      <c r="B213" s="330" t="str">
        <f>VLOOKUP(A213,Questions!$B$3:$C$256,2,FALSE)</f>
        <v>Will you comply with applicable breach notification laws?</v>
      </c>
      <c r="C213" s="8" t="s">
        <v>2122</v>
      </c>
      <c r="D213" s="9" t="s">
        <v>3391</v>
      </c>
      <c r="E213" s="176" t="str">
        <f>IF((C213=""),VLOOKUP(A213,Questions!B:G,4,FALSE),IF(C213="Yes",VLOOKUP(A213,Questions!B:G,6,FALSE),IF(C213="No",VLOOKUP(A213,Questions!B:G,5,FALSE),"N/A")))</f>
        <v>State how quickly the institution will be notified of a data breach or security incident.</v>
      </c>
      <c r="F213" s="180" t="str">
        <f>VLOOKUP(A213,'Analyst Report'!$A$39:$E$288,5,FALSE)</f>
        <v xml:space="preserve"> </v>
      </c>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row>
    <row r="214" spans="1:256" ht="120" x14ac:dyDescent="0.15">
      <c r="A214" s="11" t="s">
        <v>234</v>
      </c>
      <c r="B214" s="330" t="str">
        <f>VLOOKUP(A214,Questions!$B$3:$C$256,2,FALSE)</f>
        <v>Will you comply with the institution's IT policies with regards to user privacy and data protection?</v>
      </c>
      <c r="C214" s="8" t="s">
        <v>2122</v>
      </c>
      <c r="D214" s="9" t="s">
        <v>3501</v>
      </c>
      <c r="E214" s="176" t="str">
        <f>IF((C214=""),VLOOKUP(A214,Questions!B:G,4,FALSE),IF(C214="Yes",VLOOKUP(A214,Questions!B:G,6,FALSE),IF(C214="No",VLOOKUP(A214,Questions!B:G,5,FALSE),"N/A")))</f>
        <v>State that you have reviewed the institution's IT policies with regards to user privacy and data protection.</v>
      </c>
      <c r="F214" s="180" t="str">
        <f>VLOOKUP(A214,'Analyst Report'!$A$39:$E$288,5,FALSE)</f>
        <v xml:space="preserve"> </v>
      </c>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row>
    <row r="215" spans="1:256" ht="48" customHeight="1" x14ac:dyDescent="0.15">
      <c r="A215" s="11" t="s">
        <v>235</v>
      </c>
      <c r="B215" s="330" t="str">
        <f>VLOOKUP(A215,Questions!$B$3:$C$256,2,FALSE)</f>
        <v>Is your company subject to institution's geographic region's laws and regulations?</v>
      </c>
      <c r="C215" s="8" t="s">
        <v>2122</v>
      </c>
      <c r="D215" s="9"/>
      <c r="E215" s="176">
        <f>IF((C215=""),VLOOKUP(A215,Questions!B:G,4,FALSE),IF(C215="Yes",VLOOKUP(A215,Questions!B:G,6,FALSE),IF(C215="No",VLOOKUP(A215,Questions!B:G,5,FALSE),"N/A")))</f>
        <v>0</v>
      </c>
      <c r="F215" s="180" t="str">
        <f>VLOOKUP(A215,'Analyst Report'!$A$39:$E$288,5,FALSE)</f>
        <v xml:space="preserve"> </v>
      </c>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row>
    <row r="216" spans="1:256" ht="96" customHeight="1" x14ac:dyDescent="0.15">
      <c r="A216" s="11" t="s">
        <v>236</v>
      </c>
      <c r="B216" s="330" t="str">
        <f>VLOOKUP(A216,Questions!$B$3:$C$256,2,FALSE)</f>
        <v>Do you perform background screenings or multi-state background checks on all employees prior to their first day of work?</v>
      </c>
      <c r="C216" s="8" t="s">
        <v>2122</v>
      </c>
      <c r="D216" s="9" t="s">
        <v>3392</v>
      </c>
      <c r="E216" s="176" t="str">
        <f>IF((C216=""),VLOOKUP(A216,Questions!B:G,4,FALSE),IF(C216="Yes",VLOOKUP(A216,Questions!B:G,6,FALSE),IF(C216="No",VLOOKUP(A216,Questions!B:G,5,FALSE),"N/A")))</f>
        <v>Summarize your background check practices.</v>
      </c>
      <c r="F216" s="180" t="str">
        <f>VLOOKUP(A216,'Analyst Report'!$A$39:$E$288,5,FALSE)</f>
        <v xml:space="preserve"> </v>
      </c>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row>
    <row r="217" spans="1:256" ht="60" x14ac:dyDescent="0.15">
      <c r="A217" s="11" t="s">
        <v>237</v>
      </c>
      <c r="B217" s="330" t="str">
        <f>VLOOKUP(A217,Questions!$B$3:$C$256,2,FALSE)</f>
        <v>Do you require new employees to fill out agreements and review policies?</v>
      </c>
      <c r="C217" s="8" t="s">
        <v>2122</v>
      </c>
      <c r="D217" s="9" t="s">
        <v>3393</v>
      </c>
      <c r="E217" s="176" t="str">
        <f>IF((C217=""),VLOOKUP(A217,Questions!B:G,4,FALSE),IF(C217="Yes",VLOOKUP(A217,Questions!B:G,6,FALSE),IF(C217="No",VLOOKUP(A217,Questions!B:G,5,FALSE),"N/A")))</f>
        <v>Summarize the required agreements and reviewed policies.</v>
      </c>
      <c r="F217" s="180" t="str">
        <f>VLOOKUP(A217,'Analyst Report'!$A$39:$E$288,5,FALSE)</f>
        <v xml:space="preserve"> </v>
      </c>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row>
    <row r="218" spans="1:256" ht="105" x14ac:dyDescent="0.15">
      <c r="A218" s="11" t="s">
        <v>238</v>
      </c>
      <c r="B218" s="330" t="str">
        <f>VLOOKUP(A218,Questions!$B$3:$C$256,2,FALSE)</f>
        <v>Do you have a documented information security policy?</v>
      </c>
      <c r="C218" s="8" t="s">
        <v>2122</v>
      </c>
      <c r="D218" s="9" t="s">
        <v>3502</v>
      </c>
      <c r="E218" s="176" t="str">
        <f>IF((C218=""),VLOOKUP(A218,Questions!B:G,4,FALSE),IF(C218="Yes",VLOOKUP(A218,Questions!B:G,6,FALSE),IF(C218="No",VLOOKUP(A218,Questions!B:G,5,FALSE),"N/A")))</f>
        <v>Provide a reference to your information security policy or submit documentation with this fully populated HECVAT.</v>
      </c>
      <c r="F218" s="180" t="str">
        <f>VLOOKUP(A218,'Analyst Report'!$A$39:$E$288,5,FALSE)</f>
        <v xml:space="preserve"> </v>
      </c>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row>
    <row r="219" spans="1:256" ht="255" x14ac:dyDescent="0.15">
      <c r="A219" s="11" t="s">
        <v>239</v>
      </c>
      <c r="B219" s="331" t="str">
        <f>VLOOKUP(A219,Questions!$B$3:$C$256,2,FALSE)</f>
        <v>Do you have an information security awareness program?</v>
      </c>
      <c r="C219" s="8" t="s">
        <v>2122</v>
      </c>
      <c r="D219" s="9" t="s">
        <v>3503</v>
      </c>
      <c r="E219" s="176" t="str">
        <f>IF((C219=""),VLOOKUP(A219,Questions!B:G,4,FALSE),IF(C219="Yes",VLOOKUP(A219,Questions!B:G,6,FALSE),IF(C219="No",VLOOKUP(A219,Questions!B:G,5,FALSE),"N/A")))</f>
        <v>Summarize your information security awareness program.</v>
      </c>
      <c r="F219" s="180" t="str">
        <f>VLOOKUP(A219,'Analyst Report'!$A$39:$E$288,5,FALSE)</f>
        <v xml:space="preserve"> </v>
      </c>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row>
    <row r="220" spans="1:256" ht="165" x14ac:dyDescent="0.15">
      <c r="A220" s="11" t="s">
        <v>240</v>
      </c>
      <c r="B220" s="331" t="str">
        <f>VLOOKUP(A220,Questions!$B$3:$C$256,2,FALSE)</f>
        <v>Is security awareness training mandatory for all employees?</v>
      </c>
      <c r="C220" s="8" t="s">
        <v>2122</v>
      </c>
      <c r="D220" s="9" t="s">
        <v>3394</v>
      </c>
      <c r="E220" s="176" t="str">
        <f>IF((C220=""),VLOOKUP(A220,Questions!B:G,4,FALSE),IF(C220="Yes",VLOOKUP(A220,Questions!B:G,6,FALSE),IF(C220="No",VLOOKUP(A220,Questions!B:G,5,FALSE),"N/A")))</f>
        <v>Summarize your security awareness training content and state how frequently employees are required to undergo security awareness training.</v>
      </c>
      <c r="F220" s="180" t="str">
        <f>VLOOKUP(A220,'Analyst Report'!$A$39:$E$288,5,FALSE)</f>
        <v xml:space="preserve"> </v>
      </c>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row>
    <row r="221" spans="1:256" ht="255" x14ac:dyDescent="0.15">
      <c r="A221" s="11" t="s">
        <v>241</v>
      </c>
      <c r="B221" s="331" t="str">
        <f>VLOOKUP(A221,Questions!$B$3:$C$256,2,FALSE)</f>
        <v>Do you have process and procedure(s) documented, and currently followed, that require a review and update of the access list(s) for privileged accounts?</v>
      </c>
      <c r="C221" s="8" t="s">
        <v>2122</v>
      </c>
      <c r="D221" s="9" t="s">
        <v>3395</v>
      </c>
      <c r="E221" s="176" t="str">
        <f>IF((C221=""),VLOOKUP(A221,Questions!B:G,4,FALSE),IF(C221="Yes",VLOOKUP(A221,Questions!B:G,6,FALSE),IF(C221="No",VLOOKUP(A221,Questions!B:G,5,FALSE),"N/A")))</f>
        <v>Provide a brief summary and the implement review interval.</v>
      </c>
      <c r="F221" s="180" t="str">
        <f>VLOOKUP(A221,'Analyst Report'!$A$39:$E$288,5,FALSE)</f>
        <v xml:space="preserve"> </v>
      </c>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row>
    <row r="222" spans="1:256" ht="45" x14ac:dyDescent="0.15">
      <c r="A222" s="11" t="s">
        <v>242</v>
      </c>
      <c r="B222" s="330" t="str">
        <f>VLOOKUP(A222,Questions!$B$3:$C$256,2,FALSE)</f>
        <v>Do you have documented, and currently implemented, internal audit processes and procedures?</v>
      </c>
      <c r="C222" s="8" t="s">
        <v>2122</v>
      </c>
      <c r="D222" s="9" t="s">
        <v>3504</v>
      </c>
      <c r="E222" s="176" t="str">
        <f>IF((C222=""),VLOOKUP(A222,Questions!B:G,4,FALSE),IF(C222="Yes",VLOOKUP(A222,Questions!B:G,6,FALSE),IF(C222="No",VLOOKUP(A222,Questions!B:G,5,FALSE),"N/A")))</f>
        <v>Summarize your internal audit processes and procedures.</v>
      </c>
      <c r="F222" s="180" t="str">
        <f>VLOOKUP(A222,'Analyst Report'!$A$39:$E$288,5,FALSE)</f>
        <v xml:space="preserve"> </v>
      </c>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row>
    <row r="223" spans="1:256" ht="150" x14ac:dyDescent="0.15">
      <c r="A223" s="11" t="s">
        <v>243</v>
      </c>
      <c r="B223" s="330" t="str">
        <f>VLOOKUP(A223,Questions!$B$3:$C$256,2,FALSE)</f>
        <v>Does your organization have physical security controls and policies in place?</v>
      </c>
      <c r="C223" s="8" t="s">
        <v>2122</v>
      </c>
      <c r="D223" s="9" t="s">
        <v>3396</v>
      </c>
      <c r="E223" s="176" t="str">
        <f>IF((C223=""),VLOOKUP(A223,Questions!B:G,4,FALSE),IF(C223="Yes",VLOOKUP(A223,Questions!B:G,6,FALSE),IF(C223="No",VLOOKUP(A223,Questions!B:G,5,FALSE),"N/A")))</f>
        <v>Provide a copy of your physical security controls and policies along with this document (link or attached).</v>
      </c>
      <c r="F223" s="180" t="str">
        <f>VLOOKUP(A223,'Analyst Report'!$A$39:$E$288,5,FALSE)</f>
        <v xml:space="preserve"> </v>
      </c>
      <c r="G223" s="275" t="s">
        <v>3233</v>
      </c>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row>
    <row r="224" spans="1:256" ht="36" customHeight="1" x14ac:dyDescent="0.2">
      <c r="A224" s="345" t="s">
        <v>244</v>
      </c>
      <c r="B224" s="345"/>
      <c r="C224" s="20" t="s">
        <v>47</v>
      </c>
      <c r="D224" s="20" t="s">
        <v>48</v>
      </c>
      <c r="E224" s="175" t="s">
        <v>49</v>
      </c>
      <c r="F224" s="179" t="s">
        <v>50</v>
      </c>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row>
    <row r="225" spans="1:256" ht="48" customHeight="1" x14ac:dyDescent="0.15">
      <c r="A225" s="11" t="s">
        <v>245</v>
      </c>
      <c r="B225" s="330" t="str">
        <f>VLOOKUP(A225,Questions!$B$3:$C$256,2,FALSE)</f>
        <v>Do you have a formal incident response plan?</v>
      </c>
      <c r="C225" s="296" t="s">
        <v>2122</v>
      </c>
      <c r="D225" s="313" t="s">
        <v>3397</v>
      </c>
      <c r="E225" s="176" t="str">
        <f>IF((C225=""),VLOOKUP(A225,Questions!B:G,4,FALSE),IF(C225="Yes",VLOOKUP(A225,Questions!B:G,6,FALSE),IF(C225="No",VLOOKUP(A225,Questions!B:G,5,FALSE),"N/A")))</f>
        <v>Summarize or provide a link to your formal incident response plan.</v>
      </c>
      <c r="F225" s="180" t="str">
        <f>VLOOKUP(A225,'Analyst Report'!$A$39:$E$288,5,FALSE)</f>
        <v xml:space="preserve"> </v>
      </c>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row>
    <row r="226" spans="1:256" ht="135" x14ac:dyDescent="0.15">
      <c r="A226" s="11" t="s">
        <v>246</v>
      </c>
      <c r="B226" s="330" t="str">
        <f>VLOOKUP(A226,Questions!$B$3:$C$256,2,FALSE)</f>
        <v>Do you either have an internal incident response team or retain an external team?</v>
      </c>
      <c r="C226" s="298" t="s">
        <v>2122</v>
      </c>
      <c r="D226" s="316" t="s">
        <v>3409</v>
      </c>
      <c r="E226" s="176" t="str">
        <f>IF((C226=""),VLOOKUP(A226,Questions!B:G,4,FALSE),IF(C226="Yes",VLOOKUP(A226,Questions!B:G,6,FALSE),IF(C226="No",VLOOKUP(A226,Questions!B:G,5,FALSE),"N/A")))</f>
        <v>Summarize your incident response and reporting processes.</v>
      </c>
      <c r="F226" s="180" t="str">
        <f>VLOOKUP(A226,'Analyst Report'!$A$39:$E$288,5,FALSE)</f>
        <v xml:space="preserve"> </v>
      </c>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row>
    <row r="227" spans="1:256" ht="48" customHeight="1" x14ac:dyDescent="0.15">
      <c r="A227" s="11" t="s">
        <v>247</v>
      </c>
      <c r="B227" s="330" t="str">
        <f>VLOOKUP(A227,Questions!$B$3:$C$256,2,FALSE)</f>
        <v>Do you have the capability to respond to incidents on a 24 x 7 x 365 basis?</v>
      </c>
      <c r="C227" s="298" t="s">
        <v>2122</v>
      </c>
      <c r="D227" s="316" t="s">
        <v>3398</v>
      </c>
      <c r="E227" s="176" t="str">
        <f>IF((C227=""),VLOOKUP(A227,Questions!B:G,4,FALSE),IF(C227="Yes",VLOOKUP(A227,Questions!B:G,6,FALSE),IF(C227="No",VLOOKUP(A227,Questions!B:G,5,FALSE),"N/A")))</f>
        <v>Summarize your internal approach or reference your third-party contractor.</v>
      </c>
      <c r="F227" s="180" t="str">
        <f>VLOOKUP(A227,'Analyst Report'!$A$39:$E$288,5,FALSE)</f>
        <v xml:space="preserve"> </v>
      </c>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row>
    <row r="228" spans="1:256" ht="48" customHeight="1" x14ac:dyDescent="0.15">
      <c r="A228" s="11" t="s">
        <v>248</v>
      </c>
      <c r="B228" s="330" t="str">
        <f>VLOOKUP(A228,Questions!$B$3:$C$256,2,FALSE)</f>
        <v>Do you carry cyber-risk insurance to protect against unforeseen service outages, data that is lost or stolen, and security incidents?</v>
      </c>
      <c r="C228" s="298" t="s">
        <v>2122</v>
      </c>
      <c r="D228" s="316" t="s">
        <v>3399</v>
      </c>
      <c r="E228" s="176" t="str">
        <f>IF((C228=""),VLOOKUP(A228,Questions!B:G,4,FALSE),IF(C228="Yes",VLOOKUP(A228,Questions!B:G,6,FALSE),IF(C228="No",VLOOKUP(A228,Questions!B:G,5,FALSE),"N/A")))</f>
        <v>Describe the coverage in place for this product.</v>
      </c>
      <c r="F228" s="180" t="str">
        <f>VLOOKUP(A228,'Analyst Report'!$A$39:$E$288,5,FALSE)</f>
        <v xml:space="preserve"> </v>
      </c>
      <c r="G228" s="275" t="s">
        <v>3233</v>
      </c>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row>
    <row r="229" spans="1:256" ht="36" customHeight="1" x14ac:dyDescent="0.2">
      <c r="A229" s="345" t="s">
        <v>249</v>
      </c>
      <c r="B229" s="345"/>
      <c r="C229" s="20" t="s">
        <v>47</v>
      </c>
      <c r="D229" s="20" t="s">
        <v>48</v>
      </c>
      <c r="E229" s="175" t="s">
        <v>49</v>
      </c>
      <c r="F229" s="179" t="s">
        <v>50</v>
      </c>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row>
    <row r="230" spans="1:256" ht="48" customHeight="1" x14ac:dyDescent="0.15">
      <c r="A230" s="11" t="s">
        <v>250</v>
      </c>
      <c r="B230" s="330" t="str">
        <f>VLOOKUP(A230,Questions!$B$3:$C$256,2,FALSE)</f>
        <v>Do you have a documented and currently implemented Quality Assurance program?</v>
      </c>
      <c r="C230" s="8" t="s">
        <v>2122</v>
      </c>
      <c r="D230" s="305" t="s">
        <v>3400</v>
      </c>
      <c r="E230" s="176">
        <f>IF((C230=""),VLOOKUP(A230,Questions!B:G,4,FALSE),IF(C230="Yes",VLOOKUP(A230,Questions!B:G,6,FALSE),IF(C230="No",VLOOKUP(A230,Questions!B:G,5,FALSE),"N/A")))</f>
        <v>0</v>
      </c>
      <c r="F230" s="180" t="str">
        <f>VLOOKUP(A230,'Analyst Report'!$A$39:$E$288,5,FALSE)</f>
        <v xml:space="preserve"> </v>
      </c>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row>
    <row r="231" spans="1:256" ht="48" customHeight="1" x14ac:dyDescent="0.15">
      <c r="A231" s="11" t="s">
        <v>251</v>
      </c>
      <c r="B231" s="330" t="str">
        <f>VLOOKUP(A231,Questions!$B$3:$C$256,2,FALSE)</f>
        <v>Do you comply with ISO 9001?</v>
      </c>
      <c r="C231" s="8" t="s">
        <v>2126</v>
      </c>
      <c r="D231" s="305"/>
      <c r="E231" s="176" t="str">
        <f>IF((C231=""),VLOOKUP(A231,Questions!B:G,4,FALSE),IF(C231="Yes",VLOOKUP(A231,Questions!B:G,6,FALSE),IF(C231="No",VLOOKUP(A231,Questions!B:G,5,FALSE),"N/A")))</f>
        <v>Describe plans and/or efforts towards certification.</v>
      </c>
      <c r="F231" s="180" t="str">
        <f>VLOOKUP(A231,'Analyst Report'!$A$39:$E$288,5,FALSE)</f>
        <v xml:space="preserve"> </v>
      </c>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row>
    <row r="232" spans="1:256" ht="53" customHeight="1" x14ac:dyDescent="0.15">
      <c r="A232" s="11" t="s">
        <v>252</v>
      </c>
      <c r="B232" s="330" t="str">
        <f>VLOOKUP(A232,Questions!$B$3:$C$256,2,FALSE)</f>
        <v>Will your company provide quality and performance metrics in relation to the scope of services and performance expectations for the services you are offering?</v>
      </c>
      <c r="C232" s="8" t="s">
        <v>2122</v>
      </c>
      <c r="D232" s="305" t="s">
        <v>3452</v>
      </c>
      <c r="E232" s="176" t="str">
        <f>IF((C232=""),VLOOKUP(A232,Questions!B:G,4,FALSE),IF(C232="Yes",VLOOKUP(A232,Questions!B:G,6,FALSE),IF(C232="No",VLOOKUP(A232,Questions!B:G,5,FALSE),"N/A")))</f>
        <v>Provide references to quality and performance metrics documentation.</v>
      </c>
      <c r="F232" s="180" t="str">
        <f>VLOOKUP(A232,'Analyst Report'!$A$39:$E$288,5,FALSE)</f>
        <v xml:space="preserve"> </v>
      </c>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row>
    <row r="233" spans="1:256" ht="53" customHeight="1" x14ac:dyDescent="0.15">
      <c r="A233" s="11" t="s">
        <v>253</v>
      </c>
      <c r="B233" s="330" t="str">
        <f>VLOOKUP(A233,Questions!$B$3:$C$256,2,FALSE)</f>
        <v>Do you incorporate customer feedback into security feature requests?</v>
      </c>
      <c r="C233" s="8" t="s">
        <v>2122</v>
      </c>
      <c r="D233" s="305" t="s">
        <v>3498</v>
      </c>
      <c r="E233" s="176" t="str">
        <f>IF((C233=""),VLOOKUP(A233,Questions!B:G,4,FALSE),IF(C233="Yes",VLOOKUP(A233,Questions!B:G,6,FALSE),IF(C233="No",VLOOKUP(A233,Questions!B:G,5,FALSE),"N/A")))</f>
        <v>Provide a list of higher education references or a route for campuses to request references</v>
      </c>
      <c r="F233" s="180" t="str">
        <f>VLOOKUP(A233,'Analyst Report'!$A$39:$E$288,5,FALSE)</f>
        <v xml:space="preserve"> </v>
      </c>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row>
    <row r="234" spans="1:256" ht="48" customHeight="1" x14ac:dyDescent="0.15">
      <c r="A234" s="11" t="s">
        <v>254</v>
      </c>
      <c r="B234" s="330" t="str">
        <f>VLOOKUP(A234,Questions!$B$3:$C$256,2,FALSE)</f>
        <v>Can you provide an evaluation site to the institution for testing?</v>
      </c>
      <c r="C234" s="8" t="s">
        <v>2122</v>
      </c>
      <c r="D234" s="9" t="s">
        <v>3410</v>
      </c>
      <c r="E234" s="176" t="str">
        <f>IF((C234=""),VLOOKUP(A234,Questions!B:G,4,FALSE),IF(C234="Yes",VLOOKUP(A234,Questions!B:G,6,FALSE),IF(C234="No",VLOOKUP(A234,Questions!B:G,5,FALSE),"N/A")))</f>
        <v>Summarize your evaluation site or provide a link.</v>
      </c>
      <c r="F234" s="180" t="str">
        <f>VLOOKUP(A234,'Analyst Report'!$A$39:$E$288,5,FALSE)</f>
        <v xml:space="preserve"> </v>
      </c>
      <c r="G234" s="275" t="s">
        <v>3233</v>
      </c>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row>
    <row r="235" spans="1:256" ht="36" customHeight="1" x14ac:dyDescent="0.2">
      <c r="A235" s="345" t="s">
        <v>255</v>
      </c>
      <c r="B235" s="345"/>
      <c r="C235" s="20" t="s">
        <v>47</v>
      </c>
      <c r="D235" s="20" t="s">
        <v>48</v>
      </c>
      <c r="E235" s="175" t="s">
        <v>49</v>
      </c>
      <c r="F235" s="179" t="s">
        <v>50</v>
      </c>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row>
    <row r="236" spans="1:256" ht="48" customHeight="1" x14ac:dyDescent="0.15">
      <c r="A236" s="11" t="s">
        <v>256</v>
      </c>
      <c r="B236" s="330" t="str">
        <f>VLOOKUP(A236,Questions!$B$3:$C$256,2,FALSE)</f>
        <v>Are your systems and applications regularly scanned externally for vulnerabilities?</v>
      </c>
      <c r="C236" s="8" t="s">
        <v>2122</v>
      </c>
      <c r="D236" s="219" t="s">
        <v>3411</v>
      </c>
      <c r="E236" s="176" t="str">
        <f>IF((C236=""),VLOOKUP(A236,Questions!B:G,4,FALSE),IF(C236="Yes",VLOOKUP(A236,Questions!B:G,6,FALSE),IF(C236="No",VLOOKUP(A236,Questions!B:G,5,FALSE),"N/A")))</f>
        <v>Decribe your external application vulnerability scanning strategy.</v>
      </c>
      <c r="F236" s="180" t="str">
        <f>VLOOKUP(A236,'Analyst Report'!$A$39:$E$288,5,FALSE)</f>
        <v xml:space="preserve"> </v>
      </c>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row>
    <row r="237" spans="1:256" ht="48" customHeight="1" x14ac:dyDescent="0.15">
      <c r="A237" s="11" t="s">
        <v>257</v>
      </c>
      <c r="B237" s="330" t="str">
        <f>VLOOKUP(A237,Questions!$B$3:$C$256,2,FALSE)</f>
        <v>Have your systems and applications had a third-party security assessment completed in the last year?</v>
      </c>
      <c r="C237" s="8" t="s">
        <v>2122</v>
      </c>
      <c r="D237" s="305" t="s">
        <v>3453</v>
      </c>
      <c r="E237" s="176" t="str">
        <f>IF((C237=""),VLOOKUP(A237,Questions!B:G,4,FALSE),IF(C237="Yes",VLOOKUP(A237,Questions!B:G,6,FALSE),IF(C237="No",VLOOKUP(A237,Questions!B:G,5,FALSE),"N/A")))</f>
        <v>Provide the results with this document (link or attached), if possible. State the date of the last completed third-party security assessment.</v>
      </c>
      <c r="F237" s="180" t="str">
        <f>VLOOKUP(A237,'Analyst Report'!$A$39:$E$288,5,FALSE)</f>
        <v xml:space="preserve"> </v>
      </c>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row>
    <row r="238" spans="1:256" ht="90" x14ac:dyDescent="0.15">
      <c r="A238" s="11" t="s">
        <v>258</v>
      </c>
      <c r="B238" s="330" t="str">
        <f>VLOOKUP(A238,Questions!$B$3:$C$256,2,FALSE)</f>
        <v>Are your systems and applications scanned with an authenticated user account for vulnerabilities (that are remediated) prior to new releases?</v>
      </c>
      <c r="C238" s="8" t="s">
        <v>2122</v>
      </c>
      <c r="D238" s="305" t="s">
        <v>3505</v>
      </c>
      <c r="E238" s="176" t="str">
        <f>IF((C238=""),VLOOKUP(A238,Questions!B:G,4,FALSE),IF(C238="Yes",VLOOKUP(A238,Questions!B:G,6,FALSE),IF(C238="No",VLOOKUP(A238,Questions!B:G,5,FALSE),"N/A")))</f>
        <v>Provide a brief description.</v>
      </c>
      <c r="F238" s="180" t="str">
        <f>VLOOKUP(A238,'Analyst Report'!$A$39:$E$288,5,FALSE)</f>
        <v xml:space="preserve"> </v>
      </c>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row>
    <row r="239" spans="1:256" ht="49.25" customHeight="1" x14ac:dyDescent="0.15">
      <c r="A239" s="11" t="s">
        <v>259</v>
      </c>
      <c r="B239" s="330" t="str">
        <f>VLOOKUP(A239,Questions!$B$3:$C$256,2,FALSE)</f>
        <v>Will you provide results of application and system vulnerability scans to the institution?</v>
      </c>
      <c r="C239" s="8" t="s">
        <v>2122</v>
      </c>
      <c r="D239" s="305" t="s">
        <v>3401</v>
      </c>
      <c r="E239" s="176" t="str">
        <f>IF((C239=""),VLOOKUP(A239,Questions!B:G,4,FALSE),IF(C239="Yes",VLOOKUP(A239,Questions!B:G,6,FALSE),IF(C239="No",VLOOKUP(A239,Questions!B:G,5,FALSE),"N/A")))</f>
        <v>Provide a reference to security scan documentation.</v>
      </c>
      <c r="F239" s="180" t="str">
        <f>VLOOKUP(A239,'Analyst Report'!$A$39:$E$288,5,FALSE)</f>
        <v xml:space="preserve"> </v>
      </c>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row>
    <row r="240" spans="1:256" ht="51" x14ac:dyDescent="0.15">
      <c r="A240" s="11" t="s">
        <v>260</v>
      </c>
      <c r="B240" s="330" t="str">
        <f>VLOOKUP(A240,Questions!$B$3:$C$256,2,FALSE)</f>
        <v>Describe or provide a reference to how you monitor for and protect against common web application security vulnerabilities (e.g., SQL injection, XSS, XSRF, etc.).</v>
      </c>
      <c r="C240" s="8" t="s">
        <v>2122</v>
      </c>
      <c r="D240" s="305" t="s">
        <v>3506</v>
      </c>
      <c r="E240" s="176">
        <f>IF((C240=""),VLOOKUP(A240,Questions!B:G,4,FALSE),IF(C240="Yes",VLOOKUP(A240,Questions!B:G,6,FALSE),IF(C240="No",VLOOKUP(A240,Questions!B:G,5,FALSE),"N/A")))</f>
        <v>0</v>
      </c>
      <c r="F240" s="180" t="str">
        <f>VLOOKUP(A240,'Analyst Report'!$A$39:$E$288,5,FALSE)</f>
        <v xml:space="preserve"> </v>
      </c>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row>
    <row r="241" spans="1:256" ht="65" customHeight="1" x14ac:dyDescent="0.15">
      <c r="A241" s="11" t="s">
        <v>261</v>
      </c>
      <c r="B241" s="330" t="str">
        <f>VLOOKUP(A241,Questions!$B$3:$C$256,2,FALSE)</f>
        <v>Will you allow the institution to perform its own vulnerability testing and/or scanning of your systems and/or application, provided that testing is performed at a mutually agreed upon time and date?</v>
      </c>
      <c r="C241" s="8" t="s">
        <v>2122</v>
      </c>
      <c r="D241" s="305" t="s">
        <v>3402</v>
      </c>
      <c r="E241" s="176" t="str">
        <f>IF((C241=""),VLOOKUP(A241,Questions!B:G,4,FALSE),IF(C241="Yes",VLOOKUP(A241,Questions!B:G,6,FALSE),IF(C241="No",VLOOKUP(A241,Questions!B:G,5,FALSE),"N/A")))</f>
        <v>Provide reference to the process or procedure to setup security testing times and scopes.</v>
      </c>
      <c r="F241" s="180" t="str">
        <f>VLOOKUP(A241,'Analyst Report'!$A$39:$E$288,5,FALSE)</f>
        <v xml:space="preserve"> </v>
      </c>
      <c r="G241" s="275" t="s">
        <v>3233</v>
      </c>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row>
    <row r="242" spans="1:256" ht="36" customHeight="1" x14ac:dyDescent="0.2">
      <c r="A242" s="345" t="str">
        <f>IF(OR($C$27="No",$C$27="Yes"),"HIPAA - Optional based on QUALIFIER response.","HIPAA")</f>
        <v>HIPAA - Optional based on QUALIFIER response.</v>
      </c>
      <c r="B242" s="345"/>
      <c r="C242" s="20" t="s">
        <v>47</v>
      </c>
      <c r="D242" s="20" t="s">
        <v>48</v>
      </c>
      <c r="E242" s="175" t="s">
        <v>49</v>
      </c>
      <c r="F242" s="179" t="s">
        <v>50</v>
      </c>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row>
    <row r="243" spans="1:256" ht="65" customHeight="1" x14ac:dyDescent="0.15">
      <c r="A243" s="11" t="s">
        <v>262</v>
      </c>
      <c r="B243" s="23" t="str">
        <f>VLOOKUP(A243,Questions!$B$3:$C$256,2,FALSE)</f>
        <v>Do your workforce members receive regular training related to the HIPAA Privacy and Security Rules and the HITECH Act?</v>
      </c>
      <c r="C243" s="8"/>
      <c r="D243" s="9"/>
      <c r="E243" s="177" t="s">
        <v>263</v>
      </c>
      <c r="F243" s="180" t="str">
        <f>VLOOKUP(A243,'Analyst Report'!$A$39:$E$288,5,FALSE)</f>
        <v xml:space="preserve"> </v>
      </c>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row>
    <row r="244" spans="1:256" ht="48" customHeight="1" x14ac:dyDescent="0.15">
      <c r="A244" s="11" t="s">
        <v>264</v>
      </c>
      <c r="B244" s="23" t="str">
        <f>VLOOKUP(A244,Questions!$B$3:$C$256,2,FALSE)</f>
        <v>Do you monitor or receive information regarding changes in HIPAA regulations?</v>
      </c>
      <c r="C244" s="8"/>
      <c r="D244" s="9"/>
      <c r="E244" s="177" t="s">
        <v>263</v>
      </c>
      <c r="F244" s="180" t="str">
        <f>VLOOKUP(A244,'Analyst Report'!$A$39:$E$288,5,FALSE)</f>
        <v xml:space="preserve"> </v>
      </c>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row>
    <row r="245" spans="1:256" ht="48" customHeight="1" x14ac:dyDescent="0.15">
      <c r="A245" s="11" t="s">
        <v>265</v>
      </c>
      <c r="B245" s="23" t="str">
        <f>VLOOKUP(A245,Questions!$B$3:$C$256,2,FALSE)</f>
        <v>Has your organization designated HIPAA Privacy and Security officers as required by the rules?</v>
      </c>
      <c r="C245" s="8"/>
      <c r="D245" s="9"/>
      <c r="E245" s="177" t="s">
        <v>263</v>
      </c>
      <c r="F245" s="180" t="str">
        <f>VLOOKUP(A245,'Analyst Report'!$A$39:$E$288,5,FALSE)</f>
        <v xml:space="preserve"> </v>
      </c>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row>
    <row r="246" spans="1:256" ht="48" customHeight="1" x14ac:dyDescent="0.15">
      <c r="A246" s="11" t="s">
        <v>266</v>
      </c>
      <c r="B246" s="23" t="str">
        <f>VLOOKUP(A246,Questions!$B$3:$C$256,2,FALSE)</f>
        <v>Do you comply with the requirements of the Health Information Technology for Economic and Clinical Health Act (HITECH)?</v>
      </c>
      <c r="C246" s="8"/>
      <c r="D246" s="9"/>
      <c r="E246" s="177" t="s">
        <v>263</v>
      </c>
      <c r="F246" s="180" t="str">
        <f>VLOOKUP(A246,'Analyst Report'!$A$39:$E$288,5,FALSE)</f>
        <v xml:space="preserve"> </v>
      </c>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row>
    <row r="247" spans="1:256" ht="48" customHeight="1" x14ac:dyDescent="0.15">
      <c r="A247" s="11" t="s">
        <v>267</v>
      </c>
      <c r="B247" s="23" t="str">
        <f>VLOOKUP(A247,Questions!$B$3:$C$256,2,FALSE)</f>
        <v>Have you conducted a risk analysis as required under the Security Rule?</v>
      </c>
      <c r="C247" s="8"/>
      <c r="D247" s="9"/>
      <c r="E247" s="177" t="s">
        <v>263</v>
      </c>
      <c r="F247" s="180" t="str">
        <f>VLOOKUP(A247,'Analyst Report'!$A$39:$E$288,5,FALSE)</f>
        <v xml:space="preserve"> </v>
      </c>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row>
    <row r="248" spans="1:256" ht="48" customHeight="1" x14ac:dyDescent="0.15">
      <c r="A248" s="11" t="s">
        <v>268</v>
      </c>
      <c r="B248" s="23" t="str">
        <f>VLOOKUP(A248,Questions!$B$3:$C$256,2,FALSE)</f>
        <v>Have you identified areas of risks?</v>
      </c>
      <c r="C248" s="8"/>
      <c r="D248" s="9"/>
      <c r="E248" s="177" t="s">
        <v>263</v>
      </c>
      <c r="F248" s="180" t="str">
        <f>VLOOKUP(A248,'Analyst Report'!$A$39:$E$288,5,FALSE)</f>
        <v xml:space="preserve"> </v>
      </c>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row>
    <row r="249" spans="1:256" ht="48" customHeight="1" x14ac:dyDescent="0.15">
      <c r="A249" s="11" t="s">
        <v>269</v>
      </c>
      <c r="B249" s="23" t="str">
        <f>VLOOKUP(A249,Questions!$B$3:$C$256,2,FALSE)</f>
        <v>Have you taken actions to mitigate the identified risks?</v>
      </c>
      <c r="C249" s="8"/>
      <c r="D249" s="9"/>
      <c r="E249" s="177" t="s">
        <v>263</v>
      </c>
      <c r="F249" s="180" t="str">
        <f>VLOOKUP(A249,'Analyst Report'!$A$39:$E$288,5,FALSE)</f>
        <v xml:space="preserve"> </v>
      </c>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row>
    <row r="250" spans="1:256" ht="48" customHeight="1" x14ac:dyDescent="0.15">
      <c r="A250" s="11" t="s">
        <v>270</v>
      </c>
      <c r="B250" s="23" t="str">
        <f>VLOOKUP(A250,Questions!$B$3:$C$256,2,FALSE)</f>
        <v>Does your application require user and system administrator password changes at a frequency no greater than 90 days?</v>
      </c>
      <c r="C250" s="8"/>
      <c r="D250" s="9"/>
      <c r="E250" s="177" t="s">
        <v>263</v>
      </c>
      <c r="F250" s="180" t="str">
        <f>VLOOKUP(A250,'Analyst Report'!$A$39:$E$288,5,FALSE)</f>
        <v xml:space="preserve"> </v>
      </c>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row>
    <row r="251" spans="1:256" ht="48" customHeight="1" x14ac:dyDescent="0.15">
      <c r="A251" s="11" t="s">
        <v>271</v>
      </c>
      <c r="B251" s="23" t="str">
        <f>VLOOKUP(A251,Questions!$B$3:$C$256,2,FALSE)</f>
        <v>Does your application require users to set their own password after an administrator reset or on first use of the account?</v>
      </c>
      <c r="C251" s="8"/>
      <c r="D251" s="9"/>
      <c r="E251" s="177" t="s">
        <v>263</v>
      </c>
      <c r="F251" s="180" t="str">
        <f>VLOOKUP(A251,'Analyst Report'!$A$39:$E$288,5,FALSE)</f>
        <v xml:space="preserve"> </v>
      </c>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row>
    <row r="252" spans="1:256" ht="48" customHeight="1" x14ac:dyDescent="0.15">
      <c r="A252" s="11" t="s">
        <v>272</v>
      </c>
      <c r="B252" s="23" t="str">
        <f>VLOOKUP(A252,Questions!$B$3:$C$256,2,FALSE)</f>
        <v xml:space="preserve">Does your application lock out an account after a number of failed login attempts? </v>
      </c>
      <c r="C252" s="8"/>
      <c r="D252" s="9"/>
      <c r="E252" s="177" t="s">
        <v>263</v>
      </c>
      <c r="F252" s="180" t="str">
        <f>VLOOKUP(A252,'Analyst Report'!$A$39:$E$288,5,FALSE)</f>
        <v xml:space="preserve"> </v>
      </c>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row>
    <row r="253" spans="1:256" ht="48" customHeight="1" x14ac:dyDescent="0.15">
      <c r="A253" s="11" t="s">
        <v>273</v>
      </c>
      <c r="B253" s="23" t="str">
        <f>VLOOKUP(A253,Questions!$B$3:$C$256,2,FALSE)</f>
        <v>Does your application automatically lock or log-out an account after a period of inactivity?</v>
      </c>
      <c r="C253" s="8"/>
      <c r="D253" s="9"/>
      <c r="E253" s="177" t="s">
        <v>263</v>
      </c>
      <c r="F253" s="180" t="str">
        <f>VLOOKUP(A253,'Analyst Report'!$A$39:$E$288,5,FALSE)</f>
        <v xml:space="preserve"> </v>
      </c>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row>
    <row r="254" spans="1:256" ht="48" customHeight="1" x14ac:dyDescent="0.15">
      <c r="A254" s="11" t="s">
        <v>274</v>
      </c>
      <c r="B254" s="23" t="str">
        <f>VLOOKUP(A254,Questions!$B$3:$C$256,2,FALSE)</f>
        <v>Are passwords visible in plain text, whether when stored or entered, including service level accounts (i.e., database accounts, etc.)?</v>
      </c>
      <c r="C254" s="8"/>
      <c r="D254" s="9"/>
      <c r="E254" s="177" t="s">
        <v>263</v>
      </c>
      <c r="F254" s="180" t="str">
        <f>VLOOKUP(A254,'Analyst Report'!$A$39:$E$288,5,FALSE)</f>
        <v xml:space="preserve"> </v>
      </c>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row>
    <row r="255" spans="1:256" ht="48" customHeight="1" x14ac:dyDescent="0.15">
      <c r="A255" s="11" t="s">
        <v>275</v>
      </c>
      <c r="B255" s="23" t="str">
        <f>VLOOKUP(A255,Questions!$B$3:$C$256,2,FALSE)</f>
        <v>If the application is institution-hosted, can all service level and administrative account passwords be changed by the institution?</v>
      </c>
      <c r="C255" s="8"/>
      <c r="D255" s="9"/>
      <c r="E255" s="177" t="s">
        <v>263</v>
      </c>
      <c r="F255" s="180" t="str">
        <f>VLOOKUP(A255,'Analyst Report'!$A$39:$E$288,5,FALSE)</f>
        <v xml:space="preserve"> </v>
      </c>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row>
    <row r="256" spans="1:256" ht="48" customHeight="1" x14ac:dyDescent="0.15">
      <c r="A256" s="11" t="s">
        <v>276</v>
      </c>
      <c r="B256" s="23" t="str">
        <f>VLOOKUP(A256,Questions!$B$3:$C$256,2,FALSE)</f>
        <v>Does your application provide the ability to define user access levels?</v>
      </c>
      <c r="C256" s="8"/>
      <c r="D256" s="9"/>
      <c r="E256" s="177" t="s">
        <v>263</v>
      </c>
      <c r="F256" s="180" t="str">
        <f>VLOOKUP(A256,'Analyst Report'!$A$39:$E$288,5,FALSE)</f>
        <v xml:space="preserve"> </v>
      </c>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row>
    <row r="257" spans="1:256" ht="48" customHeight="1" x14ac:dyDescent="0.15">
      <c r="A257" s="11" t="s">
        <v>277</v>
      </c>
      <c r="B257" s="23" t="str">
        <f>VLOOKUP(A257,Questions!$B$3:$C$256,2,FALSE)</f>
        <v>Does your application support varying levels of access to administrative tasks defined individually per user?</v>
      </c>
      <c r="C257" s="8"/>
      <c r="D257" s="9"/>
      <c r="E257" s="177" t="s">
        <v>263</v>
      </c>
      <c r="F257" s="180" t="str">
        <f>VLOOKUP(A257,'Analyst Report'!$A$39:$E$288,5,FALSE)</f>
        <v xml:space="preserve"> </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row>
    <row r="258" spans="1:256" ht="48" customHeight="1" x14ac:dyDescent="0.15">
      <c r="A258" s="11" t="s">
        <v>278</v>
      </c>
      <c r="B258" s="23" t="str">
        <f>VLOOKUP(A258,Questions!$B$3:$C$256,2,FALSE)</f>
        <v>Does your application support varying levels of access to records based on user ID?</v>
      </c>
      <c r="C258" s="8"/>
      <c r="D258" s="9"/>
      <c r="E258" s="177" t="s">
        <v>263</v>
      </c>
      <c r="F258" s="180" t="str">
        <f>VLOOKUP(A258,'Analyst Report'!$A$39:$E$288,5,FALSE)</f>
        <v xml:space="preserve"> </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row>
    <row r="259" spans="1:256" ht="48" customHeight="1" x14ac:dyDescent="0.15">
      <c r="A259" s="11" t="s">
        <v>279</v>
      </c>
      <c r="B259" s="23" t="str">
        <f>VLOOKUP(A259,Questions!$B$3:$C$256,2,FALSE)</f>
        <v>Is there a limit to the number of groups to which a user can be assigned?</v>
      </c>
      <c r="C259" s="8"/>
      <c r="D259" s="9"/>
      <c r="E259" s="177" t="s">
        <v>263</v>
      </c>
      <c r="F259" s="180" t="str">
        <f>VLOOKUP(A259,'Analyst Report'!$A$39:$E$288,5,FALSE)</f>
        <v xml:space="preserve"> </v>
      </c>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row>
    <row r="260" spans="1:256" ht="48" customHeight="1" x14ac:dyDescent="0.15">
      <c r="A260" s="11" t="s">
        <v>280</v>
      </c>
      <c r="B260" s="23" t="str">
        <f>VLOOKUP(A260,Questions!$B$3:$C$256,2,FALSE)</f>
        <v>Do accounts used for vendor-supplied remote support abide by the same authentication policies and access logging as the rest of the system?</v>
      </c>
      <c r="C260" s="8"/>
      <c r="D260" s="9"/>
      <c r="E260" s="177" t="s">
        <v>263</v>
      </c>
      <c r="F260" s="180" t="str">
        <f>VLOOKUP(A260,'Analyst Report'!$A$39:$E$288,5,FALSE)</f>
        <v xml:space="preserve"> </v>
      </c>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row>
    <row r="261" spans="1:256" ht="47" customHeight="1" x14ac:dyDescent="0.15">
      <c r="A261" s="11" t="s">
        <v>281</v>
      </c>
      <c r="B261" s="23" t="str">
        <f>VLOOKUP(A261,Questions!$B$3:$C$256,2,FALSE)</f>
        <v xml:space="preserve">Does the application log record access including specific user, date/time of access, and originating IP or device? </v>
      </c>
      <c r="C261" s="8"/>
      <c r="D261" s="9"/>
      <c r="E261" s="177" t="s">
        <v>263</v>
      </c>
      <c r="F261" s="180" t="str">
        <f>VLOOKUP(A261,'Analyst Report'!$A$39:$E$288,5,FALSE)</f>
        <v xml:space="preserve"> </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row>
    <row r="262" spans="1:256" ht="47" customHeight="1" x14ac:dyDescent="0.15">
      <c r="A262" s="11" t="s">
        <v>282</v>
      </c>
      <c r="B262" s="23" t="str">
        <f>VLOOKUP(A262,Questions!$B$3:$C$256,2,FALSE)</f>
        <v>Does the application log administrative activity, such user account access changes and password changes, including specific user, date/time of changes, and originating IP or device?</v>
      </c>
      <c r="C262" s="8"/>
      <c r="D262" s="9"/>
      <c r="E262" s="177" t="s">
        <v>263</v>
      </c>
      <c r="F262" s="180" t="str">
        <f>VLOOKUP(A262,'Analyst Report'!$A$39:$E$288,5,FALSE)</f>
        <v xml:space="preserve"> </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row>
    <row r="263" spans="1:256" ht="48" customHeight="1" x14ac:dyDescent="0.15">
      <c r="A263" s="11" t="s">
        <v>283</v>
      </c>
      <c r="B263" s="23" t="str">
        <f>VLOOKUP(A263,Questions!$B$3:$C$256,2,FALSE)</f>
        <v>How long does the application keep access/change logs?</v>
      </c>
      <c r="C263" s="8"/>
      <c r="D263" s="9"/>
      <c r="E263" s="177" t="s">
        <v>263</v>
      </c>
      <c r="F263" s="180" t="str">
        <f>VLOOKUP(A263,'Analyst Report'!$A$39:$E$288,5,FALSE)</f>
        <v xml:space="preserve"> </v>
      </c>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row>
    <row r="264" spans="1:256" ht="65" customHeight="1" x14ac:dyDescent="0.15">
      <c r="A264" s="11" t="s">
        <v>284</v>
      </c>
      <c r="B264" s="23" t="str">
        <f>VLOOKUP(A264,Questions!$B$3:$C$256,2,FALSE)</f>
        <v xml:space="preserve">Can the application logs be archived? </v>
      </c>
      <c r="C264" s="8"/>
      <c r="D264" s="9"/>
      <c r="E264" s="177" t="s">
        <v>263</v>
      </c>
      <c r="F264" s="180" t="str">
        <f>VLOOKUP(A264,'Analyst Report'!$A$39:$E$288,5,FALSE)</f>
        <v xml:space="preserve"> </v>
      </c>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row>
    <row r="265" spans="1:256" ht="48" customHeight="1" x14ac:dyDescent="0.15">
      <c r="A265" s="11" t="s">
        <v>285</v>
      </c>
      <c r="B265" s="23" t="str">
        <f>VLOOKUP(A265,Questions!$B$3:$C$256,2,FALSE)</f>
        <v xml:space="preserve">Can the application logs be saved externally? </v>
      </c>
      <c r="C265" s="8"/>
      <c r="D265" s="9"/>
      <c r="E265" s="177" t="s">
        <v>263</v>
      </c>
      <c r="F265" s="180" t="str">
        <f>VLOOKUP(A265,'Analyst Report'!$A$39:$E$288,5,FALSE)</f>
        <v xml:space="preserve"> </v>
      </c>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row>
    <row r="266" spans="1:256" ht="48" customHeight="1" x14ac:dyDescent="0.15">
      <c r="A266" s="11" t="s">
        <v>286</v>
      </c>
      <c r="B266" s="23" t="str">
        <f>VLOOKUP(A266,Questions!$B$3:$C$256,2,FALSE)</f>
        <v>Do your data backup and retention policies and practices meet HIPAA requirements?</v>
      </c>
      <c r="C266" s="8"/>
      <c r="D266" s="9"/>
      <c r="E266" s="177" t="s">
        <v>263</v>
      </c>
      <c r="F266" s="180" t="str">
        <f>VLOOKUP(A266,'Analyst Report'!$A$39:$E$288,5,FALSE)</f>
        <v xml:space="preserve"> </v>
      </c>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row>
    <row r="267" spans="1:256" ht="48" customHeight="1" x14ac:dyDescent="0.15">
      <c r="A267" s="11" t="s">
        <v>287</v>
      </c>
      <c r="B267" s="23" t="str">
        <f>VLOOKUP(A267,Questions!$B$3:$C$256,2,FALSE)</f>
        <v>Do you have a disaster recovery plan and emergency mode operation plan?</v>
      </c>
      <c r="C267" s="8"/>
      <c r="D267" s="9"/>
      <c r="E267" s="177" t="s">
        <v>263</v>
      </c>
      <c r="F267" s="180" t="str">
        <f>VLOOKUP(A267,'Analyst Report'!$A$39:$E$288,5,FALSE)</f>
        <v xml:space="preserve"> </v>
      </c>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row>
    <row r="268" spans="1:256" ht="48" customHeight="1" x14ac:dyDescent="0.15">
      <c r="A268" s="11" t="s">
        <v>288</v>
      </c>
      <c r="B268" s="23" t="str">
        <f>VLOOKUP(A268,Questions!$B$3:$C$256,2,FALSE)</f>
        <v>Have the policies/plans mentioned above been tested?</v>
      </c>
      <c r="C268" s="8"/>
      <c r="D268" s="9"/>
      <c r="E268" s="177" t="s">
        <v>263</v>
      </c>
      <c r="F268" s="180" t="str">
        <f>VLOOKUP(A268,'Analyst Report'!$A$39:$E$288,5,FALSE)</f>
        <v xml:space="preserve"> </v>
      </c>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row>
    <row r="269" spans="1:256" ht="48" customHeight="1" x14ac:dyDescent="0.15">
      <c r="A269" s="11" t="s">
        <v>289</v>
      </c>
      <c r="B269" s="23" t="str">
        <f>VLOOKUP(A269,Questions!$B$3:$C$256,2,FALSE)</f>
        <v>Can you provide a HIPAA compliance attestation document?</v>
      </c>
      <c r="C269" s="8"/>
      <c r="D269" s="9"/>
      <c r="E269" s="177" t="s">
        <v>263</v>
      </c>
      <c r="F269" s="180" t="str">
        <f>VLOOKUP(A269,'Analyst Report'!$A$39:$E$288,5,FALSE)</f>
        <v xml:space="preserve"> </v>
      </c>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row>
    <row r="270" spans="1:256" ht="48" customHeight="1" x14ac:dyDescent="0.15">
      <c r="A270" s="11" t="s">
        <v>290</v>
      </c>
      <c r="B270" s="23" t="str">
        <f>VLOOKUP(A270,Questions!$B$3:$C$256,2,FALSE)</f>
        <v>Are you willing to enter into a Business Associate Agreement (BAA)?</v>
      </c>
      <c r="C270" s="8"/>
      <c r="D270" s="9"/>
      <c r="E270" s="177" t="s">
        <v>263</v>
      </c>
      <c r="F270" s="180" t="str">
        <f>VLOOKUP(A270,'Analyst Report'!$A$39:$E$288,5,FALSE)</f>
        <v xml:space="preserve"> </v>
      </c>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row>
    <row r="271" spans="1:256" ht="48" customHeight="1" x14ac:dyDescent="0.15">
      <c r="A271" s="11" t="s">
        <v>291</v>
      </c>
      <c r="B271" s="23" t="str">
        <f>VLOOKUP(A271,Questions!$B$3:$C$256,2,FALSE)</f>
        <v>Have you entered into a BAA with all subcontractors who may have access to protected health information (PHI)?</v>
      </c>
      <c r="C271" s="8"/>
      <c r="D271" s="9"/>
      <c r="E271" s="177" t="s">
        <v>263</v>
      </c>
      <c r="F271" s="180" t="str">
        <f>VLOOKUP(A271,'Analyst Report'!$A$39:$E$288,5,FALSE)</f>
        <v xml:space="preserve"> </v>
      </c>
      <c r="G271" s="275" t="s">
        <v>3233</v>
      </c>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row>
    <row r="272" spans="1:256" ht="36" customHeight="1" x14ac:dyDescent="0.2">
      <c r="A272" s="345" t="str">
        <f>IF(OR($C$31="No"),"PCI DSS - Optional based on QUALIFIER response.","PCI DSS")</f>
        <v>PCI DSS - Optional based on QUALIFIER response.</v>
      </c>
      <c r="B272" s="345"/>
      <c r="C272" s="20" t="s">
        <v>47</v>
      </c>
      <c r="D272" s="20" t="s">
        <v>48</v>
      </c>
      <c r="E272" s="175" t="s">
        <v>49</v>
      </c>
      <c r="F272" s="179" t="s">
        <v>50</v>
      </c>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row>
    <row r="273" spans="1:256" ht="48" customHeight="1" x14ac:dyDescent="0.15">
      <c r="A273" s="11" t="s">
        <v>292</v>
      </c>
      <c r="B273" s="23" t="str">
        <f>VLOOKUP(A273,Questions!$B$3:$C$256,2,FALSE)</f>
        <v>Do your systems or products store, process, or transmit cardholder (payment/credit/debt card) data?</v>
      </c>
      <c r="C273" s="8"/>
      <c r="D273" s="9"/>
      <c r="E273" s="176" t="str">
        <f>IF((C273=""),VLOOKUP(A273,Questions!B:G,4,FALSE),IF(C273="Yes",VLOOKUP(A273,Questions!B:G,6,FALSE),IF(C273="No",VLOOKUP(A273,Questions!B:G,5,FALSE),"N/A")))</f>
        <v>Refer to PCI DSS Security Standards for supplemental guidance in this section</v>
      </c>
      <c r="F273" s="180" t="str">
        <f>VLOOKUP(A273,'Analyst Report'!$A$39:$E$288,5,FALSE)</f>
        <v xml:space="preserve"> </v>
      </c>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row>
    <row r="274" spans="1:256" ht="48" customHeight="1" x14ac:dyDescent="0.15">
      <c r="A274" s="11" t="s">
        <v>293</v>
      </c>
      <c r="B274" s="23" t="str">
        <f>VLOOKUP(A274,Questions!$B$3:$C$256,2,FALSE)</f>
        <v>Are you compliant with the Payment Card Industry Data Security Standard (PCI DSS)?</v>
      </c>
      <c r="C274" s="8"/>
      <c r="D274" s="9"/>
      <c r="E274" s="176" t="str">
        <f>IF((C274=""),VLOOKUP(A274,Questions!B:G,4,FALSE),IF(C274="Yes",VLOOKUP(A274,Questions!B:G,6,FALSE),IF(C274="No",VLOOKUP(A274,Questions!B:G,5,FALSE),"N/A")))</f>
        <v>Refer to PCI DSS Security Standards for supplemental guidance in this section</v>
      </c>
      <c r="F274" s="180" t="str">
        <f>VLOOKUP(A274,'Analyst Report'!$A$39:$E$288,5,FALSE)</f>
        <v xml:space="preserve"> </v>
      </c>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row>
    <row r="275" spans="1:256" ht="48" customHeight="1" x14ac:dyDescent="0.15">
      <c r="A275" s="11" t="s">
        <v>294</v>
      </c>
      <c r="B275" s="23" t="str">
        <f>VLOOKUP(A275,Questions!$B$3:$C$256,2,FALSE)</f>
        <v>Do you have a current, executed within the past year, Attestation of Compliance (AoC) or Report on Compliance (RoC)?</v>
      </c>
      <c r="C275" s="8"/>
      <c r="D275" s="9"/>
      <c r="E275" s="176" t="str">
        <f>IF((C275=""),VLOOKUP(A275,Questions!B:G,4,FALSE),IF(C275="Yes",VLOOKUP(A275,Questions!B:G,6,FALSE),IF(C275="No",VLOOKUP(A275,Questions!B:G,5,FALSE),"N/A")))</f>
        <v>Refer to PCI DSS Security Standards for supplemental guidance in this section</v>
      </c>
      <c r="F275" s="180" t="str">
        <f>VLOOKUP(A275,'Analyst Report'!$A$39:$E$288,5,FALSE)</f>
        <v xml:space="preserve"> </v>
      </c>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row>
    <row r="276" spans="1:256" ht="48" customHeight="1" x14ac:dyDescent="0.15">
      <c r="A276" s="11" t="s">
        <v>295</v>
      </c>
      <c r="B276" s="23" t="str">
        <f>VLOOKUP(A276,Questions!$B$3:$C$256,2,FALSE)</f>
        <v>Are you classified as a service provider?</v>
      </c>
      <c r="C276" s="8"/>
      <c r="D276" s="9"/>
      <c r="E276" s="176" t="str">
        <f>IF((C276=""),VLOOKUP(A276,Questions!B:G,4,FALSE),IF(C276="Yes",VLOOKUP(A276,Questions!B:G,6,FALSE),IF(C276="No",VLOOKUP(A276,Questions!B:G,5,FALSE),"N/A")))</f>
        <v>Refer to PCI DSS Security Standards for supplemental guidance in this section</v>
      </c>
      <c r="F276" s="180" t="str">
        <f>VLOOKUP(A276,'Analyst Report'!$A$39:$E$288,5,FALSE)</f>
        <v xml:space="preserve"> </v>
      </c>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row>
    <row r="277" spans="1:256" ht="48" customHeight="1" x14ac:dyDescent="0.15">
      <c r="A277" s="11" t="s">
        <v>296</v>
      </c>
      <c r="B277" s="23" t="str">
        <f>VLOOKUP(A277,Questions!$B$3:$C$256,2,FALSE)</f>
        <v xml:space="preserve">Are you on the list of VISA approved service providers? </v>
      </c>
      <c r="C277" s="8"/>
      <c r="D277" s="9"/>
      <c r="E277" s="176" t="str">
        <f>IF((C277=""),VLOOKUP(A277,Questions!B:G,4,FALSE),IF(C277="Yes",VLOOKUP(A277,Questions!B:G,6,FALSE),IF(C277="No",VLOOKUP(A277,Questions!B:G,5,FALSE),"N/A")))</f>
        <v>Refer to PCI DSS Security Standards for supplemental guidance in this section</v>
      </c>
      <c r="F277" s="180" t="str">
        <f>VLOOKUP(A277,'Analyst Report'!$A$39:$E$288,5,FALSE)</f>
        <v xml:space="preserve"> </v>
      </c>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row>
    <row r="278" spans="1:256" ht="48" customHeight="1" x14ac:dyDescent="0.15">
      <c r="A278" s="11" t="s">
        <v>297</v>
      </c>
      <c r="B278" s="23" t="str">
        <f>VLOOKUP(A278,Questions!$B$3:$C$256,2,FALSE)</f>
        <v>Are you classified as a merchant? If so, what level (1, 2, 3, 4)?</v>
      </c>
      <c r="C278" s="8"/>
      <c r="D278" s="9"/>
      <c r="E278" s="176" t="str">
        <f>IF((C278=""),VLOOKUP(A278,Questions!B:G,4,FALSE),IF(C278="Yes",VLOOKUP(A278,Questions!B:G,6,FALSE),IF(C278="No",VLOOKUP(A278,Questions!B:G,5,FALSE),"N/A")))</f>
        <v>Refer to PCI DSS Security Standards for supplemental guidance in this section</v>
      </c>
      <c r="F278" s="180" t="str">
        <f>VLOOKUP(A278,'Analyst Report'!$A$39:$E$288,5,FALSE)</f>
        <v xml:space="preserve"> </v>
      </c>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row>
    <row r="279" spans="1:256" ht="64.25" customHeight="1" x14ac:dyDescent="0.15">
      <c r="A279" s="11" t="s">
        <v>298</v>
      </c>
      <c r="B279" s="23" t="str">
        <f>VLOOKUP(A279,Questions!$B$3:$C$256,2,FALSE)</f>
        <v>Describe the architecture employed by the system to verify and authorize credit card transactions.</v>
      </c>
      <c r="C279" s="346"/>
      <c r="D279" s="346"/>
      <c r="E279" s="176" t="str">
        <f>IF((C279=""),VLOOKUP(A279,Questions!B:G,4,FALSE),IF(C279="Yes",VLOOKUP(A279,Questions!B:G,6,FALSE),IF(C279="No",VLOOKUP(A279,Questions!B:G,5,FALSE),"N/A")))</f>
        <v>Refer to PCI DSS Security Standards for supplemental guidance in this section</v>
      </c>
      <c r="F279" s="180" t="str">
        <f>VLOOKUP(A279,'Analyst Report'!$A$39:$E$288,5,FALSE)</f>
        <v xml:space="preserve"> </v>
      </c>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row>
    <row r="280" spans="1:256" ht="64.25" customHeight="1" x14ac:dyDescent="0.15">
      <c r="A280" s="11" t="s">
        <v>299</v>
      </c>
      <c r="B280" s="23" t="str">
        <f>VLOOKUP(A280,Questions!$B$3:$C$256,2,FALSE)</f>
        <v xml:space="preserve">What payment processors/gateways does the system support? </v>
      </c>
      <c r="C280" s="346"/>
      <c r="D280" s="346"/>
      <c r="E280" s="176" t="str">
        <f>IF((C280=""),VLOOKUP(A280,Questions!B:G,4,FALSE),IF(C280="Yes",VLOOKUP(A280,Questions!B:G,6,FALSE),IF(C280="No",VLOOKUP(A280,Questions!B:G,5,FALSE),"N/A")))</f>
        <v>Refer to PCI DSS Security Standards for supplemental guidance in this section</v>
      </c>
      <c r="F280" s="180" t="str">
        <f>VLOOKUP(A280,'Analyst Report'!$A$39:$E$288,5,FALSE)</f>
        <v xml:space="preserve"> </v>
      </c>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row>
    <row r="281" spans="1:256" ht="48" customHeight="1" x14ac:dyDescent="0.15">
      <c r="A281" s="11" t="s">
        <v>300</v>
      </c>
      <c r="B281" s="23" t="str">
        <f>VLOOKUP(A281,Questions!$B$3:$C$256,2,FALSE)</f>
        <v>Can the application be installed in a PCI DSS–compliant manner ?</v>
      </c>
      <c r="C281" s="8"/>
      <c r="D281" s="9"/>
      <c r="E281" s="176" t="str">
        <f>IF((C281=""),VLOOKUP(A281,Questions!B:G,4,FALSE),IF(C281="Yes",VLOOKUP(A281,Questions!B:G,6,FALSE),IF(C281="No",VLOOKUP(A281,Questions!B:G,5,FALSE),"N/A")))</f>
        <v>Refer to PCI DSS Security Standards for supplemental guidance in this section</v>
      </c>
      <c r="F281" s="180" t="str">
        <f>VLOOKUP(A281,'Analyst Report'!$A$39:$E$288,5,FALSE)</f>
        <v xml:space="preserve"> </v>
      </c>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row>
    <row r="282" spans="1:256" ht="48" customHeight="1" x14ac:dyDescent="0.15">
      <c r="A282" s="11" t="s">
        <v>301</v>
      </c>
      <c r="B282" s="23" t="str">
        <f>VLOOKUP(A282,Questions!$B$3:$C$256,2,FALSE)</f>
        <v xml:space="preserve">Is the application listed as an approved Payment Application Data Security Standard (PA-DSS) application? </v>
      </c>
      <c r="C282" s="8"/>
      <c r="D282" s="9"/>
      <c r="E282" s="176" t="str">
        <f>IF((C282=""),VLOOKUP(A282,Questions!B:G,4,FALSE),IF(C282="Yes",VLOOKUP(A282,Questions!B:G,6,FALSE),IF(C282="No",VLOOKUP(A282,Questions!B:G,5,FALSE),"N/A")))</f>
        <v>Refer to PCI DSS Security Standards for supplemental guidance in this section</v>
      </c>
      <c r="F282" s="180" t="str">
        <f>VLOOKUP(A282,'Analyst Report'!$A$39:$E$288,5,FALSE)</f>
        <v xml:space="preserve"> </v>
      </c>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c r="FO282"/>
      <c r="FP282"/>
      <c r="FQ282"/>
      <c r="FR282"/>
      <c r="FS282"/>
      <c r="FT282"/>
      <c r="FU282"/>
      <c r="FV282"/>
      <c r="FW282"/>
      <c r="FX282"/>
      <c r="FY282"/>
      <c r="FZ282"/>
      <c r="GA282"/>
      <c r="GB282"/>
      <c r="GC282"/>
      <c r="GD282"/>
      <c r="GE282"/>
      <c r="GF282"/>
      <c r="GG282"/>
      <c r="GH282"/>
      <c r="GI282"/>
      <c r="GJ282"/>
      <c r="GK282"/>
      <c r="GL282"/>
      <c r="GM282"/>
      <c r="GN282"/>
      <c r="GO282"/>
      <c r="GP282"/>
      <c r="GQ282"/>
      <c r="GR282"/>
      <c r="GS282"/>
      <c r="GT282"/>
      <c r="GU282"/>
      <c r="GV282"/>
      <c r="GW282"/>
      <c r="GX282"/>
      <c r="GY282"/>
      <c r="GZ282"/>
      <c r="HA282"/>
      <c r="HB282"/>
      <c r="HC282"/>
      <c r="HD282"/>
      <c r="HE282"/>
      <c r="HF282"/>
      <c r="HG282"/>
      <c r="HH282"/>
      <c r="HI282"/>
      <c r="HJ282"/>
      <c r="HK282"/>
      <c r="HL282"/>
      <c r="HM282"/>
      <c r="HN282"/>
      <c r="HO282"/>
      <c r="HP282"/>
      <c r="HQ282"/>
      <c r="HR282"/>
      <c r="HS282"/>
      <c r="HT282"/>
      <c r="HU282"/>
      <c r="HV282"/>
      <c r="HW282"/>
      <c r="HX282"/>
      <c r="HY282"/>
      <c r="HZ282"/>
      <c r="IA282"/>
      <c r="IB282"/>
      <c r="IC282"/>
      <c r="ID282"/>
      <c r="IE282"/>
      <c r="IF282"/>
      <c r="IG282"/>
      <c r="IH282"/>
      <c r="II282"/>
      <c r="IJ282"/>
      <c r="IK282"/>
      <c r="IL282"/>
      <c r="IM282"/>
      <c r="IN282"/>
      <c r="IO282"/>
      <c r="IP282"/>
      <c r="IQ282"/>
      <c r="IR282"/>
      <c r="IS282"/>
      <c r="IT282"/>
      <c r="IU282"/>
      <c r="IV282"/>
    </row>
    <row r="283" spans="1:256" ht="54" customHeight="1" x14ac:dyDescent="0.15">
      <c r="A283" s="11" t="s">
        <v>302</v>
      </c>
      <c r="B283" s="23" t="str">
        <f>VLOOKUP(A283,Questions!$B$3:$C$256,2,FALSE)</f>
        <v>Does the system or products use a third party to collect, store, process, or transmit cardholder (payment/credit/debt card) data?</v>
      </c>
      <c r="C283" s="8"/>
      <c r="D283" s="9"/>
      <c r="E283" s="176" t="str">
        <f>IF((C283=""),VLOOKUP(A283,Questions!B:G,4,FALSE),IF(C283="Yes",VLOOKUP(A283,Questions!B:G,6,FALSE),IF(C283="No",VLOOKUP(A283,Questions!B:G,5,FALSE),"N/A")))</f>
        <v>Refer to PCI DSS Security Standards for supplemental guidance in this section</v>
      </c>
      <c r="F283" s="180" t="str">
        <f>VLOOKUP(A283,'Analyst Report'!$A$39:$E$288,5,FALSE)</f>
        <v xml:space="preserve"> </v>
      </c>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c r="FO283"/>
      <c r="FP283"/>
      <c r="FQ283"/>
      <c r="FR283"/>
      <c r="FS283"/>
      <c r="FT283"/>
      <c r="FU283"/>
      <c r="FV283"/>
      <c r="FW283"/>
      <c r="FX283"/>
      <c r="FY283"/>
      <c r="FZ283"/>
      <c r="GA283"/>
      <c r="GB283"/>
      <c r="GC283"/>
      <c r="GD283"/>
      <c r="GE283"/>
      <c r="GF283"/>
      <c r="GG283"/>
      <c r="GH283"/>
      <c r="GI283"/>
      <c r="GJ283"/>
      <c r="GK283"/>
      <c r="GL283"/>
      <c r="GM283"/>
      <c r="GN283"/>
      <c r="GO283"/>
      <c r="GP283"/>
      <c r="GQ283"/>
      <c r="GR283"/>
      <c r="GS283"/>
      <c r="GT283"/>
      <c r="GU283"/>
      <c r="GV283"/>
      <c r="GW283"/>
      <c r="GX283"/>
      <c r="GY283"/>
      <c r="GZ283"/>
      <c r="HA283"/>
      <c r="HB283"/>
      <c r="HC283"/>
      <c r="HD283"/>
      <c r="HE283"/>
      <c r="HF283"/>
      <c r="HG283"/>
      <c r="HH283"/>
      <c r="HI283"/>
      <c r="HJ283"/>
      <c r="HK283"/>
      <c r="HL283"/>
      <c r="HM283"/>
      <c r="HN283"/>
      <c r="HO283"/>
      <c r="HP283"/>
      <c r="HQ283"/>
      <c r="HR283"/>
      <c r="HS283"/>
      <c r="HT283"/>
      <c r="HU283"/>
      <c r="HV283"/>
      <c r="HW283"/>
      <c r="HX283"/>
      <c r="HY283"/>
      <c r="HZ283"/>
      <c r="IA283"/>
      <c r="IB283"/>
      <c r="IC283"/>
      <c r="ID283"/>
      <c r="IE283"/>
      <c r="IF283"/>
      <c r="IG283"/>
      <c r="IH283"/>
      <c r="II283"/>
      <c r="IJ283"/>
      <c r="IK283"/>
      <c r="IL283"/>
      <c r="IM283"/>
      <c r="IN283"/>
      <c r="IO283"/>
      <c r="IP283"/>
      <c r="IQ283"/>
      <c r="IR283"/>
      <c r="IS283"/>
      <c r="IT283"/>
      <c r="IU283"/>
      <c r="IV283"/>
    </row>
    <row r="284" spans="1:256" ht="64.25" customHeight="1" thickBot="1" x14ac:dyDescent="0.2">
      <c r="A284" s="11" t="s">
        <v>303</v>
      </c>
      <c r="B284" s="23" t="str">
        <f>VLOOKUP(A284,Questions!$B$3:$C$256,2,FALSE)</f>
        <v xml:space="preserve">Include documentation describing the systems' abilities to comply with the PCI DSS and any features or capabilities of the system that must be added or changed in order to operate in compliance with the standards. </v>
      </c>
      <c r="C284" s="346"/>
      <c r="D284" s="346"/>
      <c r="E284" s="176" t="str">
        <f>IF((C284=""),VLOOKUP(A284,Questions!B:G,4,FALSE),IF(C284="Yes",VLOOKUP(A284,Questions!B:G,6,FALSE),IF(C284="No",VLOOKUP(A284,Questions!B:G,5,FALSE),"N/A")))</f>
        <v>Refer to PCI DSS Security Standards for supplemental guidance in this section</v>
      </c>
      <c r="F284" s="181" t="str">
        <f>VLOOKUP(A284,'Analyst Report'!$A$39:$E$288,5,FALSE)</f>
        <v xml:space="preserve"> </v>
      </c>
      <c r="G284" s="275" t="s">
        <v>3233</v>
      </c>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c r="CY284"/>
      <c r="CZ284"/>
      <c r="DA284"/>
      <c r="DB284"/>
      <c r="DC284"/>
      <c r="DD284"/>
      <c r="DE284"/>
      <c r="DF284"/>
      <c r="DG284"/>
      <c r="DH284"/>
      <c r="DI284"/>
      <c r="DJ284"/>
      <c r="DK284"/>
      <c r="DL284"/>
      <c r="DM284"/>
      <c r="DN284"/>
      <c r="DO284"/>
      <c r="DP284"/>
      <c r="DQ284"/>
      <c r="DR284"/>
      <c r="DS284"/>
      <c r="DT284"/>
      <c r="DU284"/>
      <c r="DV284"/>
      <c r="DW284"/>
      <c r="DX284"/>
      <c r="DY284"/>
      <c r="DZ284"/>
      <c r="EA284"/>
      <c r="EB284"/>
      <c r="EC284"/>
      <c r="ED284"/>
      <c r="EE284"/>
      <c r="EF284"/>
      <c r="EG284"/>
      <c r="EH284"/>
      <c r="EI284"/>
      <c r="EJ284"/>
      <c r="EK284"/>
      <c r="EL284"/>
      <c r="EM284"/>
      <c r="EN284"/>
      <c r="EO284"/>
      <c r="EP284"/>
      <c r="EQ284"/>
      <c r="ER284"/>
      <c r="ES284"/>
      <c r="ET284"/>
      <c r="EU284"/>
      <c r="EV284"/>
      <c r="EW284"/>
      <c r="EX284"/>
      <c r="EY284"/>
      <c r="EZ284"/>
      <c r="FA284"/>
      <c r="FB284"/>
      <c r="FC284"/>
      <c r="FD284"/>
      <c r="FE284"/>
      <c r="FF284"/>
      <c r="FG284"/>
      <c r="FH284"/>
      <c r="FI284"/>
      <c r="FJ284"/>
      <c r="FK284"/>
      <c r="FL284"/>
      <c r="FM284"/>
      <c r="FN284"/>
      <c r="FO284"/>
      <c r="FP284"/>
      <c r="FQ284"/>
      <c r="FR284"/>
      <c r="FS284"/>
      <c r="FT284"/>
      <c r="FU284"/>
      <c r="FV284"/>
      <c r="FW284"/>
      <c r="FX284"/>
      <c r="FY284"/>
      <c r="FZ284"/>
      <c r="GA284"/>
      <c r="GB284"/>
      <c r="GC284"/>
      <c r="GD284"/>
      <c r="GE284"/>
      <c r="GF284"/>
      <c r="GG284"/>
      <c r="GH284"/>
      <c r="GI284"/>
      <c r="GJ284"/>
      <c r="GK284"/>
      <c r="GL284"/>
      <c r="GM284"/>
      <c r="GN284"/>
      <c r="GO284"/>
      <c r="GP284"/>
      <c r="GQ284"/>
      <c r="GR284"/>
      <c r="GS284"/>
      <c r="GT284"/>
      <c r="GU284"/>
      <c r="GV284"/>
      <c r="GW284"/>
      <c r="GX284"/>
      <c r="GY284"/>
      <c r="GZ284"/>
      <c r="HA284"/>
      <c r="HB284"/>
      <c r="HC284"/>
      <c r="HD284"/>
      <c r="HE284"/>
      <c r="HF284"/>
      <c r="HG284"/>
      <c r="HH284"/>
      <c r="HI284"/>
      <c r="HJ284"/>
      <c r="HK284"/>
      <c r="HL284"/>
      <c r="HM284"/>
      <c r="HN284"/>
      <c r="HO284"/>
      <c r="HP284"/>
      <c r="HQ284"/>
      <c r="HR284"/>
      <c r="HS284"/>
      <c r="HT284"/>
      <c r="HU284"/>
      <c r="HV284"/>
      <c r="HW284"/>
      <c r="HX284"/>
      <c r="HY284"/>
      <c r="HZ284"/>
      <c r="IA284"/>
      <c r="IB284"/>
      <c r="IC284"/>
      <c r="ID284"/>
      <c r="IE284"/>
      <c r="IF284"/>
      <c r="IG284"/>
      <c r="IH284"/>
      <c r="II284"/>
      <c r="IJ284"/>
      <c r="IK284"/>
      <c r="IL284"/>
      <c r="IM284"/>
      <c r="IN284"/>
      <c r="IO284"/>
      <c r="IP284"/>
      <c r="IQ284"/>
      <c r="IR284"/>
      <c r="IS284"/>
      <c r="IT284"/>
      <c r="IU284"/>
      <c r="IV284"/>
    </row>
    <row r="285" spans="1:256" ht="15" customHeight="1" x14ac:dyDescent="0.15">
      <c r="A285" s="273" t="s">
        <v>3231</v>
      </c>
    </row>
  </sheetData>
  <mergeCells count="56">
    <mergeCell ref="A2:D2"/>
    <mergeCell ref="A3:E3"/>
    <mergeCell ref="A5:B5"/>
    <mergeCell ref="A6:E6"/>
    <mergeCell ref="A23:B23"/>
    <mergeCell ref="C4:E4"/>
    <mergeCell ref="C16:E16"/>
    <mergeCell ref="C17:E17"/>
    <mergeCell ref="C22:E22"/>
    <mergeCell ref="C8:E8"/>
    <mergeCell ref="C10:E10"/>
    <mergeCell ref="C11:E11"/>
    <mergeCell ref="C12:E12"/>
    <mergeCell ref="C9:E9"/>
    <mergeCell ref="A7:E7"/>
    <mergeCell ref="C18:E18"/>
    <mergeCell ref="C13:E13"/>
    <mergeCell ref="C14:E14"/>
    <mergeCell ref="A24:E24"/>
    <mergeCell ref="A25:B25"/>
    <mergeCell ref="C15:E15"/>
    <mergeCell ref="C19:E19"/>
    <mergeCell ref="C20:E20"/>
    <mergeCell ref="C21:E21"/>
    <mergeCell ref="A26:E26"/>
    <mergeCell ref="A34:B34"/>
    <mergeCell ref="A52:B52"/>
    <mergeCell ref="A62:B62"/>
    <mergeCell ref="A68:B68"/>
    <mergeCell ref="C35:D35"/>
    <mergeCell ref="C64:D64"/>
    <mergeCell ref="C65:D65"/>
    <mergeCell ref="A40:B40"/>
    <mergeCell ref="C39:D39"/>
    <mergeCell ref="C111:D111"/>
    <mergeCell ref="C279:D279"/>
    <mergeCell ref="C284:D284"/>
    <mergeCell ref="C280:D280"/>
    <mergeCell ref="C184:D184"/>
    <mergeCell ref="C192:D192"/>
    <mergeCell ref="C112:D112"/>
    <mergeCell ref="C177:D177"/>
    <mergeCell ref="A78:B78"/>
    <mergeCell ref="A272:B272"/>
    <mergeCell ref="A207:B207"/>
    <mergeCell ref="A224:B224"/>
    <mergeCell ref="A93:B93"/>
    <mergeCell ref="A113:B113"/>
    <mergeCell ref="A124:B124"/>
    <mergeCell ref="A140:B140"/>
    <mergeCell ref="A229:B229"/>
    <mergeCell ref="A165:B165"/>
    <mergeCell ref="A183:B183"/>
    <mergeCell ref="A195:B195"/>
    <mergeCell ref="A235:B235"/>
    <mergeCell ref="A242:B242"/>
  </mergeCells>
  <conditionalFormatting sqref="A62 C62:E62">
    <cfRule type="expression" dxfId="132" priority="206">
      <formula>$C$29="No"</formula>
    </cfRule>
  </conditionalFormatting>
  <conditionalFormatting sqref="A68 C68:E68">
    <cfRule type="expression" dxfId="131" priority="186">
      <formula>#REF!="No"</formula>
    </cfRule>
  </conditionalFormatting>
  <conditionalFormatting sqref="A77 C77:D77">
    <cfRule type="expression" dxfId="130" priority="187">
      <formula>$C$76="No"</formula>
    </cfRule>
  </conditionalFormatting>
  <conditionalFormatting sqref="A104">
    <cfRule type="expression" dxfId="129" priority="167">
      <formula>$C$103="No"</formula>
    </cfRule>
  </conditionalFormatting>
  <conditionalFormatting sqref="A113 C113:E113">
    <cfRule type="expression" dxfId="128" priority="179">
      <formula>$C$30="No"</formula>
    </cfRule>
  </conditionalFormatting>
  <conditionalFormatting sqref="A126">
    <cfRule type="expression" dxfId="127" priority="163">
      <formula>$C$125="No"</formula>
    </cfRule>
  </conditionalFormatting>
  <conditionalFormatting sqref="A152">
    <cfRule type="expression" dxfId="126" priority="162">
      <formula>$C$151="No"</formula>
    </cfRule>
  </conditionalFormatting>
  <conditionalFormatting sqref="A170:A171 C170:D170">
    <cfRule type="expression" dxfId="125" priority="159">
      <formula>$C$169="No"</formula>
    </cfRule>
  </conditionalFormatting>
  <conditionalFormatting sqref="A171">
    <cfRule type="expression" dxfId="124" priority="158">
      <formula>$C$170="No"</formula>
    </cfRule>
  </conditionalFormatting>
  <conditionalFormatting sqref="A175">
    <cfRule type="expression" dxfId="123" priority="202">
      <formula>$C$174="No"</formula>
    </cfRule>
  </conditionalFormatting>
  <conditionalFormatting sqref="A183 C183:E183">
    <cfRule type="expression" dxfId="122" priority="205">
      <formula>$C$31="No"</formula>
    </cfRule>
  </conditionalFormatting>
  <conditionalFormatting sqref="A189">
    <cfRule type="expression" dxfId="121" priority="156">
      <formula>$C$188="No"</formula>
    </cfRule>
  </conditionalFormatting>
  <conditionalFormatting sqref="A206">
    <cfRule type="expression" dxfId="120" priority="154">
      <formula>$C$205="No"</formula>
    </cfRule>
  </conditionalFormatting>
  <conditionalFormatting sqref="A222">
    <cfRule type="expression" dxfId="119" priority="148">
      <formula>#REF!="No"</formula>
    </cfRule>
  </conditionalFormatting>
  <conditionalFormatting sqref="A237">
    <cfRule type="expression" dxfId="118" priority="140">
      <formula>$C$236="No"</formula>
    </cfRule>
  </conditionalFormatting>
  <conditionalFormatting sqref="A242 C242:E242">
    <cfRule type="expression" dxfId="117" priority="207">
      <formula>$C$27="No"</formula>
    </cfRule>
  </conditionalFormatting>
  <conditionalFormatting sqref="A250:A251 D250:D251">
    <cfRule type="expression" dxfId="116" priority="138">
      <formula>$C$249="No"</formula>
    </cfRule>
  </conditionalFormatting>
  <conditionalFormatting sqref="A251 D251">
    <cfRule type="expression" dxfId="115" priority="139">
      <formula>$C$250="No"</formula>
    </cfRule>
  </conditionalFormatting>
  <conditionalFormatting sqref="A267 C267:E267">
    <cfRule type="expression" dxfId="114" priority="177">
      <formula>$C$266="No"</formula>
    </cfRule>
  </conditionalFormatting>
  <conditionalFormatting sqref="A270:A271 C270:E270">
    <cfRule type="expression" dxfId="113" priority="135">
      <formula>$C$269="No"</formula>
    </cfRule>
  </conditionalFormatting>
  <conditionalFormatting sqref="A272 C272:E272">
    <cfRule type="expression" dxfId="112" priority="192">
      <formula>$C$32="No"</formula>
    </cfRule>
  </conditionalFormatting>
  <conditionalFormatting sqref="A243:B271">
    <cfRule type="expression" dxfId="109" priority="12">
      <formula>$C$27="No"</formula>
    </cfRule>
  </conditionalFormatting>
  <conditionalFormatting sqref="A273:B284 A285">
    <cfRule type="expression" dxfId="108" priority="11">
      <formula>$C$31="No"</formula>
    </cfRule>
  </conditionalFormatting>
  <conditionalFormatting sqref="A78:E78 A93:E93 A113:E113 A124:E124 A140:E140 A165:E165 A183:E183 A195:E195 A207:E207 A224:E224 A229:E229 A242:E242 A272:E272">
    <cfRule type="expression" dxfId="107" priority="171">
      <formula>#REF!="Yes"</formula>
    </cfRule>
  </conditionalFormatting>
  <conditionalFormatting sqref="A235:E235">
    <cfRule type="expression" dxfId="106" priority="168">
      <formula>#REF!="Yes"</formula>
    </cfRule>
  </conditionalFormatting>
  <conditionalFormatting sqref="C106 C107:D109">
    <cfRule type="expression" dxfId="105" priority="6">
      <formula>$C$105="No"</formula>
    </cfRule>
  </conditionalFormatting>
  <conditionalFormatting sqref="C152">
    <cfRule type="expression" dxfId="104" priority="5">
      <formula>$C$151="No"</formula>
    </cfRule>
  </conditionalFormatting>
  <conditionalFormatting sqref="C171:C172">
    <cfRule type="expression" dxfId="103" priority="4">
      <formula>$C$169="No"</formula>
    </cfRule>
    <cfRule type="expression" dxfId="102" priority="3">
      <formula>$C$170="No"</formula>
    </cfRule>
  </conditionalFormatting>
  <conditionalFormatting sqref="C237">
    <cfRule type="expression" dxfId="101" priority="2">
      <formula>$C$236="No"</formula>
    </cfRule>
  </conditionalFormatting>
  <conditionalFormatting sqref="C75:D75">
    <cfRule type="expression" dxfId="100" priority="8">
      <formula>$C$74="No"</formula>
    </cfRule>
  </conditionalFormatting>
  <conditionalFormatting sqref="C104:D104">
    <cfRule type="expression" dxfId="99" priority="7">
      <formula>$C$103="No"</formula>
    </cfRule>
  </conditionalFormatting>
  <conditionalFormatting sqref="D237">
    <cfRule type="expression" dxfId="98" priority="1">
      <formula>$C$235="No"</formula>
    </cfRule>
  </conditionalFormatting>
  <dataValidations count="3">
    <dataValidation type="list" allowBlank="1" showInputMessage="1" showErrorMessage="1" sqref="C41 C141:C164 C86:C92 C168:C172 C96:C110 C175:C176 C273:C278 C114:C123 C281:C283 C66:C67 C166 C178:C179 C79:C84 C196:C206 C208:C223 C69:C77 C243:C271 C125:C139 C230:C234 C63 C27:C32 C53:C61 C236:C241" xr:uid="{00000000-0002-0000-0200-000000000000}">
      <formula1>yes</formula1>
    </dataValidation>
    <dataValidation type="list" allowBlank="1" showInputMessage="1" showErrorMessage="1" sqref="C173" xr:uid="{00000000-0002-0000-0200-000001000000}">
      <formula1>uptime</formula1>
    </dataValidation>
    <dataValidation type="list" allowBlank="1" showInputMessage="1" showErrorMessage="1" sqref="C85" xr:uid="{3B28CF19-8EF7-6A4C-AC15-5D1332BFC01E}">
      <formula1>dr</formula1>
    </dataValidation>
  </dataValidations>
  <hyperlinks>
    <hyperlink ref="C11:E11" r:id="rId1" display="inst.bid/privacy" xr:uid="{99CDF6FD-CCEC-8545-9FB8-75CF021F8739}"/>
    <hyperlink ref="C12:E12" r:id="rId2" display="inst.bid/a11y" xr:uid="{8F1993E8-09C1-4646-8F62-6FF3F7643C37}"/>
    <hyperlink ref="C11" r:id="rId3" xr:uid="{A8A8A0A6-A575-FB45-AB11-356C7EF50B7D}"/>
    <hyperlink ref="C12" r:id="rId4" xr:uid="{FF8F4052-A10C-3D44-B73E-BF82FBDBCD75}"/>
  </hyperlinks>
  <pageMargins left="0.75" right="0.75" top="1" bottom="1" header="0.5" footer="0.5"/>
  <pageSetup orientation="landscape" r:id="rId5"/>
  <headerFooter>
    <oddFooter>&amp;L&amp;"Helvetica,Regular"&amp;12&amp;K000000	&amp;P</oddFooter>
  </headerFooter>
  <extLst>
    <ext xmlns:x14="http://schemas.microsoft.com/office/spreadsheetml/2009/9/main" uri="{78C0D931-6437-407d-A8EE-F0AAD7539E65}">
      <x14:conditionalFormattings>
        <x14:conditionalFormatting xmlns:xm="http://schemas.microsoft.com/office/excel/2006/main">
          <x14:cfRule type="expression" priority="13" id="{74F39E9F-DD3F-4EC1-A88D-F15F0F9D8333}">
            <xm:f>VLOOKUP($A94,Questions!$B$18:$L$309,10,FALSE)=0</xm:f>
            <x14:dxf>
              <font>
                <strike/>
                <color theme="0" tint="-0.34998626667073579"/>
              </font>
            </x14:dxf>
          </x14:cfRule>
          <xm:sqref>A94:B112</xm:sqref>
        </x14:conditionalFormatting>
        <x14:conditionalFormatting xmlns:xm="http://schemas.microsoft.com/office/excel/2006/main">
          <x14:cfRule type="expression" priority="15" stopIfTrue="1" id="{4E2403BC-19E5-4009-939B-C1181C97F984}">
            <xm:f>VLOOKUP($A166,Questions!$B$18:$L$309,10,TRUE)=0</xm:f>
            <x14:dxf>
              <font>
                <b val="0"/>
                <i/>
                <strike/>
                <color theme="2" tint="-9.9948118533890809E-2"/>
              </font>
              <fill>
                <patternFill>
                  <bgColor theme="2"/>
                </patternFill>
              </fill>
            </x14:dxf>
          </x14:cfRule>
          <xm:sqref>A166:B182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50"/>
  </sheetPr>
  <dimension ref="A1:J291"/>
  <sheetViews>
    <sheetView topLeftCell="A11" zoomScaleNormal="100" workbookViewId="0">
      <selection activeCell="C11" sqref="C11"/>
    </sheetView>
  </sheetViews>
  <sheetFormatPr baseColWidth="10" defaultColWidth="0" defaultRowHeight="16" zeroHeight="1" x14ac:dyDescent="0.2"/>
  <cols>
    <col min="1" max="1" width="16.5" style="65" customWidth="1"/>
    <col min="2" max="2" width="20.625" style="65" customWidth="1"/>
    <col min="3" max="3" width="22.75" style="65" customWidth="1"/>
    <col min="4" max="4" width="21.5" style="65" customWidth="1"/>
    <col min="5" max="5" width="19" style="65" customWidth="1"/>
    <col min="6" max="6" width="14.625" style="65" customWidth="1"/>
    <col min="7" max="7" width="16.625" style="65" customWidth="1"/>
    <col min="8" max="8" width="20" style="65" customWidth="1"/>
    <col min="9" max="9" width="21.75" style="65" customWidth="1"/>
    <col min="10" max="10" width="8.5" style="65" customWidth="1"/>
    <col min="11" max="16384" width="8.5" style="65" hidden="1"/>
  </cols>
  <sheetData>
    <row r="1" spans="1:10" x14ac:dyDescent="0.2">
      <c r="A1" s="274" t="s">
        <v>3235</v>
      </c>
    </row>
    <row r="2" spans="1:10" ht="36" customHeight="1" x14ac:dyDescent="0.2">
      <c r="A2" s="373" t="s">
        <v>304</v>
      </c>
      <c r="B2" s="373"/>
      <c r="C2" s="373"/>
      <c r="D2" s="373"/>
      <c r="E2" s="373"/>
      <c r="F2" s="373"/>
      <c r="G2" s="373"/>
      <c r="H2" s="374"/>
      <c r="I2" s="91" t="str">
        <f>'HECVAT - Full | Vendor Response'!E2</f>
        <v>Version 3.06</v>
      </c>
    </row>
    <row r="3" spans="1:10" ht="36" customHeight="1" x14ac:dyDescent="0.2">
      <c r="A3" s="337" t="s">
        <v>305</v>
      </c>
      <c r="B3" s="337"/>
      <c r="C3" s="337"/>
      <c r="D3" s="337"/>
      <c r="E3" s="337"/>
      <c r="F3" s="337"/>
      <c r="G3" s="337"/>
      <c r="H3" s="337"/>
      <c r="I3" s="337"/>
    </row>
    <row r="4" spans="1:10" ht="36" customHeight="1" x14ac:dyDescent="0.2">
      <c r="A4" s="378" t="s">
        <v>46</v>
      </c>
      <c r="B4" s="379"/>
      <c r="C4" s="379"/>
      <c r="D4" s="379"/>
      <c r="E4" s="379"/>
      <c r="F4" s="379"/>
      <c r="G4" s="379"/>
      <c r="H4" s="379"/>
      <c r="I4" s="379"/>
    </row>
    <row r="5" spans="1:10" ht="48" customHeight="1" x14ac:dyDescent="0.2">
      <c r="A5" s="380" t="s">
        <v>3201</v>
      </c>
      <c r="B5" s="381"/>
      <c r="C5" s="381"/>
      <c r="D5" s="381"/>
      <c r="E5" s="381"/>
      <c r="F5" s="381"/>
      <c r="G5" s="381"/>
      <c r="H5" s="381"/>
      <c r="I5" s="381"/>
    </row>
    <row r="6" spans="1:10" s="13" customFormat="1" ht="48" customHeight="1" x14ac:dyDescent="0.2">
      <c r="A6" s="73" t="s">
        <v>27</v>
      </c>
      <c r="B6" s="375" t="str">
        <f>'HECVAT - Full | Vendor Response'!C8</f>
        <v>Instructure</v>
      </c>
      <c r="C6" s="375"/>
      <c r="D6" s="84"/>
      <c r="E6" s="84"/>
      <c r="F6" s="73" t="s">
        <v>306</v>
      </c>
      <c r="G6" s="382" t="str">
        <f>'HECVAT - Full | Vendor Response'!C9</f>
        <v>Impact by Instructure</v>
      </c>
      <c r="H6" s="382"/>
      <c r="I6" s="382"/>
    </row>
    <row r="7" spans="1:10" s="13" customFormat="1" ht="48" customHeight="1" x14ac:dyDescent="0.2">
      <c r="A7" s="73" t="s">
        <v>33</v>
      </c>
      <c r="B7" s="332" t="str">
        <f>'HECVAT - Full | Vendor Response'!C13</f>
        <v>See GNRL-08 for Instructure's contact information.</v>
      </c>
      <c r="C7" s="332"/>
      <c r="D7" s="85"/>
      <c r="E7" s="85"/>
      <c r="F7" s="73" t="s">
        <v>307</v>
      </c>
      <c r="G7" s="382" t="str">
        <f>'HECVAT - Full | Vendor Response'!C10</f>
        <v>Impact by Instructure helps institutions improve technology adoption and evaluate the impact of educational technology, while helping faculty and students seamlessly navigate new platforms.</v>
      </c>
      <c r="H7" s="382"/>
      <c r="I7" s="382"/>
    </row>
    <row r="8" spans="1:10" s="13" customFormat="1" ht="48" customHeight="1" x14ac:dyDescent="0.2">
      <c r="A8" s="73" t="s">
        <v>35</v>
      </c>
      <c r="B8" s="376" t="str">
        <f>'HECVAT - Full | Vendor Response'!C14</f>
        <v>See GNRL-08 for Instructure's contact information.</v>
      </c>
      <c r="C8" s="377"/>
      <c r="D8" s="86"/>
      <c r="E8" s="86"/>
      <c r="F8" s="73" t="s">
        <v>308</v>
      </c>
      <c r="G8" s="382" t="s">
        <v>309</v>
      </c>
      <c r="H8" s="382"/>
      <c r="I8" s="382"/>
    </row>
    <row r="9" spans="1:10" s="13" customFormat="1" ht="48" customHeight="1" x14ac:dyDescent="0.2">
      <c r="A9" s="73" t="s">
        <v>310</v>
      </c>
      <c r="B9" s="332" t="str">
        <f>'HECVAT - Full | Vendor Response'!C15</f>
        <v>Please reach out to your designated Customer Success Manager or Sales representative.
 For new clients, contact info@instructure.com</v>
      </c>
      <c r="C9" s="332"/>
      <c r="D9" s="87"/>
      <c r="E9" s="87"/>
      <c r="F9" s="73" t="s">
        <v>311</v>
      </c>
      <c r="G9" s="383">
        <f>'HECVAT - Full | Vendor Response'!C4</f>
        <v>45560</v>
      </c>
      <c r="H9" s="383"/>
      <c r="I9" s="383"/>
      <c r="J9" s="278"/>
    </row>
    <row r="10" spans="1:10" s="13" customFormat="1" ht="24.75" customHeight="1" thickBot="1" x14ac:dyDescent="0.25">
      <c r="A10" s="84"/>
      <c r="B10" s="135"/>
      <c r="C10" s="135"/>
      <c r="D10" s="166"/>
      <c r="E10" s="167"/>
      <c r="F10" s="167"/>
      <c r="G10" s="168"/>
      <c r="H10" s="168"/>
      <c r="I10" s="168"/>
    </row>
    <row r="11" spans="1:10" s="13" customFormat="1" ht="48" customHeight="1" thickBot="1" x14ac:dyDescent="0.25">
      <c r="A11" s="391" t="s">
        <v>312</v>
      </c>
      <c r="B11" s="393"/>
      <c r="C11" s="169" t="s">
        <v>2789</v>
      </c>
      <c r="D11" s="167"/>
      <c r="E11" s="167"/>
      <c r="F11" s="167"/>
      <c r="G11" s="167"/>
      <c r="H11" s="167"/>
      <c r="I11" s="167"/>
    </row>
    <row r="12" spans="1:10" s="72" customFormat="1" ht="24" customHeight="1" thickBot="1" x14ac:dyDescent="0.25">
      <c r="A12" s="390"/>
      <c r="B12" s="390"/>
      <c r="C12" s="390"/>
    </row>
    <row r="13" spans="1:10" ht="37.25" customHeight="1" thickBot="1" x14ac:dyDescent="0.25">
      <c r="C13" s="136" t="s">
        <v>313</v>
      </c>
      <c r="D13" s="137" t="s">
        <v>314</v>
      </c>
      <c r="E13" s="386" t="s">
        <v>315</v>
      </c>
      <c r="F13" s="387"/>
      <c r="G13" s="139" t="s">
        <v>316</v>
      </c>
    </row>
    <row r="14" spans="1:10" s="64" customFormat="1" ht="37.25" customHeight="1" x14ac:dyDescent="0.2">
      <c r="C14" s="140" t="str">
        <f>Values!C2</f>
        <v>Company</v>
      </c>
      <c r="D14" s="141">
        <f>Values!H2</f>
        <v>80</v>
      </c>
      <c r="E14" s="384">
        <f>Values!G2</f>
        <v>50</v>
      </c>
      <c r="F14" s="385"/>
      <c r="G14" s="142">
        <f>Values!I2</f>
        <v>0.625</v>
      </c>
    </row>
    <row r="15" spans="1:10" s="64" customFormat="1" ht="37.25" customHeight="1" x14ac:dyDescent="0.2">
      <c r="C15" s="143" t="str">
        <f>Values!C3</f>
        <v>Documentation</v>
      </c>
      <c r="D15" s="144">
        <f>Values!H3</f>
        <v>220</v>
      </c>
      <c r="E15" s="371">
        <f>Values!G3</f>
        <v>220</v>
      </c>
      <c r="F15" s="372"/>
      <c r="G15" s="145">
        <f>Values!I3</f>
        <v>1</v>
      </c>
    </row>
    <row r="16" spans="1:10" s="64" customFormat="1" ht="37.25" customHeight="1" x14ac:dyDescent="0.2">
      <c r="C16" s="143" t="str">
        <f>Values!C4</f>
        <v>Accessibility</v>
      </c>
      <c r="D16" s="144">
        <f>Values!H4</f>
        <v>225</v>
      </c>
      <c r="E16" s="371">
        <f>Values!G4</f>
        <v>200</v>
      </c>
      <c r="F16" s="372"/>
      <c r="G16" s="145">
        <f>Values!I4</f>
        <v>0.88888888888888884</v>
      </c>
    </row>
    <row r="17" spans="3:7" s="64" customFormat="1" ht="37.25" customHeight="1" x14ac:dyDescent="0.2">
      <c r="C17" s="143" t="str">
        <f>Values!C5</f>
        <v>Third Parties</v>
      </c>
      <c r="D17" s="144">
        <f>Values!H5</f>
        <v>85</v>
      </c>
      <c r="E17" s="371">
        <f>Values!G5</f>
        <v>55</v>
      </c>
      <c r="F17" s="372"/>
      <c r="G17" s="145">
        <f>Values!I5</f>
        <v>0.6470588235294118</v>
      </c>
    </row>
    <row r="18" spans="3:7" s="64" customFormat="1" ht="37.25" customHeight="1" x14ac:dyDescent="0.2">
      <c r="C18" s="143" t="str">
        <f>Values!C6</f>
        <v>Consulting</v>
      </c>
      <c r="D18" s="144">
        <f>Values!H6</f>
        <v>135</v>
      </c>
      <c r="E18" s="371">
        <f>Values!G6</f>
        <v>105</v>
      </c>
      <c r="F18" s="372"/>
      <c r="G18" s="145">
        <f>Values!I6</f>
        <v>0.77777777777777779</v>
      </c>
    </row>
    <row r="19" spans="3:7" s="64" customFormat="1" ht="37.25" customHeight="1" x14ac:dyDescent="0.2">
      <c r="C19" s="143" t="str">
        <f>Values!C7</f>
        <v>Application Security</v>
      </c>
      <c r="D19" s="144">
        <f>Values!H7</f>
        <v>300</v>
      </c>
      <c r="E19" s="371">
        <f>Values!G7</f>
        <v>300</v>
      </c>
      <c r="F19" s="372"/>
      <c r="G19" s="145">
        <f>Values!I7</f>
        <v>1</v>
      </c>
    </row>
    <row r="20" spans="3:7" s="64" customFormat="1" ht="37.25" customHeight="1" x14ac:dyDescent="0.2">
      <c r="C20" s="146" t="str">
        <f>Values!C8</f>
        <v>Authentication, Authorization, and Accounting</v>
      </c>
      <c r="D20" s="144">
        <f>Values!H8</f>
        <v>385</v>
      </c>
      <c r="E20" s="371">
        <f>Values!G8</f>
        <v>170</v>
      </c>
      <c r="F20" s="372"/>
      <c r="G20" s="145">
        <f>Values!I8</f>
        <v>0.44155844155844154</v>
      </c>
    </row>
    <row r="21" spans="3:7" s="64" customFormat="1" ht="37.25" customHeight="1" x14ac:dyDescent="0.2">
      <c r="C21" s="143" t="str">
        <f>Values!C9</f>
        <v>Business Continuity Plan</v>
      </c>
      <c r="D21" s="144">
        <f>Values!H9</f>
        <v>210</v>
      </c>
      <c r="E21" s="371">
        <f>Values!G9</f>
        <v>210</v>
      </c>
      <c r="F21" s="372"/>
      <c r="G21" s="145">
        <f>Values!I9</f>
        <v>1</v>
      </c>
    </row>
    <row r="22" spans="3:7" s="64" customFormat="1" ht="37.25" customHeight="1" x14ac:dyDescent="0.2">
      <c r="C22" s="143" t="str">
        <f>Values!C10</f>
        <v>Change Management</v>
      </c>
      <c r="D22" s="144">
        <f>Values!H10</f>
        <v>270</v>
      </c>
      <c r="E22" s="371">
        <f>Values!G10</f>
        <v>260</v>
      </c>
      <c r="F22" s="372"/>
      <c r="G22" s="145">
        <f>Values!I10</f>
        <v>0.96296296296296291</v>
      </c>
    </row>
    <row r="23" spans="3:7" s="64" customFormat="1" ht="37.25" customHeight="1" x14ac:dyDescent="0.2">
      <c r="C23" s="143" t="str">
        <f>Values!C11</f>
        <v>Data</v>
      </c>
      <c r="D23" s="144">
        <f>Values!H11</f>
        <v>495</v>
      </c>
      <c r="E23" s="371">
        <f>Values!G11</f>
        <v>460</v>
      </c>
      <c r="F23" s="372"/>
      <c r="G23" s="145">
        <f>Values!I11</f>
        <v>0.92929292929292928</v>
      </c>
    </row>
    <row r="24" spans="3:7" s="64" customFormat="1" ht="37.25" customHeight="1" x14ac:dyDescent="0.2">
      <c r="C24" s="143" t="str">
        <f>Values!C12</f>
        <v>Datacenter</v>
      </c>
      <c r="D24" s="144">
        <f>Values!H12</f>
        <v>140</v>
      </c>
      <c r="E24" s="371">
        <f>Values!G12</f>
        <v>140</v>
      </c>
      <c r="F24" s="372"/>
      <c r="G24" s="145">
        <f>Values!I12</f>
        <v>1</v>
      </c>
    </row>
    <row r="25" spans="3:7" s="64" customFormat="1" ht="37.25" customHeight="1" x14ac:dyDescent="0.2">
      <c r="C25" s="143" t="str">
        <f>Values!C13</f>
        <v>Disaster Recovery Plan</v>
      </c>
      <c r="D25" s="144">
        <f>Values!H13</f>
        <v>230</v>
      </c>
      <c r="E25" s="371">
        <f>Values!G13</f>
        <v>190</v>
      </c>
      <c r="F25" s="372"/>
      <c r="G25" s="145">
        <f>Values!I13</f>
        <v>0.82608695652173914</v>
      </c>
    </row>
    <row r="26" spans="3:7" s="64" customFormat="1" ht="37.25" customHeight="1" x14ac:dyDescent="0.2">
      <c r="C26" s="146" t="str">
        <f>Values!C14</f>
        <v>Firewalls, IDS, IPS, and Networking</v>
      </c>
      <c r="D26" s="144">
        <f>Values!H14</f>
        <v>240</v>
      </c>
      <c r="E26" s="371">
        <f>Values!G14</f>
        <v>150</v>
      </c>
      <c r="F26" s="372"/>
      <c r="G26" s="145">
        <f>Values!I14</f>
        <v>0.625</v>
      </c>
    </row>
    <row r="27" spans="3:7" s="64" customFormat="1" ht="37.25" customHeight="1" x14ac:dyDescent="0.2">
      <c r="C27" s="146" t="str">
        <f>Values!C15</f>
        <v>Policies, Procedures, and Processes</v>
      </c>
      <c r="D27" s="144">
        <f>Values!H15</f>
        <v>300</v>
      </c>
      <c r="E27" s="371">
        <f>Values!G15</f>
        <v>300</v>
      </c>
      <c r="F27" s="372"/>
      <c r="G27" s="145">
        <f>Values!I15</f>
        <v>1</v>
      </c>
    </row>
    <row r="28" spans="3:7" s="64" customFormat="1" ht="37.25" customHeight="1" x14ac:dyDescent="0.2">
      <c r="C28" s="143" t="str">
        <f>Values!C16</f>
        <v>Incident Handling</v>
      </c>
      <c r="D28" s="144">
        <f>Values!H16</f>
        <v>60</v>
      </c>
      <c r="E28" s="371">
        <f>Values!G16</f>
        <v>45</v>
      </c>
      <c r="F28" s="372"/>
      <c r="G28" s="145">
        <f>Values!I16</f>
        <v>0.75</v>
      </c>
    </row>
    <row r="29" spans="3:7" s="64" customFormat="1" ht="37.25" customHeight="1" x14ac:dyDescent="0.2">
      <c r="C29" s="143" t="str">
        <f>Values!C17</f>
        <v>Quality Assurance</v>
      </c>
      <c r="D29" s="144">
        <f>Values!H17</f>
        <v>90</v>
      </c>
      <c r="E29" s="371">
        <f>Values!G17</f>
        <v>75</v>
      </c>
      <c r="F29" s="372"/>
      <c r="G29" s="145">
        <f>Values!I17</f>
        <v>0.83333333333333337</v>
      </c>
    </row>
    <row r="30" spans="3:7" s="64" customFormat="1" ht="37.25" customHeight="1" x14ac:dyDescent="0.2">
      <c r="C30" s="143" t="str">
        <f>Values!C18</f>
        <v>Vulnerability Scanning</v>
      </c>
      <c r="D30" s="144">
        <f>Values!H18</f>
        <v>130</v>
      </c>
      <c r="E30" s="371">
        <f>Values!G18</f>
        <v>130</v>
      </c>
      <c r="F30" s="372"/>
      <c r="G30" s="145">
        <f>Values!I18</f>
        <v>1</v>
      </c>
    </row>
    <row r="31" spans="3:7" s="64" customFormat="1" ht="37.25" customHeight="1" x14ac:dyDescent="0.2">
      <c r="C31" s="143" t="str">
        <f>Values!C19</f>
        <v>HIPAA</v>
      </c>
      <c r="D31" s="144">
        <f>Values!H19</f>
        <v>0</v>
      </c>
      <c r="E31" s="371">
        <f>Values!G19</f>
        <v>0</v>
      </c>
      <c r="F31" s="372"/>
      <c r="G31" s="145">
        <f>Values!I19</f>
        <v>0</v>
      </c>
    </row>
    <row r="32" spans="3:7" s="64" customFormat="1" ht="37.25" customHeight="1" x14ac:dyDescent="0.2">
      <c r="C32" s="143" t="str">
        <f>Values!C20</f>
        <v>PCI-DSS</v>
      </c>
      <c r="D32" s="144">
        <f>Values!H20</f>
        <v>0</v>
      </c>
      <c r="E32" s="371">
        <f>Values!G20</f>
        <v>0</v>
      </c>
      <c r="F32" s="372"/>
      <c r="G32" s="145">
        <f>Values!I20</f>
        <v>0</v>
      </c>
    </row>
    <row r="33" spans="1:10" s="64" customFormat="1" ht="37.25" customHeight="1" thickBot="1" x14ac:dyDescent="0.25">
      <c r="C33" s="147"/>
      <c r="D33" s="148"/>
      <c r="E33" s="394">
        <f>Values!G21</f>
        <v>3060</v>
      </c>
      <c r="F33" s="395"/>
      <c r="G33" s="149"/>
    </row>
    <row r="34" spans="1:10" s="14" customFormat="1" ht="37.25" customHeight="1" thickBot="1" x14ac:dyDescent="0.25">
      <c r="C34" s="136" t="s">
        <v>317</v>
      </c>
      <c r="D34" s="137">
        <f>Values!H21</f>
        <v>3595</v>
      </c>
      <c r="E34" s="396">
        <f>Values!G21</f>
        <v>3060</v>
      </c>
      <c r="F34" s="397"/>
      <c r="G34" s="138">
        <f>Values!I21</f>
        <v>0.85118219749652291</v>
      </c>
      <c r="H34" s="272" t="s">
        <v>3233</v>
      </c>
    </row>
    <row r="35" spans="1:10" ht="17" thickBot="1" x14ac:dyDescent="0.25"/>
    <row r="36" spans="1:10" ht="41.25" customHeight="1" thickBot="1" x14ac:dyDescent="0.25">
      <c r="A36" s="398"/>
      <c r="B36" s="399"/>
      <c r="C36" s="399"/>
      <c r="D36" s="400"/>
      <c r="E36" s="170" t="s">
        <v>50</v>
      </c>
      <c r="F36" s="391" t="s">
        <v>318</v>
      </c>
      <c r="G36" s="392"/>
      <c r="H36" s="392"/>
      <c r="I36" s="393"/>
    </row>
    <row r="37" spans="1:10" s="63" customFormat="1" ht="48" customHeight="1" thickBot="1" x14ac:dyDescent="0.25">
      <c r="A37" s="190" t="s">
        <v>319</v>
      </c>
      <c r="B37" s="188" t="s">
        <v>320</v>
      </c>
      <c r="C37" s="188" t="s">
        <v>321</v>
      </c>
      <c r="D37" s="189" t="s">
        <v>48</v>
      </c>
      <c r="E37" s="171" t="s">
        <v>2894</v>
      </c>
      <c r="F37" s="187" t="s">
        <v>322</v>
      </c>
      <c r="G37" s="188" t="s">
        <v>323</v>
      </c>
      <c r="H37" s="188" t="s">
        <v>324</v>
      </c>
      <c r="I37" s="189" t="s">
        <v>325</v>
      </c>
    </row>
    <row r="38" spans="1:10" s="63" customFormat="1" ht="36" customHeight="1" x14ac:dyDescent="0.2">
      <c r="A38" s="401" t="str">
        <f>'HECVAT - Full | Vendor Response'!A34</f>
        <v>Company Overview</v>
      </c>
      <c r="B38" s="401"/>
      <c r="C38" s="150" t="s">
        <v>321</v>
      </c>
      <c r="D38" s="151" t="s">
        <v>48</v>
      </c>
      <c r="E38" s="152" t="s">
        <v>50</v>
      </c>
      <c r="F38" s="185" t="s">
        <v>322</v>
      </c>
      <c r="G38" s="150" t="s">
        <v>323</v>
      </c>
      <c r="H38" s="150" t="s">
        <v>324</v>
      </c>
      <c r="I38" s="186" t="s">
        <v>325</v>
      </c>
    </row>
    <row r="39" spans="1:10" ht="48" customHeight="1" x14ac:dyDescent="0.2">
      <c r="A39" s="153" t="str">
        <f>'HECVAT - Full | Vendor Response'!A35</f>
        <v>COMP-01</v>
      </c>
      <c r="B39" s="153" t="str">
        <f>'HECVAT - Full | Vendor Response'!B35</f>
        <v>Describe your organization’s business background and ownership structure, including all parent and subsidiary relationships.</v>
      </c>
      <c r="C39" s="388" t="str">
        <f>'HECVAT - Full | Vendor Response'!C35</f>
        <v>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have grown to become a leading global provider of learning management, education-tech effectiveness, and credentialing solutions. Today, Instructure supports nearly 8,000 client institutions and tens of millions of users in more than 100 countries. Higher education institutions, K-12 schools, departments of education, and vocational education providers across the globe now rely on Instructure's ecosystem of products as the cornerstone of their digital education strategy. For our complete story, please visit https://inst.bid/story
Instructure is the parent company of all global subsidiaries, including:
•  Instructure Global Limited (UK)
•  Instructure Hungary Kft
•  Instructure Australia Pty Ltd
•  Instructure Brazil Ltda
•  Instructure Singapore Pte. Ltd.
After being publicly traded from 2021 to 2024, Instructure is now a privately held company. In November 2024, Instructure was acquired by investment funds managed by KKR and Dragoneer. KKR is a leading global investment firm that offers alternative asset management as well as capital markets and insurance solutions. Dragoneer Investment Group is a growth-oriented investment firm with over $23 billion under management and a flexible mandate to invest in high-quality businesses in both the public and private markets.</v>
      </c>
      <c r="D39" s="389"/>
      <c r="E39" s="172" t="s">
        <v>60</v>
      </c>
      <c r="F39" s="234" t="s">
        <v>326</v>
      </c>
      <c r="G39" s="241"/>
      <c r="H39" s="235">
        <f>VLOOKUP(A39,Questions!B$25:T$295,16,FALSE)</f>
        <v>15</v>
      </c>
      <c r="I39" s="239"/>
    </row>
    <row r="40" spans="1:10" ht="48" customHeight="1" x14ac:dyDescent="0.2">
      <c r="A40" s="68" t="str">
        <f>'HECVAT - Full | Vendor Response'!A36</f>
        <v>COMP-02</v>
      </c>
      <c r="B40" s="68" t="str">
        <f>'HECVAT - Full | Vendor Response'!B36</f>
        <v>Have you had an unplanned disruption to this product/service in the past 12 months?</v>
      </c>
      <c r="C40" s="154" t="str">
        <f>'HECVAT - Full | Vendor Response'!C36</f>
        <v>No</v>
      </c>
      <c r="D40" s="160" t="str">
        <f>'HECVAT - Full | Vendor Response'!D36</f>
        <v>No major unplanned disruptions have occurred during the past 12 months.</v>
      </c>
      <c r="E40" s="172" t="s">
        <v>60</v>
      </c>
      <c r="F40" s="234" t="str">
        <f>VLOOKUP($A40,Questions!B$3:T$256,12,FALSE)</f>
        <v>No</v>
      </c>
      <c r="G40" s="241"/>
      <c r="H40" s="235">
        <f>VLOOKUP(A40,Questions!B$25:T$295,16,FALSE)</f>
        <v>10</v>
      </c>
      <c r="I40" s="239"/>
    </row>
    <row r="41" spans="1:10" ht="48" customHeight="1" x14ac:dyDescent="0.2">
      <c r="A41" s="68" t="str">
        <f>'HECVAT - Full | Vendor Response'!A37</f>
        <v>COMP-03</v>
      </c>
      <c r="B41" s="68" t="str">
        <f>'HECVAT - Full | Vendor Response'!B37</f>
        <v>Do you have a dedicated Information Security staff or office?</v>
      </c>
      <c r="C41" s="154" t="str">
        <f>'HECVAT - Full | Vendor Response'!C37</f>
        <v>Yes</v>
      </c>
      <c r="D41" s="160" t="str">
        <f>'HECVAT - Full | Vendor Response'!D37</f>
        <v xml:space="preserve">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 Security isn’t treated as the sole responsibility of our Security team though - we ensure our employees understand that security is everyone’s responsibility. All members of the Product and Engineering teams are thoroughly trained in secure coding practices, testing, and conducting thorough peer reviews with a focus on security. Likewise, every employee receives regular training on security and privacy as it pertains to their work in protecting our customers. </v>
      </c>
      <c r="E41" s="172" t="s">
        <v>60</v>
      </c>
      <c r="F41" s="234" t="str">
        <f>VLOOKUP($A41,Questions!B$3:T$256,12,FALSE)</f>
        <v>Yes</v>
      </c>
      <c r="G41" s="241"/>
      <c r="H41" s="235">
        <f>VLOOKUP(A41,Questions!B$25:T$295,16,FALSE)</f>
        <v>15</v>
      </c>
      <c r="I41" s="239"/>
    </row>
    <row r="42" spans="1:10" ht="48" customHeight="1" x14ac:dyDescent="0.2">
      <c r="A42" s="68" t="str">
        <f>'HECVAT - Full | Vendor Response'!A38</f>
        <v>COMP-04</v>
      </c>
      <c r="B42" s="68" t="str">
        <f>'HECVAT - Full | Vendor Response'!B38</f>
        <v>Do you have a dedicated Software and System Development team(s)? (e.g., Customer Support, Implementation, Product Management, etc.)</v>
      </c>
      <c r="C42" s="154" t="str">
        <f>'HECVAT - Full | Vendor Response'!C38</f>
        <v>Yes</v>
      </c>
      <c r="D42" s="160" t="str">
        <f>'HECVAT - Full | Vendor Response'!D38</f>
        <v>Our software and system development team in total includes over 300 development engineers, and over 100 product management staff members spanning multiple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42" s="172" t="s">
        <v>60</v>
      </c>
      <c r="F42" s="234" t="str">
        <f>VLOOKUP($A42,Questions!B$3:T$256,12,FALSE)</f>
        <v>Yes</v>
      </c>
      <c r="G42" s="241"/>
      <c r="H42" s="235">
        <f>VLOOKUP(A42,Questions!B$25:T$295,16,FALSE)</f>
        <v>25</v>
      </c>
      <c r="I42" s="239"/>
    </row>
    <row r="43" spans="1:10" ht="48" customHeight="1" x14ac:dyDescent="0.2">
      <c r="A43" s="153" t="str">
        <f>'HECVAT - Full | Vendor Response'!A39</f>
        <v>COMP-05</v>
      </c>
      <c r="B43" s="153" t="str">
        <f>'HECVAT - Full | Vendor Response'!B39</f>
        <v>Use this area to share information about your environment that will assist those who are assessing your company data security program.</v>
      </c>
      <c r="C43" s="388" t="str">
        <f>'HECVAT - Full | Vendor Response'!C39</f>
        <v xml:space="preserve">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Instructure's Security Team regularly performs vulnerability scans using a number of internal and external tools and techniques. The scope of the scans include but are not limited to the OWASP Top Ten and SANS Top 25 CWEs._x000B__x000B_In addition to this, the Amazon Web Services infrastructure on which Impact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Impact Compliance package at https://inst.bid/impact/dl
</v>
      </c>
      <c r="D43" s="389">
        <f>'HECVAT - Full | Vendor Response'!D39</f>
        <v>0</v>
      </c>
      <c r="E43" s="172" t="s">
        <v>60</v>
      </c>
      <c r="F43" s="234" t="s">
        <v>326</v>
      </c>
      <c r="G43" s="241"/>
      <c r="H43" s="235">
        <f>VLOOKUP(A43,Questions!B$25:T$295,16,FALSE)</f>
        <v>15</v>
      </c>
      <c r="I43" s="239"/>
      <c r="J43" s="276"/>
    </row>
    <row r="44" spans="1:10" s="63" customFormat="1" ht="36" customHeight="1" x14ac:dyDescent="0.2">
      <c r="A44" s="402" t="s">
        <v>7</v>
      </c>
      <c r="B44" s="402"/>
      <c r="C44" s="155" t="s">
        <v>321</v>
      </c>
      <c r="D44" s="161" t="s">
        <v>48</v>
      </c>
      <c r="E44" s="163" t="s">
        <v>50</v>
      </c>
      <c r="F44" s="164" t="s">
        <v>322</v>
      </c>
      <c r="G44" s="155" t="s">
        <v>323</v>
      </c>
      <c r="H44" s="155" t="s">
        <v>324</v>
      </c>
      <c r="I44" s="165" t="s">
        <v>325</v>
      </c>
    </row>
    <row r="45" spans="1:10" s="63" customFormat="1" ht="48" customHeight="1" x14ac:dyDescent="0.2">
      <c r="A45" s="68" t="str">
        <f>'HECVAT - Full | Vendor Response'!A41</f>
        <v>DOCU-01</v>
      </c>
      <c r="B45" s="68" t="str">
        <f>'HECVAT - Full | Vendor Response'!B41</f>
        <v>Have you undergone a SSAE 18/SOC 2 audit?</v>
      </c>
      <c r="C45" s="68" t="str">
        <f>'HECVAT - Full | Vendor Response'!C41</f>
        <v>Yes</v>
      </c>
      <c r="D45" s="162" t="str">
        <f>'HECVAT - Full | Vendor Response'!D41</f>
        <v>A SOC 2 audited report for Impact by Instructure was last completed in June 2023. Instructure requires an MNDA in order to distribute copies of our SOC 2 reports.
Instructure's information security policies and standards are independently audited annually on the International Organization for Standardization's (ISO) 27000 suite of standards.</v>
      </c>
      <c r="E45" s="173" t="s">
        <v>60</v>
      </c>
      <c r="F45" s="232" t="str">
        <f>VLOOKUP($A45,Questions!B$3:T$256,12,FALSE)</f>
        <v>Yes</v>
      </c>
      <c r="G45" s="241"/>
      <c r="H45" s="233">
        <f>VLOOKUP(A45,Questions!B$25:T$295,16,TRUE)</f>
        <v>20</v>
      </c>
      <c r="I45" s="239"/>
    </row>
    <row r="46" spans="1:10" s="63" customFormat="1" ht="48" customHeight="1" x14ac:dyDescent="0.2">
      <c r="A46" s="68" t="str">
        <f>'HECVAT - Full | Vendor Response'!A42</f>
        <v>DOCU-02</v>
      </c>
      <c r="B46" s="68" t="str">
        <f>'HECVAT - Full | Vendor Response'!B42</f>
        <v>Have you completed the Cloud Security Alliance (CSA) self assessment or CAIQ?</v>
      </c>
      <c r="C46" s="68" t="str">
        <f>'HECVAT - Full | Vendor Response'!C42</f>
        <v>Yes</v>
      </c>
      <c r="D46" s="162" t="str">
        <f>'HECVAT - Full | Vendor Response'!D42</f>
        <v>Instructure's CAIQ and CSA STAR Level 1 certificate are included in the Impact Compliance Package available at https://inst.bid/impact/dl. Our listing can be viewed on the CSA STAR Registry at: https://inst.bid/csa</v>
      </c>
      <c r="E46" s="173" t="s">
        <v>60</v>
      </c>
      <c r="F46" s="232" t="str">
        <f>VLOOKUP($A46,Questions!B$3:T$256,12,FALSE)</f>
        <v>Yes</v>
      </c>
      <c r="G46" s="241"/>
      <c r="H46" s="233">
        <f>VLOOKUP(A46,Questions!B$25:T$295,16,TRUE)</f>
        <v>20</v>
      </c>
      <c r="I46" s="239"/>
    </row>
    <row r="47" spans="1:10" s="63" customFormat="1" ht="48" customHeight="1" x14ac:dyDescent="0.2">
      <c r="A47" s="68" t="str">
        <f>'HECVAT - Full | Vendor Response'!A43</f>
        <v>DOCU-03</v>
      </c>
      <c r="B47" s="68" t="str">
        <f>'HECVAT - Full | Vendor Response'!B43</f>
        <v>Have you received the Cloud Security Alliance STAR certification?</v>
      </c>
      <c r="C47" s="68" t="str">
        <f>'HECVAT - Full | Vendor Response'!C43</f>
        <v>Yes</v>
      </c>
      <c r="D47" s="162" t="str">
        <f>'HECVAT - Full | Vendor Response'!D43</f>
        <v xml:space="preserve">Instructure is CSA STAR Level 1 Self Assessed. Our listing can be viewed on the CSA STAR Registry at: https://inst.bid/csa </v>
      </c>
      <c r="E47" s="173" t="s">
        <v>60</v>
      </c>
      <c r="F47" s="232" t="str">
        <f>VLOOKUP($A47,Questions!B$3:T$256,12,FALSE)</f>
        <v>Yes</v>
      </c>
      <c r="G47" s="241"/>
      <c r="H47" s="233">
        <f>VLOOKUP(A47,Questions!B$25:T$295,16,TRUE)</f>
        <v>20</v>
      </c>
      <c r="I47" s="239"/>
    </row>
    <row r="48" spans="1:10" s="63" customFormat="1" ht="48" customHeight="1" x14ac:dyDescent="0.2">
      <c r="A48" s="68" t="str">
        <f>'HECVAT - Full | Vendor Response'!A44</f>
        <v>DOCU-04</v>
      </c>
      <c r="B48" s="68" t="str">
        <f>'HECVAT - Full | Vendor Response'!B44</f>
        <v>Do you conform with a specific industry standard security framework? (e.g., NIST Cybersecurity Framework, CIS Controls, ISO 27001, etc.)</v>
      </c>
      <c r="C48" s="68" t="str">
        <f>'HECVAT - Full | Vendor Response'!C44</f>
        <v>Yes</v>
      </c>
      <c r="D48" s="162" t="str">
        <f>'HECVAT - Full | Vendor Response'!D44</f>
        <v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Impact by Instructure. </v>
      </c>
      <c r="E48" s="173" t="s">
        <v>60</v>
      </c>
      <c r="F48" s="232" t="str">
        <f>VLOOKUP($A48,Questions!B$3:T$256,12,FALSE)</f>
        <v>Yes</v>
      </c>
      <c r="G48" s="241"/>
      <c r="H48" s="233">
        <f>VLOOKUP(A48,Questions!B$25:T$295,16,TRUE)</f>
        <v>20</v>
      </c>
      <c r="I48" s="239"/>
    </row>
    <row r="49" spans="1:10" s="63" customFormat="1" ht="48" customHeight="1" x14ac:dyDescent="0.2">
      <c r="A49" s="68" t="str">
        <f>'HECVAT - Full | Vendor Response'!A45</f>
        <v>DOCU-05</v>
      </c>
      <c r="B49" s="68" t="str">
        <f>'HECVAT - Full | Vendor Response'!B45</f>
        <v>Can the systems that hold the institution's data be compliant with NIST SP 800-171 and/or CMMC Level 2 standards?</v>
      </c>
      <c r="C49" s="68" t="str">
        <f>'HECVAT - Full | Vendor Response'!C45</f>
        <v>Yes</v>
      </c>
      <c r="D49" s="162" t="str">
        <f>'HECVAT - Full | Vendor Response'!D45</f>
        <v xml:space="preserve">Instructure currently has no requirement to conform to NIST SP 800-171 and is not CMMC certified, however, based on our ISO 27001 certification, we believe CMMC Level 3 could be achieved. </v>
      </c>
      <c r="E49" s="173" t="s">
        <v>60</v>
      </c>
      <c r="F49" s="232" t="str">
        <f>VLOOKUP($A49,Questions!B$3:T$256,12,FALSE)</f>
        <v>Yes</v>
      </c>
      <c r="G49" s="241"/>
      <c r="H49" s="233">
        <f>VLOOKUP(A49,Questions!B$25:T$295,16,TRUE)</f>
        <v>20</v>
      </c>
      <c r="I49" s="239"/>
    </row>
    <row r="50" spans="1:10" s="63" customFormat="1" ht="48" customHeight="1" x14ac:dyDescent="0.2">
      <c r="A50" s="68" t="str">
        <f>'HECVAT - Full | Vendor Response'!A46</f>
        <v>DOCU-06</v>
      </c>
      <c r="B50" s="68" t="str">
        <f>'HECVAT - Full | Vendor Response'!B46</f>
        <v>Can you provide overall system and/or application architecture diagrams, including a full description of the data flow for all components of the system?</v>
      </c>
      <c r="C50" s="68" t="str">
        <f>'HECVAT - Full | Vendor Response'!C46</f>
        <v>Yes</v>
      </c>
      <c r="D50" s="162" t="str">
        <f>'HECVAT - Full | Vendor Response'!D46</f>
        <v xml:space="preserve">An architecture diagram of Impact by Instructure has been included in the Impact Compliance Package made available by Instructure at https://inst.bid/impact/dl </v>
      </c>
      <c r="E50" s="173" t="s">
        <v>60</v>
      </c>
      <c r="F50" s="232" t="str">
        <f>VLOOKUP($A50,Questions!B$3:T$256,12,FALSE)</f>
        <v>Yes</v>
      </c>
      <c r="G50" s="241"/>
      <c r="H50" s="233">
        <f>VLOOKUP(A50,Questions!B$25:T$295,16,TRUE)</f>
        <v>20</v>
      </c>
      <c r="I50" s="239"/>
    </row>
    <row r="51" spans="1:10" s="63" customFormat="1" ht="48" customHeight="1" x14ac:dyDescent="0.2">
      <c r="A51" s="68" t="str">
        <f>'HECVAT - Full | Vendor Response'!A47</f>
        <v>DOCU-07</v>
      </c>
      <c r="B51" s="68" t="str">
        <f>'HECVAT - Full | Vendor Response'!B47</f>
        <v>Does your organization have a data privacy policy?</v>
      </c>
      <c r="C51" s="68" t="str">
        <f>'HECVAT - Full | Vendor Response'!C47</f>
        <v>Yes</v>
      </c>
      <c r="D51" s="162" t="str">
        <f>'HECVAT - Full | Vendor Response'!D47</f>
        <v xml:space="preserve">Please see: https://inst.bid/privacy </v>
      </c>
      <c r="E51" s="173" t="s">
        <v>60</v>
      </c>
      <c r="F51" s="232" t="str">
        <f>VLOOKUP($A51,Questions!B$3:T$256,12,FALSE)</f>
        <v>Yes</v>
      </c>
      <c r="G51" s="241"/>
      <c r="H51" s="233">
        <f>VLOOKUP(A51,Questions!B$25:T$295,16,TRUE)</f>
        <v>20</v>
      </c>
      <c r="I51" s="239"/>
    </row>
    <row r="52" spans="1:10" s="63" customFormat="1" ht="48" customHeight="1" x14ac:dyDescent="0.2">
      <c r="A52" s="68" t="str">
        <f>'HECVAT - Full | Vendor Response'!A48</f>
        <v>DOCU-08</v>
      </c>
      <c r="B52" s="68" t="str">
        <f>'HECVAT - Full | Vendor Response'!B48</f>
        <v>Do you have a documented, and currently implemented, employee onboarding and offboarding policy?</v>
      </c>
      <c r="C52" s="68" t="str">
        <f>'HECVAT - Full | Vendor Response'!C48</f>
        <v>Yes</v>
      </c>
      <c r="D52" s="162" t="str">
        <f>'HECVAT - Full | Vendor Response'!D48</f>
        <v xml:space="preserve">Instructure maintains a number of policies that form our employee onboarding and offboarding policies. This includes IT Acceptable Use, Network Security, Onboarding and Termination checklists, and Induction policies. </v>
      </c>
      <c r="E52" s="173" t="s">
        <v>60</v>
      </c>
      <c r="F52" s="232" t="str">
        <f>VLOOKUP($A52,Questions!B$3:T$256,12,FALSE)</f>
        <v>Yes</v>
      </c>
      <c r="G52" s="241"/>
      <c r="H52" s="233">
        <f>VLOOKUP(A52,Questions!B$25:T$295,16,TRUE)</f>
        <v>20</v>
      </c>
      <c r="I52" s="239"/>
    </row>
    <row r="53" spans="1:10" s="63" customFormat="1" ht="48" customHeight="1" x14ac:dyDescent="0.2">
      <c r="A53" s="68" t="str">
        <f>'HECVAT - Full | Vendor Response'!A49</f>
        <v>DOCU-09</v>
      </c>
      <c r="B53" s="68" t="str">
        <f>'HECVAT - Full | Vendor Response'!B49</f>
        <v>Do you have a documented change management process?</v>
      </c>
      <c r="C53" s="68" t="str">
        <f>'HECVAT - Full | Vendor Response'!C49</f>
        <v>Yes</v>
      </c>
      <c r="D53" s="162" t="str">
        <f>'HECVAT - Full | Vendor Response'!D49</f>
        <v xml:space="preserve">A documented change management process is in place, which is in line with ISO 27001 standards. Instructure's ISO 27001 certificate is available in the Impact Compliance Package. </v>
      </c>
      <c r="E53" s="173" t="s">
        <v>60</v>
      </c>
      <c r="F53" s="232" t="str">
        <f>VLOOKUP($A53,Questions!B$3:T$256,12,FALSE)</f>
        <v>Yes</v>
      </c>
      <c r="G53" s="241"/>
      <c r="H53" s="233">
        <f>VLOOKUP(A53,Questions!B$25:T$295,16,TRUE)</f>
        <v>20</v>
      </c>
      <c r="I53" s="239"/>
    </row>
    <row r="54" spans="1:10" s="63" customFormat="1" ht="48" customHeight="1" x14ac:dyDescent="0.2">
      <c r="A54" s="68" t="str">
        <f>'HECVAT - Full | Vendor Response'!A50</f>
        <v>DOCU-10</v>
      </c>
      <c r="B54" s="68" t="str">
        <f>'HECVAT - Full | Vendor Response'!B50</f>
        <v>Has a VPAT or ACR been created or updated for the product and version under consideration within the past year?</v>
      </c>
      <c r="C54" s="68" t="str">
        <f>'HECVAT - Full | Vendor Response'!C50</f>
        <v>Yes</v>
      </c>
      <c r="D54" s="162" t="str">
        <f>'HECVAT - Full | Vendor Response'!D50</f>
        <v>Impact has a Voluntary Product Accessibility Template, or VPAT, which was created in July 2024.</v>
      </c>
      <c r="E54" s="173" t="s">
        <v>60</v>
      </c>
      <c r="F54" s="232" t="str">
        <f>VLOOKUP($A54,Questions!B$3:T$256,12,FALSE)</f>
        <v>Yes</v>
      </c>
      <c r="G54" s="241"/>
      <c r="H54" s="233">
        <f>VLOOKUP(A54,Questions!B$25:T$295,16,TRUE)</f>
        <v>20</v>
      </c>
      <c r="I54" s="239"/>
    </row>
    <row r="55" spans="1:10" s="63" customFormat="1" ht="48" customHeight="1" x14ac:dyDescent="0.2">
      <c r="A55" s="68" t="str">
        <f>'HECVAT - Full | Vendor Response'!A51</f>
        <v>DOCU-11</v>
      </c>
      <c r="B55" s="68" t="str">
        <f>'HECVAT - Full | Vendor Response'!B51</f>
        <v>Do you have documentation to support the accessibility features of your product?</v>
      </c>
      <c r="C55" s="68" t="str">
        <f>'HECVAT - Full | Vendor Response'!C51</f>
        <v>Yes</v>
      </c>
      <c r="D55" s="162" t="str">
        <f>'HECVAT - Full | Vendor Response'!D51</f>
        <v>Accessibility features are documented in release notes on our Community. The most recent accessibility features and updates we have made are:
Keyboard-only Accessibility: Impact is able to be used with only a keyboard, without requiring a mouse or touchpad.
Screen Reader Compatibility: Impact works seamlessly with screen reading software like JAWS, NVDA, and VoiceOver. Each Impact release is tested with the following screen reader and browser combinations: 
JAWS (latest version for Chrome/Firefox on Windows)
NVDA (latest version for Chrome/Firefox on Windows)
VoiceOver (latest version for Safari/Chrome on Macintosh)
Semantic HTML: We've taken a significant step in enhancing Impact's structure and meaning. Impact now employs proper HTML elements like headings, lists, and tables to structure content, ensuring meaningful and efficient experiences using assistive technologies.
Color Contrast Improvements: Impact has fine-tuned the color contrast of text and interactive elements to ensure readability for individuals with low vision and/or color blindness.
Form Accessibility: Clear and concise labeling of form fields and error messages have been added to make the user experience more inclusive.
Responsive Design: Impact is responsive and adaptable to different screen sizes, screen resolutions, and device orientations, making it usable on all devices, including mobile phones and tablets.
Proper Focus Management: We've improved the focus management within Impact, ensuring that users can navigate through interactive elements in a logical and predictable order. This enhancement fosters a more intuitive and accessible interaction with our product.</v>
      </c>
      <c r="E55" s="173" t="s">
        <v>60</v>
      </c>
      <c r="F55" s="232" t="str">
        <f>VLOOKUP($A55,Questions!B$3:T$256,12,FALSE)</f>
        <v>Yes</v>
      </c>
      <c r="G55" s="241"/>
      <c r="H55" s="233">
        <f>VLOOKUP(A55,Questions!B$25:T$295,16,TRUE)</f>
        <v>20</v>
      </c>
      <c r="I55" s="239"/>
      <c r="J55" s="277"/>
    </row>
    <row r="56" spans="1:10" ht="48" customHeight="1" x14ac:dyDescent="0.2">
      <c r="A56" s="402" t="str">
        <f>'HECVAT - Full | Vendor Response'!A52:B52</f>
        <v xml:space="preserve">IT Accessibility </v>
      </c>
      <c r="B56" s="402"/>
      <c r="C56" s="155" t="s">
        <v>321</v>
      </c>
      <c r="D56" s="161" t="s">
        <v>48</v>
      </c>
      <c r="E56" s="163" t="s">
        <v>50</v>
      </c>
      <c r="F56" s="164" t="s">
        <v>322</v>
      </c>
      <c r="G56" s="155" t="s">
        <v>323</v>
      </c>
      <c r="H56" s="155" t="s">
        <v>324</v>
      </c>
      <c r="I56" s="165" t="s">
        <v>325</v>
      </c>
    </row>
    <row r="57" spans="1:10" s="63" customFormat="1" ht="48" customHeight="1" x14ac:dyDescent="0.2">
      <c r="A57" s="68" t="str">
        <f>'HECVAT - Full | Vendor Response'!A53</f>
        <v>ITAC-01</v>
      </c>
      <c r="B57" s="68" t="str">
        <f>'HECVAT - Full | Vendor Response'!B53</f>
        <v>Has a third-party expert conducted an audit of the most recent version of your product?</v>
      </c>
      <c r="C57" s="68" t="str">
        <f>'HECVAT - Full | Vendor Response'!C53</f>
        <v>Yes</v>
      </c>
      <c r="D57" s="162" t="str">
        <f>'HECVAT - Full | Vendor Response'!D53</f>
        <v>Impact has been evaluated by Level Access (Third Party) according to WCAG 2.1 standards.</v>
      </c>
      <c r="E57" s="173" t="s">
        <v>60</v>
      </c>
      <c r="F57" s="232" t="str">
        <f>VLOOKUP($A57,Questions!B$3:T$256,12,FALSE)</f>
        <v>Yes</v>
      </c>
      <c r="G57" s="241"/>
      <c r="H57" s="233">
        <f>VLOOKUP(A57,Questions!B$25:T$295,16,TRUE)</f>
        <v>25</v>
      </c>
      <c r="I57" s="239"/>
    </row>
    <row r="58" spans="1:10" s="63" customFormat="1" ht="48" customHeight="1" x14ac:dyDescent="0.2">
      <c r="A58" s="68" t="str">
        <f>'HECVAT - Full | Vendor Response'!A54</f>
        <v>ITAC-02</v>
      </c>
      <c r="B58" s="68" t="str">
        <f>'HECVAT - Full | Vendor Response'!B54</f>
        <v>Do you have a documented and implemented process for verifying accessibility conformance?</v>
      </c>
      <c r="C58" s="68" t="str">
        <f>'HECVAT - Full | Vendor Response'!C54</f>
        <v>Yes</v>
      </c>
      <c r="D58" s="162" t="str">
        <f>'HECVAT - Full | Vendor Response'!D54</f>
        <v xml:space="preserve">Testing is regularly conducted using automated tools, assistive technology (such as screen readers, keyboard testing, etc.), and coding best practices. Mechanisms are in place for logging and fixing accessibility defects. Instructure targets WCAG 2.1 AA conformance for its products. </v>
      </c>
      <c r="E58" s="173" t="s">
        <v>60</v>
      </c>
      <c r="F58" s="232" t="str">
        <f>VLOOKUP($A58,Questions!B$3:T$256,12,FALSE)</f>
        <v>Yes</v>
      </c>
      <c r="G58" s="241"/>
      <c r="H58" s="233">
        <f>VLOOKUP(A58,Questions!B$25:T$295,16,TRUE)</f>
        <v>25</v>
      </c>
      <c r="I58" s="239"/>
    </row>
    <row r="59" spans="1:10" s="63" customFormat="1" ht="48" customHeight="1" x14ac:dyDescent="0.2">
      <c r="A59" s="68" t="str">
        <f>'HECVAT - Full | Vendor Response'!A55</f>
        <v>ITAC-03</v>
      </c>
      <c r="B59" s="68" t="str">
        <f>'HECVAT - Full | Vendor Response'!B55</f>
        <v>Have you adopted a technical or legal standard of conformance for the product in question?</v>
      </c>
      <c r="C59" s="68" t="str">
        <f>'HECVAT - Full | Vendor Response'!C55</f>
        <v>Yes</v>
      </c>
      <c r="D59" s="162" t="str">
        <f>'HECVAT - Full | Vendor Response'!D55</f>
        <v xml:space="preserve">Instructure is committed to ensuring its products are inclusive and meet the diverse accessibility needs of our users. As with all of the Instructure Learning Ecosystem, Impact by Instructure is tested for conformance with a target of WCAG 2.1 AA accessibility standards and we are working to achieve full conformance. </v>
      </c>
      <c r="E59" s="173" t="s">
        <v>60</v>
      </c>
      <c r="F59" s="232" t="str">
        <f>VLOOKUP($A59,Questions!B$3:T$256,12,FALSE)</f>
        <v>Yes</v>
      </c>
      <c r="G59" s="241"/>
      <c r="H59" s="233">
        <f>VLOOKUP(A59,Questions!B$25:T$295,16,TRUE)</f>
        <v>25</v>
      </c>
      <c r="I59" s="239"/>
    </row>
    <row r="60" spans="1:10" s="63" customFormat="1" ht="48" customHeight="1" x14ac:dyDescent="0.2">
      <c r="A60" s="68" t="str">
        <f>'HECVAT - Full | Vendor Response'!A56</f>
        <v>ITAC-04</v>
      </c>
      <c r="B60" s="68" t="str">
        <f>'HECVAT - Full | Vendor Response'!B56</f>
        <v>Can you provide a current, detailed accessibility roadmap with delivery timelines?</v>
      </c>
      <c r="C60" s="68" t="str">
        <f>'HECVAT - Full | Vendor Response'!C56</f>
        <v>No</v>
      </c>
      <c r="D60" s="162" t="str">
        <f>'HECVAT - Full | Vendor Response'!D56</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v>
      </c>
      <c r="E60" s="173" t="s">
        <v>60</v>
      </c>
      <c r="F60" s="232" t="str">
        <f>VLOOKUP($A60,Questions!B$3:T$256,12,FALSE)</f>
        <v>Yes</v>
      </c>
      <c r="G60" s="241"/>
      <c r="H60" s="233">
        <f>VLOOKUP(A60,Questions!B$25:T$295,16,TRUE)</f>
        <v>25</v>
      </c>
      <c r="I60" s="239"/>
    </row>
    <row r="61" spans="1:10" s="63" customFormat="1" ht="48" customHeight="1" x14ac:dyDescent="0.2">
      <c r="A61" s="68" t="str">
        <f>'HECVAT - Full | Vendor Response'!A57</f>
        <v>ITAC-05</v>
      </c>
      <c r="B61" s="68" t="str">
        <f>'HECVAT - Full | Vendor Response'!B57</f>
        <v>Do you expect your staff to maintain a current skill set in IT accessibility?</v>
      </c>
      <c r="C61" s="68" t="str">
        <f>'HECVAT - Full | Vendor Response'!C57</f>
        <v>Yes</v>
      </c>
      <c r="D61" s="162" t="str">
        <f>'HECVAT - Full | Vendor Response'!D57</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61" s="173" t="s">
        <v>60</v>
      </c>
      <c r="F61" s="232" t="str">
        <f>VLOOKUP($A61,Questions!B$3:T$256,12,FALSE)</f>
        <v>Yes</v>
      </c>
      <c r="G61" s="241"/>
      <c r="H61" s="233">
        <f>VLOOKUP(A61,Questions!B$25:T$295,16,TRUE)</f>
        <v>25</v>
      </c>
      <c r="I61" s="239"/>
    </row>
    <row r="62" spans="1:10" s="63" customFormat="1" ht="48" customHeight="1" x14ac:dyDescent="0.2">
      <c r="A62" s="68" t="str">
        <f>'HECVAT - Full | Vendor Response'!A58</f>
        <v>ITAC-06</v>
      </c>
      <c r="B62" s="68" t="str">
        <f>'HECVAT - Full | Vendor Response'!B58</f>
        <v>Do you have a documented and implemented process for reporting and tracking accessibility issues?</v>
      </c>
      <c r="C62" s="68" t="str">
        <f>'HECVAT - Full | Vendor Response'!C58</f>
        <v>Yes</v>
      </c>
      <c r="D62" s="162" t="str">
        <f>'HECVAT - Full | Vendor Response'!D58</f>
        <v xml:space="preserve">Any accessibility issues detected during testing or use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 </v>
      </c>
      <c r="E62" s="173" t="s">
        <v>60</v>
      </c>
      <c r="F62" s="232" t="str">
        <f>VLOOKUP($A62,Questions!B$3:T$256,12,FALSE)</f>
        <v>Yes</v>
      </c>
      <c r="G62" s="241"/>
      <c r="H62" s="233">
        <f>VLOOKUP(A62,Questions!B$25:T$295,16,TRUE)</f>
        <v>25</v>
      </c>
      <c r="I62" s="239"/>
    </row>
    <row r="63" spans="1:10" s="63" customFormat="1" ht="48" customHeight="1" x14ac:dyDescent="0.2">
      <c r="A63" s="68" t="str">
        <f>'HECVAT - Full | Vendor Response'!A59</f>
        <v>ITAC-07</v>
      </c>
      <c r="B63" s="68" t="str">
        <f>'HECVAT - Full | Vendor Response'!B59</f>
        <v>Do you have documented processes and procedures for implementing accessibility into your development lifecycle?</v>
      </c>
      <c r="C63" s="68" t="str">
        <f>'HECVAT - Full | Vendor Response'!C59</f>
        <v>Yes</v>
      </c>
      <c r="D63" s="162" t="str">
        <f>'HECVAT - Full | Vendor Response'!D59</f>
        <v xml:space="preserve">Instructure has a dedicated team of accessibility specialists that support Instructure's accessibility engineering efforts. The team is responsible for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 </v>
      </c>
      <c r="E63" s="173" t="s">
        <v>60</v>
      </c>
      <c r="F63" s="232" t="str">
        <f>VLOOKUP($A63,Questions!B$3:T$256,12,FALSE)</f>
        <v>Yes</v>
      </c>
      <c r="G63" s="241"/>
      <c r="H63" s="233">
        <f>VLOOKUP(A63,Questions!B$25:T$295,16,TRUE)</f>
        <v>25</v>
      </c>
      <c r="I63" s="239"/>
    </row>
    <row r="64" spans="1:10" s="63" customFormat="1" ht="48" customHeight="1" x14ac:dyDescent="0.2">
      <c r="A64" s="68" t="str">
        <f>'HECVAT - Full | Vendor Response'!A60</f>
        <v>ITAC-08</v>
      </c>
      <c r="B64" s="68" t="str">
        <f>'HECVAT - Full | Vendor Response'!B60</f>
        <v>Can all functions of the application or service be performed using only the keyboard?</v>
      </c>
      <c r="C64" s="68" t="str">
        <f>'HECVAT - Full | Vendor Response'!C60</f>
        <v>Yes</v>
      </c>
      <c r="D64" s="162" t="str">
        <f>'HECVAT - Full | Vendor Response'!D60</f>
        <v>Impact is able to be used with only a keyboard, without requiring a mouse or touchpad.</v>
      </c>
      <c r="E64" s="173" t="s">
        <v>60</v>
      </c>
      <c r="F64" s="232" t="str">
        <f>VLOOKUP($A64,Questions!B$3:T$256,12,FALSE)</f>
        <v>Yes</v>
      </c>
      <c r="G64" s="241"/>
      <c r="H64" s="233">
        <f>VLOOKUP(A64,Questions!B$25:T$295,16,TRUE)</f>
        <v>25</v>
      </c>
      <c r="I64" s="239"/>
    </row>
    <row r="65" spans="1:10" s="63" customFormat="1" ht="48" customHeight="1" x14ac:dyDescent="0.2">
      <c r="A65" s="68" t="str">
        <f>'HECVAT - Full | Vendor Response'!A61</f>
        <v>ITAC-09</v>
      </c>
      <c r="B65" s="68" t="str">
        <f>'HECVAT - Full | Vendor Response'!B61</f>
        <v>Does your product rely on activating a special "accessibility mode," a "lite version," or accessing an alternate interface for accessibility purposes?</v>
      </c>
      <c r="C65" s="68" t="str">
        <f>'HECVAT - Full | Vendor Response'!C61</f>
        <v>No</v>
      </c>
      <c r="D65" s="162" t="str">
        <f>'HECVAT - Full | Vendor Response'!D61</f>
        <v xml:space="preserve"> </v>
      </c>
      <c r="E65" s="173" t="s">
        <v>60</v>
      </c>
      <c r="F65" s="232" t="str">
        <f>VLOOKUP($A65,Questions!B$3:T$256,12,FALSE)</f>
        <v>No</v>
      </c>
      <c r="G65" s="241"/>
      <c r="H65" s="233">
        <f>VLOOKUP(A65,Questions!B$25:T$295,16,TRUE)</f>
        <v>25</v>
      </c>
      <c r="I65" s="239"/>
      <c r="J65" s="277"/>
    </row>
    <row r="66" spans="1:10" ht="48" customHeight="1" x14ac:dyDescent="0.2">
      <c r="A66" s="402" t="str">
        <f>'HECVAT - Full | Vendor Response'!A62</f>
        <v>Assessment of Third Parties</v>
      </c>
      <c r="B66" s="402"/>
      <c r="C66" s="155" t="s">
        <v>321</v>
      </c>
      <c r="D66" s="161" t="s">
        <v>48</v>
      </c>
      <c r="E66" s="163" t="s">
        <v>50</v>
      </c>
      <c r="F66" s="164" t="s">
        <v>322</v>
      </c>
      <c r="G66" s="155" t="s">
        <v>323</v>
      </c>
      <c r="H66" s="155" t="s">
        <v>324</v>
      </c>
      <c r="I66" s="165" t="s">
        <v>325</v>
      </c>
    </row>
    <row r="67" spans="1:10" ht="48" customHeight="1" x14ac:dyDescent="0.2">
      <c r="A67" s="68" t="str">
        <f>'HECVAT - Full | Vendor Response'!A63</f>
        <v>THRD-01</v>
      </c>
      <c r="B67" s="68" t="str">
        <f>'HECVAT - Full | Vendor Response'!B63</f>
        <v>Do you perform security assessments of third-party companies with which you share data? (e.g., hosting providers, cloud services, PaaS, IaaS, SaaS)</v>
      </c>
      <c r="C67" s="154" t="str">
        <f>'HECVAT - Full | Vendor Response'!C63</f>
        <v>Yes</v>
      </c>
      <c r="D67" s="160" t="str">
        <f>'HECVAT - Full | Vendor Response'!D63</f>
        <v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v>
      </c>
      <c r="E67" s="173" t="s">
        <v>60</v>
      </c>
      <c r="F67" s="232" t="str">
        <f>VLOOKUP($A67,Questions!B$3:T$256,12,FALSE)</f>
        <v>Yes</v>
      </c>
      <c r="G67" s="241"/>
      <c r="H67" s="233">
        <f>VLOOKUP(A66,Questions!B$25:T$295,16,TRUE)</f>
        <v>25</v>
      </c>
      <c r="I67" s="239"/>
    </row>
    <row r="68" spans="1:10" ht="48" customHeight="1" x14ac:dyDescent="0.2">
      <c r="A68" s="153" t="str">
        <f>'HECVAT - Full | Vendor Response'!A64</f>
        <v>THRD-02</v>
      </c>
      <c r="B68" s="153" t="str">
        <f>'HECVAT - Full | Vendor Response'!B64</f>
        <v>Provide a brief description for why each of these third parties will have access to institutional data.</v>
      </c>
      <c r="C68" s="388" t="str">
        <f>'HECVAT - Full | Vendor Response'!C64</f>
        <v>Our third party services are required to provide the service to our customers. For example, we utilize Amazon Web Services to host our products. As our list of third parties is often evolving, a list of current third parties can be provided upon request.</v>
      </c>
      <c r="D68" s="389"/>
      <c r="E68" s="172" t="s">
        <v>60</v>
      </c>
      <c r="F68" s="234" t="s">
        <v>326</v>
      </c>
      <c r="G68" s="241"/>
      <c r="H68" s="235">
        <f>VLOOKUP(A67,Questions!B$25:T$295,16,TRUE)</f>
        <v>15</v>
      </c>
      <c r="I68" s="239"/>
    </row>
    <row r="69" spans="1:10" ht="48" customHeight="1" x14ac:dyDescent="0.2">
      <c r="A69" s="153" t="str">
        <f>'HECVAT - Full | Vendor Response'!A65</f>
        <v>THRD-03</v>
      </c>
      <c r="B69" s="153" t="str">
        <f>'HECVAT - Full | Vendor Response'!B65</f>
        <v>What legal agreements (i.e., contracts) do you have in place with these third parties that address liability in the event of a data breach?</v>
      </c>
      <c r="C69" s="388" t="str">
        <f>'HECVAT - Full | Vendor Response'!C65</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D69" s="389"/>
      <c r="E69" s="172" t="s">
        <v>60</v>
      </c>
      <c r="F69" s="234" t="s">
        <v>326</v>
      </c>
      <c r="G69" s="241"/>
      <c r="H69" s="235">
        <f>VLOOKUP(A68,Questions!B$25:T$295,16,TRUE)</f>
        <v>15</v>
      </c>
      <c r="I69" s="239"/>
    </row>
    <row r="70" spans="1:10" ht="48" customHeight="1" x14ac:dyDescent="0.2">
      <c r="A70" s="68" t="str">
        <f>'HECVAT - Full | Vendor Response'!A66</f>
        <v>THRD-04</v>
      </c>
      <c r="B70" s="68" t="str">
        <f>'HECVAT - Full | Vendor Response'!B66</f>
        <v>Do you have an implemented third-party management strategy?</v>
      </c>
      <c r="C70" s="154" t="str">
        <f>'HECVAT - Full | Vendor Response'!C66</f>
        <v>Yes</v>
      </c>
      <c r="D70" s="160" t="str">
        <f>'HECVAT - Full | Vendor Response'!D66</f>
        <v xml:space="preserve">The majority of functionality that Impact offers integrates into the core of the Learning Management System, namely, Canvas LMS. The Canvas ecosystem provides integration points as modular plugins which leverage the APIs of the remote system.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v>
      </c>
      <c r="E70" s="172" t="s">
        <v>60</v>
      </c>
      <c r="F70" s="232" t="str">
        <f>VLOOKUP($A70,Questions!B$3:T$256,12,FALSE)</f>
        <v>Yes</v>
      </c>
      <c r="G70" s="241"/>
      <c r="H70" s="233">
        <f>VLOOKUP(A68,Questions!B$25:T$295,16,TRUE)</f>
        <v>15</v>
      </c>
      <c r="I70" s="239"/>
    </row>
    <row r="71" spans="1:10" ht="48" customHeight="1" x14ac:dyDescent="0.2">
      <c r="A71" s="68" t="str">
        <f>'HECVAT - Full | Vendor Response'!A67</f>
        <v>THRD-05</v>
      </c>
      <c r="B71" s="68" t="str">
        <f>'HECVAT - Full | Vendor Response'!B67</f>
        <v>Do you have a process and implemented procedures for managing your hardware supply chain? (e.g., telecommunications equipment, export licensing, computing devices)</v>
      </c>
      <c r="C71" s="154" t="str">
        <f>'HECVAT - Full | Vendor Response'!C67</f>
        <v>Yes</v>
      </c>
      <c r="D71" s="160" t="str">
        <f>'HECVAT - Full | Vendor Response'!D67</f>
        <v>Our processes and procedures cover regions in which we operate.</v>
      </c>
      <c r="E71" s="172" t="s">
        <v>60</v>
      </c>
      <c r="F71" s="232" t="str">
        <f>VLOOKUP($A71,Questions!B$3:T$256,12,FALSE)</f>
        <v>Yes</v>
      </c>
      <c r="G71" s="241"/>
      <c r="H71" s="233">
        <f>VLOOKUP(A69,Questions!B$25:T$295,16,TRUE)</f>
        <v>15</v>
      </c>
      <c r="I71" s="239"/>
      <c r="J71" s="276"/>
    </row>
    <row r="72" spans="1:10" ht="48" customHeight="1" x14ac:dyDescent="0.2">
      <c r="A72" s="402" t="str">
        <f>'HECVAT - Full | Vendor Response'!A68</f>
        <v>Consulting</v>
      </c>
      <c r="B72" s="402"/>
      <c r="C72" s="155" t="s">
        <v>321</v>
      </c>
      <c r="D72" s="161" t="s">
        <v>48</v>
      </c>
      <c r="E72" s="163" t="s">
        <v>50</v>
      </c>
      <c r="F72" s="164" t="s">
        <v>322</v>
      </c>
      <c r="G72" s="155" t="s">
        <v>323</v>
      </c>
      <c r="H72" s="155" t="s">
        <v>324</v>
      </c>
      <c r="I72" s="165" t="s">
        <v>325</v>
      </c>
    </row>
    <row r="73" spans="1:10" ht="48" customHeight="1" x14ac:dyDescent="0.2">
      <c r="A73" s="68" t="str">
        <f>'HECVAT - Full | Vendor Response'!A69</f>
        <v>CONS-01</v>
      </c>
      <c r="B73" s="68" t="str">
        <f>'HECVAT - Full | Vendor Response'!B69</f>
        <v>Will the consulting take place on-premises?</v>
      </c>
      <c r="C73" s="154" t="str">
        <f>'HECVAT - Full | Vendor Response'!C69</f>
        <v>No</v>
      </c>
      <c r="D73" s="160">
        <f>'HECVAT - Full | Vendor Response'!D69</f>
        <v>0</v>
      </c>
      <c r="E73" s="172" t="s">
        <v>60</v>
      </c>
      <c r="F73" s="232" t="str">
        <f>VLOOKUP($A73,Questions!B$3:T$256,12,FALSE)</f>
        <v>No</v>
      </c>
      <c r="G73" s="241"/>
      <c r="H73" s="233">
        <f>VLOOKUP(A72,Questions!B$25:T$295,16,TRUE)</f>
        <v>15</v>
      </c>
      <c r="I73" s="239"/>
    </row>
    <row r="74" spans="1:10" ht="48" customHeight="1" x14ac:dyDescent="0.2">
      <c r="A74" s="68" t="str">
        <f>'HECVAT - Full | Vendor Response'!A70</f>
        <v>CONS-02</v>
      </c>
      <c r="B74" s="68" t="str">
        <f>'HECVAT - Full | Vendor Response'!B70</f>
        <v>Will the consultant require access to the institution's network resources?</v>
      </c>
      <c r="C74" s="154" t="str">
        <f>'HECVAT - Full | Vendor Response'!C70</f>
        <v>No</v>
      </c>
      <c r="D74" s="160">
        <f>'HECVAT - Full | Vendor Response'!D70</f>
        <v>0</v>
      </c>
      <c r="E74" s="172" t="s">
        <v>60</v>
      </c>
      <c r="F74" s="232" t="str">
        <f>VLOOKUP($A74,Questions!B$3:T$256,12,FALSE)</f>
        <v>No</v>
      </c>
      <c r="G74" s="241"/>
      <c r="H74" s="233">
        <f>VLOOKUP(A73,Questions!B$25:T$295,16,TRUE)</f>
        <v>15</v>
      </c>
      <c r="I74" s="239"/>
    </row>
    <row r="75" spans="1:10" ht="48" customHeight="1" x14ac:dyDescent="0.2">
      <c r="A75" s="68" t="str">
        <f>'HECVAT - Full | Vendor Response'!A71</f>
        <v>CONS-03</v>
      </c>
      <c r="B75" s="68" t="str">
        <f>'HECVAT - Full | Vendor Response'!B71</f>
        <v>Will the consultant require access to hardware in the institution's data centers?</v>
      </c>
      <c r="C75" s="154" t="str">
        <f>'HECVAT - Full | Vendor Response'!C71</f>
        <v>No</v>
      </c>
      <c r="D75" s="160">
        <f>'HECVAT - Full | Vendor Response'!D71</f>
        <v>0</v>
      </c>
      <c r="E75" s="172" t="s">
        <v>60</v>
      </c>
      <c r="F75" s="232" t="str">
        <f>VLOOKUP($A75,Questions!B$3:T$256,12,FALSE)</f>
        <v>No</v>
      </c>
      <c r="G75" s="241"/>
      <c r="H75" s="233">
        <f>VLOOKUP(A74,Questions!B$25:T$295,16,TRUE)</f>
        <v>15</v>
      </c>
      <c r="I75" s="239"/>
    </row>
    <row r="76" spans="1:10" ht="48" customHeight="1" x14ac:dyDescent="0.2">
      <c r="A76" s="68" t="str">
        <f>'HECVAT - Full | Vendor Response'!A72</f>
        <v>CONS-04</v>
      </c>
      <c r="B76" s="68" t="str">
        <f>'HECVAT - Full | Vendor Response'!B72</f>
        <v>Will the consultant require an account within the institution's domain (@*.edu)?</v>
      </c>
      <c r="C76" s="154" t="str">
        <f>'HECVAT - Full | Vendor Response'!C72</f>
        <v>No</v>
      </c>
      <c r="D76" s="160">
        <f>'HECVAT - Full | Vendor Response'!D72</f>
        <v>0</v>
      </c>
      <c r="E76" s="172" t="s">
        <v>60</v>
      </c>
      <c r="F76" s="232" t="str">
        <f>VLOOKUP($A76,Questions!B$3:T$256,12,FALSE)</f>
        <v>No</v>
      </c>
      <c r="G76" s="241"/>
      <c r="H76" s="233">
        <f>VLOOKUP(A75,Questions!B$25:T$295,16,TRUE)</f>
        <v>15</v>
      </c>
      <c r="I76" s="239"/>
    </row>
    <row r="77" spans="1:10" ht="48" customHeight="1" x14ac:dyDescent="0.2">
      <c r="A77" s="68" t="str">
        <f>'HECVAT - Full | Vendor Response'!A73</f>
        <v>CONS-05</v>
      </c>
      <c r="B77" s="68" t="str">
        <f>'HECVAT - Full | Vendor Response'!B73</f>
        <v>Has the consultant received training on (sensitive, HIPAA, PCI, etc.) data handling?</v>
      </c>
      <c r="C77" s="154" t="str">
        <f>'HECVAT - Full | Vendor Response'!C73</f>
        <v>Yes</v>
      </c>
      <c r="D77" s="160">
        <f>'HECVAT - Full | Vendor Response'!D73</f>
        <v>0</v>
      </c>
      <c r="E77" s="172" t="s">
        <v>60</v>
      </c>
      <c r="F77" s="232" t="str">
        <f>VLOOKUP($A77,Questions!B$3:T$256,12,FALSE)</f>
        <v>Yes</v>
      </c>
      <c r="G77" s="241"/>
      <c r="H77" s="233">
        <f>VLOOKUP(A76,Questions!B$25:T$295,16,TRUE)</f>
        <v>15</v>
      </c>
      <c r="I77" s="239"/>
    </row>
    <row r="78" spans="1:10" ht="48" customHeight="1" x14ac:dyDescent="0.2">
      <c r="A78" s="68" t="str">
        <f>'HECVAT - Full | Vendor Response'!A74</f>
        <v>CONS-06</v>
      </c>
      <c r="B78" s="68" t="str">
        <f>'HECVAT - Full | Vendor Response'!B74</f>
        <v>Will any data be transferred to the consultant's possession?</v>
      </c>
      <c r="C78" s="154" t="str">
        <f>'HECVAT - Full | Vendor Response'!C74</f>
        <v>Yes</v>
      </c>
      <c r="D78" s="160">
        <f>'HECVAT - Full | Vendor Response'!D74</f>
        <v>0</v>
      </c>
      <c r="E78" s="172" t="s">
        <v>60</v>
      </c>
      <c r="F78" s="232" t="str">
        <f>VLOOKUP($A78,Questions!B$3:T$256,12,FALSE)</f>
        <v>No</v>
      </c>
      <c r="G78" s="241"/>
      <c r="H78" s="233">
        <f>VLOOKUP(A77,Questions!B$25:T$295,16,TRUE)</f>
        <v>15</v>
      </c>
      <c r="I78" s="239"/>
    </row>
    <row r="79" spans="1:10" ht="48" customHeight="1" x14ac:dyDescent="0.2">
      <c r="A79" s="68" t="str">
        <f>'HECVAT - Full | Vendor Response'!A75</f>
        <v>CONS-07</v>
      </c>
      <c r="B79" s="68" t="str">
        <f>'HECVAT - Full | Vendor Response'!B75</f>
        <v>Is it encrypted (at rest) while in the consultant's possession?</v>
      </c>
      <c r="C79" s="154" t="str">
        <f>'HECVAT - Full | Vendor Response'!C75</f>
        <v>Yes</v>
      </c>
      <c r="D79" s="160">
        <f>'HECVAT - Full | Vendor Response'!D75</f>
        <v>0</v>
      </c>
      <c r="E79" s="172" t="s">
        <v>60</v>
      </c>
      <c r="F79" s="232" t="str">
        <f>VLOOKUP($A79,Questions!B$3:T$256,12,FALSE)</f>
        <v>Yes</v>
      </c>
      <c r="G79" s="241"/>
      <c r="H79" s="233">
        <f>VLOOKUP(A78,Questions!B$25:T$295,16,TRUE)</f>
        <v>15</v>
      </c>
      <c r="I79" s="239"/>
    </row>
    <row r="80" spans="1:10" ht="48" customHeight="1" x14ac:dyDescent="0.2">
      <c r="A80" s="68" t="str">
        <f>'HECVAT - Full | Vendor Response'!A76</f>
        <v>CONS-08</v>
      </c>
      <c r="B80" s="68" t="str">
        <f>'HECVAT - Full | Vendor Response'!B76</f>
        <v>Will the consultant need remote access to the institution's network or systems?</v>
      </c>
      <c r="C80" s="154" t="str">
        <f>'HECVAT - Full | Vendor Response'!C76</f>
        <v>No</v>
      </c>
      <c r="D80" s="160">
        <f>'HECVAT - Full | Vendor Response'!D76</f>
        <v>0</v>
      </c>
      <c r="E80" s="172" t="s">
        <v>60</v>
      </c>
      <c r="F80" s="232" t="str">
        <f>VLOOKUP($A80,Questions!B$3:T$256,12,FALSE)</f>
        <v>No</v>
      </c>
      <c r="G80" s="241"/>
      <c r="H80" s="233">
        <f>VLOOKUP(A79,Questions!B$25:T$295,16,TRUE)</f>
        <v>15</v>
      </c>
      <c r="I80" s="239"/>
    </row>
    <row r="81" spans="1:10" ht="48" customHeight="1" x14ac:dyDescent="0.2">
      <c r="A81" s="68" t="str">
        <f>'HECVAT - Full | Vendor Response'!A77</f>
        <v>CONS-09</v>
      </c>
      <c r="B81" s="68" t="str">
        <f>'HECVAT - Full | Vendor Response'!B77</f>
        <v>Can we restrict that access based on source IP address?</v>
      </c>
      <c r="C81" s="154">
        <f>'HECVAT - Full | Vendor Response'!C77</f>
        <v>0</v>
      </c>
      <c r="D81" s="160">
        <f>'HECVAT - Full | Vendor Response'!D77</f>
        <v>0</v>
      </c>
      <c r="E81" s="172" t="s">
        <v>60</v>
      </c>
      <c r="F81" s="232" t="str">
        <f>VLOOKUP($A81,Questions!B$3:T$256,12,FALSE)</f>
        <v>Yes</v>
      </c>
      <c r="G81" s="241"/>
      <c r="H81" s="233">
        <f>VLOOKUP(A80,Questions!B$25:T$295,16,TRUE)</f>
        <v>15</v>
      </c>
      <c r="I81" s="239"/>
      <c r="J81" s="276"/>
    </row>
    <row r="82" spans="1:10" ht="48" customHeight="1" x14ac:dyDescent="0.2">
      <c r="A82" s="402" t="str">
        <f>'HECVAT - Full | Vendor Response'!A78</f>
        <v>Application/Service Security</v>
      </c>
      <c r="B82" s="402"/>
      <c r="C82" s="155" t="s">
        <v>321</v>
      </c>
      <c r="D82" s="161" t="s">
        <v>48</v>
      </c>
      <c r="E82" s="163" t="s">
        <v>50</v>
      </c>
      <c r="F82" s="164" t="s">
        <v>322</v>
      </c>
      <c r="G82" s="155" t="s">
        <v>323</v>
      </c>
      <c r="H82" s="155" t="s">
        <v>324</v>
      </c>
      <c r="I82" s="165" t="s">
        <v>325</v>
      </c>
    </row>
    <row r="83" spans="1:10" ht="48" customHeight="1" x14ac:dyDescent="0.2">
      <c r="A83" s="68" t="str">
        <f>'HECVAT - Full | Vendor Response'!A79</f>
        <v>APPL-01</v>
      </c>
      <c r="B83" s="68" t="str">
        <f>'HECVAT - Full | Vendor Response'!B79</f>
        <v>Are access controls for institutional accounts based on structured rules, such as role-based access control (RBAC), attribute-based access control (ABAC), or policy-based access control (PBAC)?</v>
      </c>
      <c r="C83" s="154" t="str">
        <f>'HECVAT - Full | Vendor Response'!C79</f>
        <v>Yes</v>
      </c>
      <c r="D83" s="160" t="str">
        <f>'HECVAT - Full | Vendor Response'!D79</f>
        <v>Impact supports role-based access control (RBAC) for both administrators and end-users. Within the Impact control panel, administrators can also organize and group user roles, institutional hierarchies or sub-accounts.</v>
      </c>
      <c r="E83" s="172" t="s">
        <v>60</v>
      </c>
      <c r="F83" s="232" t="str">
        <f>VLOOKUP($A83,Questions!B$3:T$256,12,FALSE)</f>
        <v>Yes</v>
      </c>
      <c r="G83" s="241"/>
      <c r="H83" s="233">
        <f>VLOOKUP(A83,Questions!B$25:T$295,16,FALSE)</f>
        <v>25</v>
      </c>
      <c r="I83" s="239"/>
    </row>
    <row r="84" spans="1:10" ht="48" customHeight="1" x14ac:dyDescent="0.2">
      <c r="A84" s="68" t="str">
        <f>'HECVAT - Full | Vendor Response'!A80</f>
        <v>APPL-02</v>
      </c>
      <c r="B84" s="68" t="str">
        <f>'HECVAT - Full | Vendor Response'!B80</f>
        <v>Are access controls for staff within your organization based on structured rules, such as RBAC, ABAC, or PBAC?</v>
      </c>
      <c r="C84" s="154" t="str">
        <f>'HECVAT - Full | Vendor Response'!C80</f>
        <v>Yes</v>
      </c>
      <c r="D84" s="160" t="str">
        <f>'HECVAT - Full | Vendor Response'!D80</f>
        <v xml:space="preserve">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 </v>
      </c>
      <c r="E84" s="172" t="s">
        <v>60</v>
      </c>
      <c r="F84" s="232" t="str">
        <f>VLOOKUP($A84,Questions!B$3:T$256,12,FALSE)</f>
        <v>Yes</v>
      </c>
      <c r="G84" s="241"/>
      <c r="H84" s="233">
        <f>VLOOKUP(A84,Questions!B$25:T$295,16,FALSE)</f>
        <v>20</v>
      </c>
      <c r="I84" s="239"/>
    </row>
    <row r="85" spans="1:10" ht="48" customHeight="1" x14ac:dyDescent="0.2">
      <c r="A85" s="68" t="str">
        <f>'HECVAT - Full | Vendor Response'!A81</f>
        <v>APPL-03</v>
      </c>
      <c r="B85" s="68" t="str">
        <f>'HECVAT - Full | Vendor Response'!B81</f>
        <v>Does the system provide data input validation and error messages?</v>
      </c>
      <c r="C85" s="154" t="str">
        <f>'HECVAT - Full | Vendor Response'!C81</f>
        <v>Yes</v>
      </c>
      <c r="D85" s="160" t="str">
        <f>'HECVAT - Full | Vendor Response'!D81</f>
        <v xml:space="preserve">Where possible, forms and fields provide helpful messaging to users to assist with accurate and adequate data input. We are continually improving our products to better serve users in user experience and understanding. </v>
      </c>
      <c r="E85" s="172" t="s">
        <v>60</v>
      </c>
      <c r="F85" s="232" t="str">
        <f>VLOOKUP($A85,Questions!B$3:T$256,12,FALSE)</f>
        <v>Yes</v>
      </c>
      <c r="G85" s="241"/>
      <c r="H85" s="233">
        <f>VLOOKUP(A85,Questions!B$25:T$295,16,FALSE)</f>
        <v>20</v>
      </c>
      <c r="I85" s="239"/>
    </row>
    <row r="86" spans="1:10" ht="48" customHeight="1" x14ac:dyDescent="0.2">
      <c r="A86" s="68" t="str">
        <f>'HECVAT - Full | Vendor Response'!A82</f>
        <v>APPL-04</v>
      </c>
      <c r="B86" s="68" t="str">
        <f>'HECVAT - Full | Vendor Response'!B82</f>
        <v>Are you using a web application firewall (WAF)?</v>
      </c>
      <c r="C86" s="154" t="str">
        <f>'HECVAT - Full | Vendor Response'!C82</f>
        <v>Yes</v>
      </c>
      <c r="D86" s="160" t="str">
        <f>'HECVAT - Full | Vendor Response'!D82</f>
        <v>Yes, a WAF is provided by Cloudflare.</v>
      </c>
      <c r="E86" s="172" t="s">
        <v>60</v>
      </c>
      <c r="F86" s="232" t="str">
        <f>VLOOKUP($A86,Questions!B$3:T$256,12,FALSE)</f>
        <v>Yes</v>
      </c>
      <c r="G86" s="241"/>
      <c r="H86" s="233">
        <f>VLOOKUP(A86,Questions!B$25:T$295,16,FALSE)</f>
        <v>25</v>
      </c>
      <c r="I86" s="239"/>
    </row>
    <row r="87" spans="1:10" ht="48" customHeight="1" x14ac:dyDescent="0.2">
      <c r="A87" s="68" t="str">
        <f>'HECVAT - Full | Vendor Response'!A83</f>
        <v>APPL-05</v>
      </c>
      <c r="B87" s="68" t="str">
        <f>'HECVAT - Full | Vendor Response'!B83</f>
        <v>Do you have a process and implemented procedures for managing your software supply chain (e.g., libraries, repositories, frameworks, etc.)</v>
      </c>
      <c r="C87" s="154" t="str">
        <f>'HECVAT - Full | Vendor Response'!C83</f>
        <v>Yes</v>
      </c>
      <c r="D87" s="160" t="str">
        <f>'HECVAT - Full | Vendor Response'!D83</f>
        <v xml:space="preserve">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Impact and ISO 27001 certification. </v>
      </c>
      <c r="E87" s="172" t="s">
        <v>60</v>
      </c>
      <c r="F87" s="232" t="str">
        <f>VLOOKUP($A87,Questions!B$3:T$256,12,FALSE)</f>
        <v>Yes</v>
      </c>
      <c r="G87" s="241"/>
      <c r="H87" s="233">
        <f>VLOOKUP(A87,Questions!B$25:T$295,16,FALSE)</f>
        <v>20</v>
      </c>
      <c r="I87" s="239"/>
    </row>
    <row r="88" spans="1:10" ht="48" customHeight="1" x14ac:dyDescent="0.2">
      <c r="A88" s="68" t="str">
        <f>'HECVAT - Full | Vendor Response'!A84</f>
        <v>APPL-06</v>
      </c>
      <c r="B88" s="68" t="str">
        <f>'HECVAT - Full | Vendor Response'!B84</f>
        <v>Are only currently supported operating system(s), software, and libraries leveraged by the system(s)/application(s) that will have access to institution's data?</v>
      </c>
      <c r="C88" s="154" t="str">
        <f>'HECVAT - Full | Vendor Response'!C84</f>
        <v>Yes</v>
      </c>
      <c r="D88" s="160" t="str">
        <f>'HECVAT - Full | Vendor Response'!D84</f>
        <v>The security and engineering teams ensure the languages, web applications, frameworks, and environments that Instructure leverages to develop, host, and maintain our products are maintained to supported versions.</v>
      </c>
      <c r="E88" s="172" t="s">
        <v>60</v>
      </c>
      <c r="F88" s="232" t="str">
        <f>VLOOKUP($A88,Questions!B$3:T$256,12,FALSE)</f>
        <v>Yes</v>
      </c>
      <c r="G88" s="241"/>
      <c r="H88" s="233">
        <f>VLOOKUP(A88,Questions!B$25:T$295,16,FALSE)</f>
        <v>25</v>
      </c>
      <c r="I88" s="239"/>
    </row>
    <row r="89" spans="1:10" ht="48" customHeight="1" x14ac:dyDescent="0.2">
      <c r="A89" s="68" t="str">
        <f>'HECVAT - Full | Vendor Response'!A85</f>
        <v>APPL-07</v>
      </c>
      <c r="B89" s="68" t="str">
        <f>'HECVAT - Full | Vendor Response'!B85</f>
        <v>If mobile, is the application available from a trusted source (e.g., App Store, Google Play Store)?</v>
      </c>
      <c r="C89" s="154" t="str">
        <f>'HECVAT - Full | Vendor Response'!C85</f>
        <v>N/A</v>
      </c>
      <c r="D89" s="160" t="str">
        <f>'HECVAT - Full | Vendor Response'!D85</f>
        <v>Impact does not have a mobile app.</v>
      </c>
      <c r="E89" s="172" t="s">
        <v>60</v>
      </c>
      <c r="F89" s="232" t="str">
        <f>VLOOKUP($A89,Questions!B$3:T$256,12,FALSE)</f>
        <v>Yes</v>
      </c>
      <c r="G89" s="241"/>
      <c r="H89" s="233">
        <f>VLOOKUP(A89,Questions!B$25:T$295,16,FALSE)</f>
        <v>15</v>
      </c>
      <c r="I89" s="239"/>
    </row>
    <row r="90" spans="1:10" ht="48" customHeight="1" x14ac:dyDescent="0.2">
      <c r="A90" s="68" t="str">
        <f>'HECVAT - Full | Vendor Response'!A86</f>
        <v>APPL-08</v>
      </c>
      <c r="B90" s="68" t="str">
        <f>'HECVAT - Full | Vendor Response'!B86</f>
        <v>Does your application require access to location or GPS data?</v>
      </c>
      <c r="C90" s="154" t="str">
        <f>'HECVAT - Full | Vendor Response'!C86</f>
        <v>No</v>
      </c>
      <c r="D90" s="160">
        <f>'HECVAT - Full | Vendor Response'!D86</f>
        <v>0</v>
      </c>
      <c r="E90" s="172" t="s">
        <v>60</v>
      </c>
      <c r="F90" s="232" t="str">
        <f>VLOOKUP($A90,Questions!B$3:T$256,12,FALSE)</f>
        <v>No</v>
      </c>
      <c r="G90" s="241"/>
      <c r="H90" s="233">
        <f>VLOOKUP(A90,Questions!B$25:T$295,16,FALSE)</f>
        <v>25</v>
      </c>
      <c r="I90" s="239"/>
    </row>
    <row r="91" spans="1:10" ht="48" customHeight="1" x14ac:dyDescent="0.2">
      <c r="A91" s="68" t="str">
        <f>'HECVAT - Full | Vendor Response'!A87</f>
        <v>APPL-09</v>
      </c>
      <c r="B91" s="68" t="str">
        <f>'HECVAT - Full | Vendor Response'!B87</f>
        <v>Does your application provide separation of duties between security administration, system administration, and standard user functions?</v>
      </c>
      <c r="C91" s="154" t="str">
        <f>'HECVAT - Full | Vendor Response'!C87</f>
        <v>Yes</v>
      </c>
      <c r="D91" s="160" t="str">
        <f>'HECVAT - Full | Vendor Response'!D87</f>
        <v>High-level security administration is managed by Instructure. Separation of duties is provided for Standard users and System Administrators.</v>
      </c>
      <c r="E91" s="172" t="s">
        <v>327</v>
      </c>
      <c r="F91" s="232" t="str">
        <f>VLOOKUP($A91,Questions!B$3:T$256,12,FALSE)</f>
        <v>Yes</v>
      </c>
      <c r="G91" s="241"/>
      <c r="H91" s="233">
        <f>VLOOKUP(A91,Questions!B$25:T$295,16,FALSE)</f>
        <v>40</v>
      </c>
      <c r="I91" s="239"/>
    </row>
    <row r="92" spans="1:10" ht="48" customHeight="1" x14ac:dyDescent="0.2">
      <c r="A92" s="68" t="str">
        <f>'HECVAT - Full | Vendor Response'!A88</f>
        <v>APPL-10</v>
      </c>
      <c r="B92" s="68" t="str">
        <f>'HECVAT - Full | Vendor Response'!B88</f>
        <v>Do you have a fully implemented policy or procedure that details how your employees obtain administrator access to institutional instance of the application?</v>
      </c>
      <c r="C92" s="154" t="str">
        <f>'HECVAT - Full | Vendor Response'!C88</f>
        <v>Yes</v>
      </c>
      <c r="D92" s="160" t="str">
        <f>'HECVAT - Full | Vendor Response'!D88</f>
        <v>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v>
      </c>
      <c r="E92" s="172" t="s">
        <v>60</v>
      </c>
      <c r="F92" s="232" t="str">
        <f>VLOOKUP($A92,Questions!B$3:T$256,12,FALSE)</f>
        <v>Yes</v>
      </c>
      <c r="G92" s="241"/>
      <c r="H92" s="233">
        <f>VLOOKUP(A92,Questions!B$25:T$295,16,FALSE)</f>
        <v>10</v>
      </c>
      <c r="I92" s="239"/>
    </row>
    <row r="93" spans="1:10" ht="48" customHeight="1" x14ac:dyDescent="0.2">
      <c r="A93" s="68" t="str">
        <f>'HECVAT - Full | Vendor Response'!A89</f>
        <v>APPL-11</v>
      </c>
      <c r="B93" s="68" t="str">
        <f>'HECVAT - Full | Vendor Response'!B89</f>
        <v>Have your developers been trained in secure coding techniques?</v>
      </c>
      <c r="C93" s="154" t="str">
        <f>'HECVAT - Full | Vendor Response'!C89</f>
        <v>Yes</v>
      </c>
      <c r="D93" s="160" t="str">
        <f>'HECVAT - Full | Vendor Response'!D89</f>
        <v>All Instructure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our prouducts.</v>
      </c>
      <c r="E93" s="172" t="s">
        <v>60</v>
      </c>
      <c r="F93" s="232" t="str">
        <f>VLOOKUP($A93,Questions!B$3:T$256,12,FALSE)</f>
        <v>Yes</v>
      </c>
      <c r="G93" s="241"/>
      <c r="H93" s="233">
        <f>VLOOKUP(A93,Questions!B$25:T$295,16,FALSE)</f>
        <v>20</v>
      </c>
      <c r="I93" s="239"/>
    </row>
    <row r="94" spans="1:10" ht="48" customHeight="1" x14ac:dyDescent="0.2">
      <c r="A94" s="68" t="str">
        <f>'HECVAT - Full | Vendor Response'!A90</f>
        <v>APPL-12</v>
      </c>
      <c r="B94" s="68" t="str">
        <f>'HECVAT - Full | Vendor Response'!B90</f>
        <v>Was your application developed using secure coding techniques?</v>
      </c>
      <c r="C94" s="154" t="str">
        <f>'HECVAT - Full | Vendor Response'!C90</f>
        <v>Yes</v>
      </c>
      <c r="D94" s="160" t="str">
        <f>'HECVAT - Full | Vendor Response'!D90</f>
        <v>All code must go through a developer peer-review process before it is merged into the code base repository. The code review includes security auditing based on OWASP secure coding, code review documents, other community sources on best security practices.</v>
      </c>
      <c r="E94" s="172" t="s">
        <v>60</v>
      </c>
      <c r="F94" s="232" t="str">
        <f>VLOOKUP($A94,Questions!B$3:T$256,12,FALSE)</f>
        <v>Yes</v>
      </c>
      <c r="G94" s="241"/>
      <c r="H94" s="233">
        <f>VLOOKUP(A94,Questions!B$25:T$295,16,FALSE)</f>
        <v>20</v>
      </c>
      <c r="I94" s="239"/>
    </row>
    <row r="95" spans="1:10" ht="48" customHeight="1" x14ac:dyDescent="0.2">
      <c r="A95" s="68" t="str">
        <f>'HECVAT - Full | Vendor Response'!A91</f>
        <v>APPL-13</v>
      </c>
      <c r="B95" s="68" t="str">
        <f>'HECVAT - Full | Vendor Response'!B91</f>
        <v>Do you subject your code to static code analysis and/or static application security testing prior to release?</v>
      </c>
      <c r="C95" s="154" t="str">
        <f>'HECVAT - Full | Vendor Response'!C91</f>
        <v>Yes</v>
      </c>
      <c r="D95" s="160">
        <f>'HECVAT - Full | Vendor Response'!D91</f>
        <v>0</v>
      </c>
      <c r="E95" s="172" t="s">
        <v>60</v>
      </c>
      <c r="F95" s="232" t="str">
        <f>VLOOKUP($A95,Questions!B$3:T$256,12,FALSE)</f>
        <v>Yes</v>
      </c>
      <c r="G95" s="241"/>
      <c r="H95" s="233">
        <f>VLOOKUP(A95,Questions!B$25:T$295,16,FALSE)</f>
        <v>25</v>
      </c>
      <c r="I95" s="239"/>
    </row>
    <row r="96" spans="1:10" ht="48" customHeight="1" x14ac:dyDescent="0.2">
      <c r="A96" s="68" t="str">
        <f>'HECVAT - Full | Vendor Response'!A92</f>
        <v>APPL-14</v>
      </c>
      <c r="B96" s="68" t="str">
        <f>'HECVAT - Full | Vendor Response'!B92</f>
        <v>Do you have software testing processes (dynamic or static) that are established and followed?</v>
      </c>
      <c r="C96" s="154" t="str">
        <f>'HECVAT - Full | Vendor Response'!C92</f>
        <v>Yes</v>
      </c>
      <c r="D96" s="160" t="str">
        <f>'HECVAT - Full | Vendor Response'!D92</f>
        <v>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flaws, defects or security issues that are found must be fixed during this formal QA period, otherwise the change is pulled for further development.</v>
      </c>
      <c r="E96" s="172" t="s">
        <v>60</v>
      </c>
      <c r="F96" s="232" t="str">
        <f>VLOOKUP($A96,Questions!B$3:T$256,12,FALSE)</f>
        <v>Yes</v>
      </c>
      <c r="G96" s="241"/>
      <c r="H96" s="233">
        <f>VLOOKUP(A96,Questions!B$25:T$295,16,FALSE)</f>
        <v>25</v>
      </c>
      <c r="I96" s="239"/>
      <c r="J96" s="276"/>
    </row>
    <row r="97" spans="1:10" ht="48" customHeight="1" x14ac:dyDescent="0.2">
      <c r="A97" s="156" t="str">
        <f>'HECVAT - Full | Vendor Response'!A93</f>
        <v>Authentication, Authorization, and Accounting</v>
      </c>
      <c r="B97" s="157"/>
      <c r="C97" s="155" t="s">
        <v>321</v>
      </c>
      <c r="D97" s="161" t="s">
        <v>48</v>
      </c>
      <c r="E97" s="163" t="s">
        <v>50</v>
      </c>
      <c r="F97" s="164" t="s">
        <v>322</v>
      </c>
      <c r="G97" s="155" t="s">
        <v>323</v>
      </c>
      <c r="H97" s="155" t="s">
        <v>324</v>
      </c>
      <c r="I97" s="165" t="s">
        <v>325</v>
      </c>
    </row>
    <row r="98" spans="1:10" ht="48" customHeight="1" x14ac:dyDescent="0.2">
      <c r="A98" s="68" t="str">
        <f>'HECVAT - Full | Vendor Response'!A94</f>
        <v>AAAI-01</v>
      </c>
      <c r="B98" s="68" t="str">
        <f>'HECVAT - Full | Vendor Response'!B94</f>
        <v>Does your solution support single sign-on (SSO) protocols for user and administrator authentication?</v>
      </c>
      <c r="C98" s="154" t="str">
        <f>'HECVAT - Full | Vendor Response'!C94</f>
        <v>2) No</v>
      </c>
      <c r="D98" s="160">
        <f>'HECVAT - Full | Vendor Response'!D94</f>
        <v>0</v>
      </c>
      <c r="E98" s="172" t="s">
        <v>60</v>
      </c>
      <c r="F98" s="232">
        <f>VLOOKUP($A98,Questions!B$3:T$256,12,FALSE)</f>
        <v>1</v>
      </c>
      <c r="G98" s="241"/>
      <c r="H98" s="233">
        <f>VLOOKUP(A98,Questions!B$25:T$295,16,FALSE)</f>
        <v>25</v>
      </c>
      <c r="I98" s="239"/>
    </row>
    <row r="99" spans="1:10" ht="105" customHeight="1" x14ac:dyDescent="0.2">
      <c r="A99" s="68" t="str">
        <f>'HECVAT - Full | Vendor Response'!A95</f>
        <v>AAAI-02</v>
      </c>
      <c r="B99" s="68" t="str">
        <f>'HECVAT - Full | Vendor Response'!B95</f>
        <v>Does your solution support local authentication protocols for user and administrator authentication?</v>
      </c>
      <c r="C99" s="154" t="str">
        <f>'HECVAT - Full | Vendor Response'!C95</f>
        <v>1) Yes</v>
      </c>
      <c r="D99" s="160">
        <f>'HECVAT - Full | Vendor Response'!D95</f>
        <v>0</v>
      </c>
      <c r="E99" s="172" t="s">
        <v>60</v>
      </c>
      <c r="F99" s="232">
        <f>VLOOKUP($A99,Questions!B$3:T$256,12,FALSE)</f>
        <v>1</v>
      </c>
      <c r="G99" s="241"/>
      <c r="H99" s="233">
        <f>VLOOKUP(A99,Questions!B$25:T$295,16,FALSE)</f>
        <v>25</v>
      </c>
      <c r="I99" s="239"/>
    </row>
    <row r="100" spans="1:10" ht="48" customHeight="1" x14ac:dyDescent="0.2">
      <c r="A100" s="68" t="str">
        <f>'HECVAT - Full | Vendor Response'!A96</f>
        <v>AAAI-03</v>
      </c>
      <c r="B100" s="68" t="str">
        <f>'HECVAT - Full | Vendor Response'!B96</f>
        <v>Can you enforce password/passphrase aging requirements?</v>
      </c>
      <c r="C100" s="154" t="str">
        <f>'HECVAT - Full | Vendor Response'!C96</f>
        <v>No</v>
      </c>
      <c r="D100" s="160" t="str">
        <f>'HECVAT - Full | Vendor Response'!D96</f>
        <v>Local authentication does not enforce password aging requirements.</v>
      </c>
      <c r="E100" s="172" t="s">
        <v>60</v>
      </c>
      <c r="F100" s="232" t="str">
        <f>VLOOKUP($A100,Questions!B$3:T$256,12,FALSE)</f>
        <v>Yes</v>
      </c>
      <c r="G100" s="241"/>
      <c r="H100" s="233">
        <f>VLOOKUP(A100,Questions!B$25:T$295,16,FALSE)</f>
        <v>20</v>
      </c>
      <c r="I100" s="239"/>
      <c r="J100" s="65">
        <f>VLOOKUP($A98,Questions!$B$18:$L$309,10,FALSE)</f>
        <v>1</v>
      </c>
    </row>
    <row r="101" spans="1:10" ht="48" customHeight="1" x14ac:dyDescent="0.2">
      <c r="A101" s="68" t="str">
        <f>'HECVAT - Full | Vendor Response'!A97</f>
        <v>AAAI-04</v>
      </c>
      <c r="B101" s="68" t="str">
        <f>'HECVAT - Full | Vendor Response'!B97</f>
        <v>Can you enforce password/passphrase complexity requirements (provided by the institution)?</v>
      </c>
      <c r="C101" s="154" t="str">
        <f>'HECVAT - Full | Vendor Response'!C97</f>
        <v>No</v>
      </c>
      <c r="D101" s="160" t="str">
        <f>'HECVAT - Full | Vendor Response'!D97</f>
        <v>Local authentication does not enforce password complexity requirements.</v>
      </c>
      <c r="E101" s="172" t="s">
        <v>60</v>
      </c>
      <c r="F101" s="232" t="str">
        <f>VLOOKUP($A101,Questions!B$3:T$256,12,FALSE)</f>
        <v>Yes</v>
      </c>
      <c r="G101" s="241"/>
      <c r="H101" s="233">
        <f>VLOOKUP(A101,Questions!B$25:T$295,16,FALSE)</f>
        <v>40</v>
      </c>
      <c r="I101" s="239"/>
    </row>
    <row r="102" spans="1:10" ht="48" customHeight="1" x14ac:dyDescent="0.2">
      <c r="A102" s="68" t="str">
        <f>'HECVAT - Full | Vendor Response'!A98</f>
        <v>AAAI-05</v>
      </c>
      <c r="B102" s="68" t="str">
        <f>'HECVAT - Full | Vendor Response'!B98</f>
        <v>Does the system have password complexity or length limitations and/or restrictions?</v>
      </c>
      <c r="C102" s="154" t="str">
        <f>'HECVAT - Full | Vendor Response'!C98</f>
        <v>Yes</v>
      </c>
      <c r="D102" s="160" t="str">
        <f>'HECVAT - Full | Vendor Response'!D98</f>
        <v>Local authentication enforces a minimum character count of 12 characters.</v>
      </c>
      <c r="E102" s="172" t="s">
        <v>60</v>
      </c>
      <c r="F102" s="232" t="str">
        <f>VLOOKUP($A102,Questions!B$3:T$256,12,FALSE)</f>
        <v>No</v>
      </c>
      <c r="G102" s="241"/>
      <c r="H102" s="233">
        <f>VLOOKUP(A102,Questions!B$25:T$295,16,FALSE)</f>
        <v>40</v>
      </c>
      <c r="I102" s="239"/>
    </row>
    <row r="103" spans="1:10" ht="48" customHeight="1" x14ac:dyDescent="0.2">
      <c r="A103" s="68" t="str">
        <f>'HECVAT - Full | Vendor Response'!A99</f>
        <v>AAAI-06</v>
      </c>
      <c r="B103" s="68" t="str">
        <f>'HECVAT - Full | Vendor Response'!B99</f>
        <v>Do you have documented password/passphrase reset procedures that are currently implemented in the system and/or customer support?</v>
      </c>
      <c r="C103" s="154" t="str">
        <f>'HECVAT - Full | Vendor Response'!C99</f>
        <v>Yes</v>
      </c>
      <c r="D103" s="160" t="str">
        <f>'HECVAT - Full | Vendor Response'!D99</f>
        <v>Individual users can simply reset their own password. An e-mail is automatically sent to the user with a reset code, allowing them to reset their password.</v>
      </c>
      <c r="E103" s="172" t="s">
        <v>60</v>
      </c>
      <c r="F103" s="232" t="str">
        <f>VLOOKUP($A103,Questions!B$3:T$256,12,FALSE)</f>
        <v>Yes</v>
      </c>
      <c r="G103" s="241"/>
      <c r="H103" s="233">
        <f>VLOOKUP(A103,Questions!B$25:T$295,16,FALSE)</f>
        <v>25</v>
      </c>
      <c r="I103" s="239"/>
    </row>
    <row r="104" spans="1:10" ht="48" customHeight="1" x14ac:dyDescent="0.2">
      <c r="A104" s="68" t="str">
        <f>'HECVAT - Full | Vendor Response'!A100</f>
        <v>AAAI-07</v>
      </c>
      <c r="B104" s="68" t="str">
        <f>'HECVAT - Full | Vendor Response'!B100</f>
        <v>Does your organization participate in InCommon or another eduGAIN-affiliated trust federation?</v>
      </c>
      <c r="C104" s="154" t="str">
        <f>'HECVAT - Full | Vendor Response'!C100</f>
        <v>Yes</v>
      </c>
      <c r="D104" s="160" t="str">
        <f>'HECVAT - Full | Vendor Response'!D100</f>
        <v xml:space="preserve">Instructure's InCommon membership may be viewed at: https://incommon.org/community-organization/?id=0015000000m45ZFAAY </v>
      </c>
      <c r="E104" s="172" t="s">
        <v>60</v>
      </c>
      <c r="F104" s="232" t="str">
        <f>VLOOKUP($A104,Questions!B$3:T$256,12,FALSE)</f>
        <v>Yes</v>
      </c>
      <c r="G104" s="241"/>
      <c r="H104" s="233">
        <f>VLOOKUP(A104,Questions!B$25:T$295,16,FALSE)</f>
        <v>40</v>
      </c>
      <c r="I104" s="239"/>
    </row>
    <row r="105" spans="1:10" ht="48" customHeight="1" x14ac:dyDescent="0.2">
      <c r="A105" s="68" t="str">
        <f>'HECVAT - Full | Vendor Response'!A101</f>
        <v>AAAI-08</v>
      </c>
      <c r="B105" s="68" t="str">
        <f>'HECVAT - Full | Vendor Response'!B101</f>
        <v>Does your application support integration with other authentication and authorization systems?</v>
      </c>
      <c r="C105" s="154" t="str">
        <f>'HECVAT - Full | Vendor Response'!C101</f>
        <v>No</v>
      </c>
      <c r="D105" s="160">
        <f>'HECVAT - Full | Vendor Response'!D101</f>
        <v>0</v>
      </c>
      <c r="E105" s="172" t="s">
        <v>60</v>
      </c>
      <c r="F105" s="232" t="str">
        <f>VLOOKUP($A105,Questions!B$3:T$256,12,FALSE)</f>
        <v>Yes</v>
      </c>
      <c r="G105" s="241"/>
      <c r="H105" s="233">
        <f>VLOOKUP(A105,Questions!B$25:T$295,16,FALSE)</f>
        <v>20</v>
      </c>
      <c r="I105" s="239"/>
    </row>
    <row r="106" spans="1:10" ht="48" customHeight="1" x14ac:dyDescent="0.2">
      <c r="A106" s="68" t="str">
        <f>'HECVAT - Full | Vendor Response'!A102</f>
        <v>AAAI-09</v>
      </c>
      <c r="B106" s="68" t="str">
        <f>'HECVAT - Full | Vendor Response'!B102</f>
        <v>Does your solution support any of the following web SSO standards? [e.g., SAML2 (with redirect flow), OIDC, CAS, or other]</v>
      </c>
      <c r="C106" s="154">
        <f>'HECVAT - Full | Vendor Response'!C102</f>
        <v>0</v>
      </c>
      <c r="D106" s="160">
        <f>'HECVAT - Full | Vendor Response'!D102</f>
        <v>0</v>
      </c>
      <c r="E106" s="172" t="s">
        <v>60</v>
      </c>
      <c r="F106" s="232" t="str">
        <f>VLOOKUP($A106,Questions!B$3:T$256,12,FALSE)</f>
        <v>Yes</v>
      </c>
      <c r="G106" s="241"/>
      <c r="H106" s="233">
        <f>VLOOKUP(A106,Questions!B$25:T$295,16,FALSE)</f>
        <v>15</v>
      </c>
      <c r="I106" s="239"/>
    </row>
    <row r="107" spans="1:10" ht="48" customHeight="1" x14ac:dyDescent="0.2">
      <c r="A107" s="68" t="str">
        <f>'HECVAT - Full | Vendor Response'!A103</f>
        <v>AAAI-10</v>
      </c>
      <c r="B107" s="68" t="str">
        <f>'HECVAT - Full | Vendor Response'!B103</f>
        <v>Do you support differentiation between email address and user identifier?</v>
      </c>
      <c r="C107" s="154" t="str">
        <f>'HECVAT - Full | Vendor Response'!C103</f>
        <v>Yes</v>
      </c>
      <c r="D107" s="160" t="str">
        <f>'HECVAT - Full | Vendor Response'!D103</f>
        <v>We store an 'id' field for the user as well as recipient identifier (e.g. email address).</v>
      </c>
      <c r="E107" s="172" t="s">
        <v>60</v>
      </c>
      <c r="F107" s="232" t="str">
        <f>VLOOKUP($A107,Questions!B$3:T$256,12,FALSE)</f>
        <v>Yes</v>
      </c>
      <c r="G107" s="241"/>
      <c r="H107" s="233">
        <f>VLOOKUP(A107,Questions!B$25:T$295,16,FALSE)</f>
        <v>15</v>
      </c>
      <c r="I107" s="239"/>
    </row>
    <row r="108" spans="1:10" ht="48" customHeight="1" x14ac:dyDescent="0.2">
      <c r="A108" s="68" t="str">
        <f>'HECVAT - Full | Vendor Response'!A104</f>
        <v>AAAI-11</v>
      </c>
      <c r="B108" s="68" t="str">
        <f>'HECVAT - Full | Vendor Response'!B104</f>
        <v>Do you allow the customer to specify attribute mappings for any needed information beyond a user identifier? (e.g., Reference eduPerson, ePPA/ePPN/ePE)</v>
      </c>
      <c r="C108" s="154">
        <f>'HECVAT - Full | Vendor Response'!C104</f>
        <v>0</v>
      </c>
      <c r="D108" s="160">
        <f>'HECVAT - Full | Vendor Response'!D104</f>
        <v>0</v>
      </c>
      <c r="E108" s="172" t="s">
        <v>60</v>
      </c>
      <c r="F108" s="232" t="str">
        <f>VLOOKUP($A108,Questions!B$3:T$256,12,FALSE)</f>
        <v>Yes</v>
      </c>
      <c r="G108" s="241"/>
      <c r="H108" s="233">
        <f>VLOOKUP(A108,Questions!B$25:T$295,16,FALSE)</f>
        <v>20</v>
      </c>
      <c r="I108" s="239"/>
    </row>
    <row r="109" spans="1:10" ht="48" customHeight="1" x14ac:dyDescent="0.2">
      <c r="A109" s="68" t="str">
        <f>'HECVAT - Full | Vendor Response'!A105</f>
        <v>AAAI-12</v>
      </c>
      <c r="B109" s="68" t="str">
        <f>'HECVAT - Full | Vendor Response'!B105</f>
        <v>If you don't support SSO, does your application and/or user-frontend/portal support multi-factor authentication? (e.g., Duo, Google Authenticator, OTP, etc.)</v>
      </c>
      <c r="C109" s="154" t="str">
        <f>'HECVAT - Full | Vendor Response'!C105</f>
        <v>Yes</v>
      </c>
      <c r="D109" s="160" t="str">
        <f>'HECVAT - Full | Vendor Response'!D105</f>
        <v>Two-factor authentication can be enabled in account settings and utilizes an additional OTP code, configurable via an authenticator app such as Google Authenticator.</v>
      </c>
      <c r="E109" s="172" t="s">
        <v>60</v>
      </c>
      <c r="F109" s="232" t="str">
        <f>VLOOKUP($A109,Questions!B$3:T$256,12,FALSE)</f>
        <v>Yes</v>
      </c>
      <c r="G109" s="241"/>
      <c r="H109" s="233">
        <f>VLOOKUP(A109,Questions!B$25:T$295,16,FALSE)</f>
        <v>15</v>
      </c>
      <c r="I109" s="239"/>
    </row>
    <row r="110" spans="1:10" ht="48" customHeight="1" x14ac:dyDescent="0.2">
      <c r="A110" s="68" t="str">
        <f>'HECVAT - Full | Vendor Response'!A106</f>
        <v>AAAI-13</v>
      </c>
      <c r="B110" s="68" t="str">
        <f>'HECVAT - Full | Vendor Response'!B106</f>
        <v>Does your application automatically lock the session or log-out an account after a period of inactivity?</v>
      </c>
      <c r="C110" s="154" t="str">
        <f>'HECVAT - Full | Vendor Response'!C106</f>
        <v>Yes</v>
      </c>
      <c r="D110" s="160" t="str">
        <f>'HECVAT - Full | Vendor Response'!D106</f>
        <v>After 30 days the issued token will expire if the user has been inactive for this period (if a user is active this token is automatically refreshed). Inactivity time is not configurable for the time being.</v>
      </c>
      <c r="E110" s="172" t="s">
        <v>60</v>
      </c>
      <c r="F110" s="232" t="str">
        <f>VLOOKUP($A110,Questions!B$3:T$256,12,FALSE)</f>
        <v>Yes</v>
      </c>
      <c r="G110" s="241"/>
      <c r="H110" s="233">
        <f>VLOOKUP(A110,Questions!B$25:T$295,16,FALSE)</f>
        <v>15</v>
      </c>
      <c r="I110" s="239"/>
    </row>
    <row r="111" spans="1:10" ht="48" customHeight="1" x14ac:dyDescent="0.2">
      <c r="A111" s="68" t="str">
        <f>'HECVAT - Full | Vendor Response'!A107</f>
        <v>AAAI-14</v>
      </c>
      <c r="B111" s="68" t="str">
        <f>'HECVAT - Full | Vendor Response'!B107</f>
        <v>Are there any passwords/passphrases hard-coded into your systems or products?</v>
      </c>
      <c r="C111" s="154" t="str">
        <f>'HECVAT - Full | Vendor Response'!C107</f>
        <v>No</v>
      </c>
      <c r="D111" s="160">
        <f>'HECVAT - Full | Vendor Response'!D107</f>
        <v>0</v>
      </c>
      <c r="E111" s="172" t="s">
        <v>60</v>
      </c>
      <c r="F111" s="232" t="str">
        <f>VLOOKUP($A111,Questions!B$3:T$256,12,FALSE)</f>
        <v>No</v>
      </c>
      <c r="G111" s="241"/>
      <c r="H111" s="233">
        <f>VLOOKUP(A111,Questions!B$25:T$295,16,FALSE)</f>
        <v>25</v>
      </c>
      <c r="I111" s="239"/>
    </row>
    <row r="112" spans="1:10" ht="48" customHeight="1" x14ac:dyDescent="0.2">
      <c r="A112" s="68" t="str">
        <f>'HECVAT - Full | Vendor Response'!A108</f>
        <v>AAAI-15</v>
      </c>
      <c r="B112" s="68" t="str">
        <f>'HECVAT - Full | Vendor Response'!B108</f>
        <v>Are you storing any passwords in plaintext?</v>
      </c>
      <c r="C112" s="154" t="str">
        <f>'HECVAT - Full | Vendor Response'!C108</f>
        <v>No</v>
      </c>
      <c r="D112" s="160">
        <f>'HECVAT - Full | Vendor Response'!D108</f>
        <v>0</v>
      </c>
      <c r="E112" s="172" t="s">
        <v>60</v>
      </c>
      <c r="F112" s="232" t="str">
        <f>VLOOKUP($A112,Questions!B$3:T$256,12,FALSE)</f>
        <v>No</v>
      </c>
      <c r="G112" s="241"/>
      <c r="H112" s="233">
        <f>VLOOKUP(A112,Questions!B$25:T$295,16,FALSE)</f>
        <v>25</v>
      </c>
      <c r="I112" s="239"/>
    </row>
    <row r="113" spans="1:10" ht="48" customHeight="1" x14ac:dyDescent="0.2">
      <c r="A113" s="68" t="str">
        <f>'HECVAT - Full | Vendor Response'!A109</f>
        <v>AAAI-16</v>
      </c>
      <c r="B113" s="68" t="str">
        <f>'HECVAT - Full | Vendor Response'!B109</f>
        <v>Does your application support directory integration for user accounts?</v>
      </c>
      <c r="C113" s="154" t="str">
        <f>'HECVAT - Full | Vendor Response'!C109</f>
        <v>No</v>
      </c>
      <c r="D113" s="160">
        <f>'HECVAT - Full | Vendor Response'!D109</f>
        <v>0</v>
      </c>
      <c r="E113" s="172" t="s">
        <v>60</v>
      </c>
      <c r="F113" s="232" t="str">
        <f>VLOOKUP($A113,Questions!B$3:T$256,12,FALSE)</f>
        <v>Yes</v>
      </c>
      <c r="G113" s="241"/>
      <c r="H113" s="233">
        <f>VLOOKUP(A113,Questions!B$25:T$295,16,FALSE)</f>
        <v>20</v>
      </c>
      <c r="I113" s="239"/>
    </row>
    <row r="114" spans="1:10" ht="48" customHeight="1" x14ac:dyDescent="0.2">
      <c r="A114" s="68" t="str">
        <f>'HECVAT - Full | Vendor Response'!A110</f>
        <v>AAAI-17</v>
      </c>
      <c r="B114" s="68" t="str">
        <f>'HECVAT - Full | Vendor Response'!B110</f>
        <v>Are audit logs available that include AT LEAST all of the following: login, logout, actions performed, and source IP address?</v>
      </c>
      <c r="C114" s="154" t="str">
        <f>'HECVAT - Full | Vendor Response'!C110</f>
        <v>Yes</v>
      </c>
      <c r="D114" s="160" t="str">
        <f>'HECVAT - Full | Vendor Response'!D110</f>
        <v>Instructure manages both application and event logs on behalf of Impact customers. Impact can provide logging such as User Login, Logout, Actions, Timestamp, and IP Address, e.g. Load Balancer, Application, and Event request logs. Log requests for audit purposes can be made via a support ticket.</v>
      </c>
      <c r="E114" s="172" t="s">
        <v>60</v>
      </c>
      <c r="F114" s="232" t="str">
        <f>VLOOKUP($A114,Questions!B$3:T$256,12,FALSE)</f>
        <v>Yes</v>
      </c>
      <c r="G114" s="241"/>
      <c r="H114" s="233">
        <f>VLOOKUP(A114,Questions!B$25:T$295,16,FALSE)</f>
        <v>25</v>
      </c>
      <c r="I114" s="239"/>
    </row>
    <row r="115" spans="1:10" ht="48" customHeight="1" x14ac:dyDescent="0.2">
      <c r="A115" s="153" t="str">
        <f>'HECVAT - Full | Vendor Response'!A111</f>
        <v>AAAI-18</v>
      </c>
      <c r="B115" s="153" t="str">
        <f>'HECVAT - Full | Vendor Response'!B111</f>
        <v>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v>
      </c>
      <c r="C115" s="388" t="str">
        <f>'HECVAT - Full | Vendor Response'!C111</f>
        <v>System logs are retained for 1 month. The audit information listed can be provided on request but is not currently available in-system as yet.
Logs are stored in various SIEM's/collectors based on the log type.</v>
      </c>
      <c r="D115" s="389"/>
      <c r="E115" s="172" t="s">
        <v>60</v>
      </c>
      <c r="F115" s="234" t="s">
        <v>326</v>
      </c>
      <c r="G115" s="241"/>
      <c r="H115" s="235">
        <f>VLOOKUP(A115,Questions!B$25:T$295,16,FALSE)</f>
        <v>25</v>
      </c>
      <c r="I115" s="239"/>
    </row>
    <row r="116" spans="1:10" ht="115" customHeight="1" x14ac:dyDescent="0.2">
      <c r="A116" s="153" t="str">
        <f>'HECVAT - Full | Vendor Response'!A112</f>
        <v>AAAI-19</v>
      </c>
      <c r="B116" s="153" t="str">
        <f>'HECVAT - Full | Vendor Response'!B112</f>
        <v>Describe or provide a reference to the retention period for those logs, how logs are protected, and whether they are accessible to the customer (and if so, how).</v>
      </c>
      <c r="C116" s="388" t="str">
        <f>'HECVAT - Full | Vendor Response'!C112</f>
        <v xml:space="preserve">System and security logs are retained for a minimum of 1 month. All platform activity is logged in secure, immutable logs. Instructure manages logs on behalf of customers, but can provide them in case of a security incident.	</v>
      </c>
      <c r="D116" s="389"/>
      <c r="E116" s="172" t="s">
        <v>60</v>
      </c>
      <c r="F116" s="234" t="s">
        <v>326</v>
      </c>
      <c r="G116" s="241"/>
      <c r="H116" s="235">
        <f>VLOOKUP(A116,Questions!B$25:T$295,16,FALSE)</f>
        <v>25</v>
      </c>
      <c r="I116" s="239"/>
      <c r="J116" s="276"/>
    </row>
    <row r="117" spans="1:10" ht="48" customHeight="1" x14ac:dyDescent="0.2">
      <c r="A117" s="158" t="str">
        <f>'HECVAT - Full | Vendor Response'!A113</f>
        <v>BCP - Respond to as many questions below as possible.</v>
      </c>
      <c r="B117" s="158"/>
      <c r="C117" s="155" t="s">
        <v>321</v>
      </c>
      <c r="D117" s="161" t="s">
        <v>48</v>
      </c>
      <c r="E117" s="163" t="s">
        <v>50</v>
      </c>
      <c r="F117" s="164" t="s">
        <v>322</v>
      </c>
      <c r="G117" s="155" t="s">
        <v>323</v>
      </c>
      <c r="H117" s="155" t="s">
        <v>324</v>
      </c>
      <c r="I117" s="165" t="s">
        <v>325</v>
      </c>
    </row>
    <row r="118" spans="1:10" ht="48" customHeight="1" x14ac:dyDescent="0.2">
      <c r="A118" s="68" t="str">
        <f>'HECVAT - Full | Vendor Response'!A114</f>
        <v>BCPL-01</v>
      </c>
      <c r="B118" s="68" t="str">
        <f>'HECVAT - Full | Vendor Response'!B114</f>
        <v>Is an owner assigned who is responsible for the maintenance and review of the Business Continuity Plan?</v>
      </c>
      <c r="C118" s="154" t="str">
        <f>'HECVAT - Full | Vendor Response'!C114</f>
        <v>Yes</v>
      </c>
      <c r="D118" s="160" t="str">
        <f>'HECVAT - Full | Vendor Response'!D114</f>
        <v>Instructure's Chief Information Security and Privacy Officer is responsible for overseeing business continuity in coordination with both the Executive Leadership Team and the Director of Engineering.</v>
      </c>
      <c r="E118" s="172" t="s">
        <v>60</v>
      </c>
      <c r="F118" s="232" t="str">
        <f>VLOOKUP(A118,Questions!B$3:T$256,12,FALSE)</f>
        <v>Yes</v>
      </c>
      <c r="G118" s="241"/>
      <c r="H118" s="233">
        <f>VLOOKUP(A118,Questions!B$25:T$295,16,FALSE)</f>
        <v>20</v>
      </c>
      <c r="I118" s="239"/>
    </row>
    <row r="119" spans="1:10" ht="48" customHeight="1" x14ac:dyDescent="0.2">
      <c r="A119" s="68" t="str">
        <f>'HECVAT - Full | Vendor Response'!A115</f>
        <v>BCPL-02</v>
      </c>
      <c r="B119" s="68" t="str">
        <f>'HECVAT - Full | Vendor Response'!B115</f>
        <v>Is there a defined problem/issue escalation plan in your BCP for impacted clients?</v>
      </c>
      <c r="C119" s="154" t="str">
        <f>'HECVAT - Full | Vendor Response'!C115</f>
        <v>Yes</v>
      </c>
      <c r="D119" s="160" t="str">
        <f>'HECVAT - Full | Vendor Response'!D115</f>
        <v>All potential disasters/incidents are escalated immediately to both the Executive Leadership Team and the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119" s="172" t="s">
        <v>60</v>
      </c>
      <c r="F119" s="232" t="str">
        <f>VLOOKUP($A119,Questions!B$3:T$256,12,FALSE)</f>
        <v>Yes</v>
      </c>
      <c r="G119" s="241"/>
      <c r="H119" s="233">
        <f>VLOOKUP(A119,Questions!B$25:T$295,16,FALSE)</f>
        <v>20</v>
      </c>
      <c r="I119" s="239"/>
    </row>
    <row r="120" spans="1:10" ht="48" customHeight="1" x14ac:dyDescent="0.2">
      <c r="A120" s="68" t="str">
        <f>'HECVAT - Full | Vendor Response'!A116</f>
        <v>BCPL-03</v>
      </c>
      <c r="B120" s="68" t="str">
        <f>'HECVAT - Full | Vendor Response'!B116</f>
        <v>Is there a documented communication plan in your BCP for impacted clients?</v>
      </c>
      <c r="C120" s="154" t="str">
        <f>'HECVAT - Full | Vendor Response'!C116</f>
        <v>Yes</v>
      </c>
      <c r="D120" s="160" t="str">
        <f>'HECVAT - Full | Vendor Response'!D116</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https://status.instructure.com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Impact Compliance Package.</v>
      </c>
      <c r="E120" s="172" t="s">
        <v>60</v>
      </c>
      <c r="F120" s="232" t="str">
        <f>VLOOKUP($A120,Questions!B$3:T$256,12,FALSE)</f>
        <v>Yes</v>
      </c>
      <c r="G120" s="241"/>
      <c r="H120" s="233">
        <f>VLOOKUP(A120,Questions!B$25:T$295,16,FALSE)</f>
        <v>25</v>
      </c>
      <c r="I120" s="239"/>
    </row>
    <row r="121" spans="1:10" ht="48" customHeight="1" x14ac:dyDescent="0.2">
      <c r="A121" s="68" t="str">
        <f>'HECVAT - Full | Vendor Response'!A117</f>
        <v>BCPL-04</v>
      </c>
      <c r="B121" s="68" t="str">
        <f>'HECVAT - Full | Vendor Response'!B117</f>
        <v>Are all components of the BCP reviewed at least annually and updated as needed to reflect change?</v>
      </c>
      <c r="C121" s="154" t="str">
        <f>'HECVAT - Full | Vendor Response'!C117</f>
        <v>Yes</v>
      </c>
      <c r="D121" s="160" t="str">
        <f>'HECVAT - Full | Vendor Response'!D117</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21" s="172" t="s">
        <v>60</v>
      </c>
      <c r="F121" s="232" t="str">
        <f>VLOOKUP($A121,Questions!B$3:T$256,12,FALSE)</f>
        <v>Yes</v>
      </c>
      <c r="G121" s="241"/>
      <c r="H121" s="233">
        <f>VLOOKUP(A121,Questions!B$25:T$295,16,FALSE)</f>
        <v>25</v>
      </c>
      <c r="I121" s="239"/>
    </row>
    <row r="122" spans="1:10" ht="48" customHeight="1" x14ac:dyDescent="0.2">
      <c r="A122" s="68" t="str">
        <f>'HECVAT - Full | Vendor Response'!A118</f>
        <v>BCPL-05</v>
      </c>
      <c r="B122" s="68" t="str">
        <f>'HECVAT - Full | Vendor Response'!B118</f>
        <v>Are specific crisis management roles and responsibilities defined and documented?</v>
      </c>
      <c r="C122" s="154" t="str">
        <f>'HECVAT - Full | Vendor Response'!C118</f>
        <v>Yes</v>
      </c>
      <c r="D122" s="160" t="str">
        <f>'HECVAT - Full | Vendor Response'!D118</f>
        <v>Instructure has a crisis response management plan and crisis response team that consists of its Human Resources, Communication, Legal, and Security teams to respond to crisis situations at Instructure office locations.</v>
      </c>
      <c r="E122" s="172" t="s">
        <v>60</v>
      </c>
      <c r="F122" s="232" t="str">
        <f>VLOOKUP($A122,Questions!B$3:T$256,12,FALSE)</f>
        <v>Yes</v>
      </c>
      <c r="G122" s="241"/>
      <c r="H122" s="233">
        <f>VLOOKUP(A122,Questions!B$25:T$295,16,FALSE)</f>
        <v>20</v>
      </c>
      <c r="I122" s="239"/>
    </row>
    <row r="123" spans="1:10" ht="48" customHeight="1" x14ac:dyDescent="0.2">
      <c r="A123" s="68" t="str">
        <f>'HECVAT - Full | Vendor Response'!A119</f>
        <v>BCPL-06</v>
      </c>
      <c r="B123" s="68" t="str">
        <f>'HECVAT - Full | Vendor Response'!B119</f>
        <v>Does your organization conduct training and awareness activities to validate its employees' understanding of their roles and responsibilities during a crisis?</v>
      </c>
      <c r="C123" s="154" t="str">
        <f>'HECVAT - Full | Vendor Response'!C119</f>
        <v>Yes</v>
      </c>
      <c r="D123" s="160" t="str">
        <f>'HECVAT - Full | Vendor Response'!D119</f>
        <v>Instructure engages in crisis training and exercises for office-based staff that include, for example, emergency drills.</v>
      </c>
      <c r="E123" s="172" t="s">
        <v>60</v>
      </c>
      <c r="F123" s="232" t="str">
        <f>VLOOKUP($A123,Questions!B$3:T$256,12,FALSE)</f>
        <v>Yes</v>
      </c>
      <c r="G123" s="241"/>
      <c r="H123" s="233">
        <f>VLOOKUP(A123,Questions!B$25:T$295,16,FALSE)</f>
        <v>20</v>
      </c>
      <c r="I123" s="239"/>
    </row>
    <row r="124" spans="1:10" ht="48" customHeight="1" x14ac:dyDescent="0.2">
      <c r="A124" s="68" t="str">
        <f>'HECVAT - Full | Vendor Response'!A120</f>
        <v>BCPL-07</v>
      </c>
      <c r="B124" s="68" t="str">
        <f>'HECVAT - Full | Vendor Response'!B120</f>
        <v>Does your organization have an alternative business site or a contracted Business Recovery provider?</v>
      </c>
      <c r="C124" s="154" t="str">
        <f>'HECVAT - Full | Vendor Response'!C120</f>
        <v>Yes</v>
      </c>
      <c r="D124" s="160" t="str">
        <f>'HECVAT - Full | Vendor Response'!D120</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
Impact can access alternative hosting sites; however, distance between those sites is not disclosed by the hosting provider (AWS).</v>
      </c>
      <c r="E124" s="172" t="s">
        <v>60</v>
      </c>
      <c r="F124" s="232" t="str">
        <f>VLOOKUP($A124,Questions!B$3:T$256,12,FALSE)</f>
        <v>Yes</v>
      </c>
      <c r="G124" s="241"/>
      <c r="H124" s="233">
        <f>VLOOKUP(A124,Questions!B$25:T$295,16,FALSE)</f>
        <v>20</v>
      </c>
      <c r="I124" s="239"/>
    </row>
    <row r="125" spans="1:10" ht="48" customHeight="1" x14ac:dyDescent="0.2">
      <c r="A125" s="68" t="str">
        <f>'HECVAT - Full | Vendor Response'!A121</f>
        <v>BCPL-08</v>
      </c>
      <c r="B125" s="68" t="str">
        <f>'HECVAT - Full | Vendor Response'!B121</f>
        <v>Does your organization conduct an annual test of relocating to an alternate site for business recovery purposes?</v>
      </c>
      <c r="C125" s="154" t="str">
        <f>'HECVAT - Full | Vendor Response'!C121</f>
        <v>Yes</v>
      </c>
      <c r="D125" s="160" t="str">
        <f>'HECVAT - Full | Vendor Response'!D121</f>
        <v>As part of Instructure's annual business continuity tabletop testing, use cases can include events that affect remote employees, Instructure office relocation, and communication procedures.</v>
      </c>
      <c r="E125" s="172" t="s">
        <v>60</v>
      </c>
      <c r="F125" s="232" t="str">
        <f>VLOOKUP($A125,Questions!B$3:T$256,12,FALSE)</f>
        <v>Yes</v>
      </c>
      <c r="G125" s="241"/>
      <c r="H125" s="233">
        <f>VLOOKUP(A125,Questions!B$25:T$295,16,FALSE)</f>
        <v>20</v>
      </c>
      <c r="I125" s="239"/>
    </row>
    <row r="126" spans="1:10" ht="48" customHeight="1" x14ac:dyDescent="0.2">
      <c r="A126" s="68" t="str">
        <f>'HECVAT - Full | Vendor Response'!A122</f>
        <v>BCPL-09</v>
      </c>
      <c r="B126" s="68" t="str">
        <f>'HECVAT - Full | Vendor Response'!B122</f>
        <v>Is this product a core service of your organization and, as such, the top priority during business continuity planning?</v>
      </c>
      <c r="C126" s="154" t="str">
        <f>'HECVAT - Full | Vendor Response'!C122</f>
        <v>Yes</v>
      </c>
      <c r="D126" s="160" t="str">
        <f>'HECVAT - Full | Vendor Response'!D122</f>
        <v>The Canvas product family is our flagship platform and brand. As Impact is closely integrated with Canvas LMS and works to provide analyitcs, adoption and support of Canvas LMS users, it is part of our BCP plan. In the event of a disaster, Instructure personnel will prioritize products as needed.</v>
      </c>
      <c r="E126" s="172" t="s">
        <v>60</v>
      </c>
      <c r="F126" s="232" t="str">
        <f>VLOOKUP($A126,Questions!B$3:T$256,12,FALSE)</f>
        <v>Yes</v>
      </c>
      <c r="G126" s="241"/>
      <c r="H126" s="233">
        <f>VLOOKUP(A126,Questions!B$25:T$295,16,FALSE)</f>
        <v>15</v>
      </c>
      <c r="I126" s="239"/>
    </row>
    <row r="127" spans="1:10" ht="48" customHeight="1" x14ac:dyDescent="0.2">
      <c r="A127" s="68" t="str">
        <f>'HECVAT - Full | Vendor Response'!A123</f>
        <v>BCPL-10</v>
      </c>
      <c r="B127" s="68" t="str">
        <f>'HECVAT - Full | Vendor Response'!B123</f>
        <v>Are all services that support your product fully redundant?</v>
      </c>
      <c r="C127" s="154" t="str">
        <f>'HECVAT - Full | Vendor Response'!C123</f>
        <v>Yes</v>
      </c>
      <c r="D127" s="160" t="str">
        <f>'HECVAT - Full | Vendor Response'!D123</f>
        <v>Impact architecture is resilient to failure and capable of rapid recovery from component failure. The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27" s="172" t="s">
        <v>60</v>
      </c>
      <c r="F127" s="232" t="str">
        <f>VLOOKUP($A127,Questions!B$3:T$256,12,FALSE)</f>
        <v>Yes</v>
      </c>
      <c r="G127" s="241"/>
      <c r="H127" s="233">
        <f>VLOOKUP(A127,Questions!B$25:T$295,16,FALSE)</f>
        <v>25</v>
      </c>
      <c r="I127" s="239"/>
      <c r="J127" s="276"/>
    </row>
    <row r="128" spans="1:10" ht="48" customHeight="1" x14ac:dyDescent="0.2">
      <c r="A128" s="402" t="str">
        <f>'HECVAT - Full | Vendor Response'!A124</f>
        <v>Change Management</v>
      </c>
      <c r="B128" s="402"/>
      <c r="C128" s="155" t="s">
        <v>321</v>
      </c>
      <c r="D128" s="161" t="s">
        <v>48</v>
      </c>
      <c r="E128" s="163" t="s">
        <v>50</v>
      </c>
      <c r="F128" s="164" t="s">
        <v>322</v>
      </c>
      <c r="G128" s="155" t="s">
        <v>323</v>
      </c>
      <c r="H128" s="155" t="s">
        <v>324</v>
      </c>
      <c r="I128" s="165" t="s">
        <v>325</v>
      </c>
    </row>
    <row r="129" spans="1:10" ht="48" customHeight="1" x14ac:dyDescent="0.2">
      <c r="A129" s="68" t="str">
        <f>'HECVAT - Full | Vendor Response'!A125</f>
        <v>CHNG-01</v>
      </c>
      <c r="B129" s="68" t="str">
        <f>'HECVAT - Full | Vendor Response'!B125</f>
        <v>Does your Change Management process minimally include authorization, impact analysis, testing, and validation before moving changes to production?</v>
      </c>
      <c r="C129" s="154" t="str">
        <f>'HECVAT - Full | Vendor Response'!C125</f>
        <v>Yes</v>
      </c>
      <c r="D129" s="160" t="str">
        <f>'HECVAT - Full | Vendor Response'!D125</f>
        <v xml:space="preserve">A documented change management process is in place, which is in line with SOC 2 Type II standards. A copy of the Impact SOC 2 Type II report is available under mutual NDA. </v>
      </c>
      <c r="E129" s="172" t="s">
        <v>60</v>
      </c>
      <c r="F129" s="232" t="str">
        <f>VLOOKUP($A129,Questions!B$3:T$256,12,FALSE)</f>
        <v>Yes</v>
      </c>
      <c r="G129" s="241"/>
      <c r="H129" s="233">
        <f>VLOOKUP(A129,Questions!B$25:T$295,16,FALSE)</f>
        <v>20</v>
      </c>
      <c r="I129" s="239"/>
    </row>
    <row r="130" spans="1:10" ht="48" customHeight="1" x14ac:dyDescent="0.2">
      <c r="A130" s="68" t="str">
        <f>'HECVAT - Full | Vendor Response'!A126</f>
        <v>CHNG-02</v>
      </c>
      <c r="B130" s="68" t="str">
        <f>'HECVAT - Full | Vendor Response'!B126</f>
        <v>Does your Change Management process also verify that all required third-party libraries and dependencies are still supported with each major change?</v>
      </c>
      <c r="C130" s="154" t="str">
        <f>'HECVAT - Full | Vendor Response'!C126</f>
        <v>Yes</v>
      </c>
      <c r="D130" s="160" t="str">
        <f>'HECVAT - Full | Vendor Response'!D126</f>
        <v>As part of our SDLC, QA, and Change Management processes, each product team ensures that all required third-party libraries and dependencies are supported and functional in each release with the use of a number of different development and QA tools.</v>
      </c>
      <c r="E130" s="173" t="s">
        <v>60</v>
      </c>
      <c r="F130" s="232" t="str">
        <f>VLOOKUP($A130,Questions!B$3:T$256,12,FALSE)</f>
        <v>Yes</v>
      </c>
      <c r="G130" s="241"/>
      <c r="H130" s="233">
        <f>VLOOKUP(A130,Questions!B$25:T$295,16,FALSE)</f>
        <v>20</v>
      </c>
      <c r="I130" s="239"/>
    </row>
    <row r="131" spans="1:10" ht="48" customHeight="1" x14ac:dyDescent="0.2">
      <c r="A131" s="68" t="str">
        <f>'HECVAT - Full | Vendor Response'!A127</f>
        <v>CHNG-03</v>
      </c>
      <c r="B131" s="68" t="str">
        <f>'HECVAT - Full | Vendor Response'!B127</f>
        <v>Will the institution be notified of major changes to your environment that could impact the institution's security posture?</v>
      </c>
      <c r="C131" s="154" t="str">
        <f>'HECVAT - Full | Vendor Response'!C127</f>
        <v>Yes</v>
      </c>
      <c r="D131" s="160" t="str">
        <f>'HECVAT - Full | Vendor Response'!D127</f>
        <v>Instructure will email customers regarding any major changes which may impact an institution's security posture. The update/upgrade release notes are available to all Impact users at https://inst.bid/impact/releases</v>
      </c>
      <c r="E131" s="172" t="s">
        <v>60</v>
      </c>
      <c r="F131" s="232" t="str">
        <f>VLOOKUP($A131,Questions!B$3:T$256,12,FALSE)</f>
        <v>Yes</v>
      </c>
      <c r="G131" s="241"/>
      <c r="H131" s="233">
        <f>VLOOKUP(A131,Questions!B$25:T$295,16,FALSE)</f>
        <v>25</v>
      </c>
      <c r="I131" s="239"/>
    </row>
    <row r="132" spans="1:10" ht="48" customHeight="1" x14ac:dyDescent="0.2">
      <c r="A132" s="68" t="str">
        <f>'HECVAT - Full | Vendor Response'!A128</f>
        <v>CHNG-04</v>
      </c>
      <c r="B132" s="68" t="str">
        <f>'HECVAT - Full | Vendor Response'!B128</f>
        <v>Do clients have the option to not participate in or postpone an upgrade to a new release?</v>
      </c>
      <c r="C132" s="154" t="str">
        <f>'HECVAT - Full | Vendor Response'!C128</f>
        <v>No</v>
      </c>
      <c r="D132" s="160" t="str">
        <f>'HECVAT - Full | Vendor Response'!D128</f>
        <v>As Impact is a Software as a Service, all customers are on the same version and get the latest features, fixes and updates.</v>
      </c>
      <c r="E132" s="172" t="s">
        <v>60</v>
      </c>
      <c r="F132" s="232" t="str">
        <f>VLOOKUP($A132,Questions!B$3:T$256,12,FALSE)</f>
        <v>Yes</v>
      </c>
      <c r="G132" s="241"/>
      <c r="H132" s="233">
        <f>VLOOKUP(A132,Questions!B$25:T$295,16,FALSE)</f>
        <v>10</v>
      </c>
      <c r="I132" s="239"/>
    </row>
    <row r="133" spans="1:10" ht="48" customHeight="1" x14ac:dyDescent="0.2">
      <c r="A133" s="68" t="str">
        <f>'HECVAT - Full | Vendor Response'!A129</f>
        <v>CHNG-05</v>
      </c>
      <c r="B133" s="68" t="str">
        <f>'HECVAT - Full | Vendor Response'!B129</f>
        <v>Do you have a fully implemented solution support strategy that defines how many concurrent versions you support?</v>
      </c>
      <c r="C133" s="154" t="str">
        <f>'HECVAT - Full | Vendor Response'!C129</f>
        <v>Yes</v>
      </c>
      <c r="D133" s="160" t="str">
        <f>'HECVAT - Full | Vendor Response'!D129</f>
        <v>Impact is a Software as a Service, and as such, all clients are on the same version.</v>
      </c>
      <c r="E133" s="172" t="s">
        <v>60</v>
      </c>
      <c r="F133" s="232" t="str">
        <f>VLOOKUP($A133,Questions!B$3:T$256,12,FALSE)</f>
        <v>Yes</v>
      </c>
      <c r="G133" s="241"/>
      <c r="H133" s="233">
        <f>VLOOKUP(A133,Questions!B$25:T$295,16,FALSE)</f>
        <v>15</v>
      </c>
      <c r="I133" s="239"/>
    </row>
    <row r="134" spans="1:10" ht="48" customHeight="1" x14ac:dyDescent="0.2">
      <c r="A134" s="68" t="str">
        <f>'HECVAT - Full | Vendor Response'!A130</f>
        <v>CHNG-06</v>
      </c>
      <c r="B134" s="68" t="str">
        <f>'HECVAT - Full | Vendor Response'!B130</f>
        <v>Does the system support client customizations from one release to another?</v>
      </c>
      <c r="C134" s="154" t="str">
        <f>'HECVAT - Full | Vendor Response'!C130</f>
        <v>Yes</v>
      </c>
      <c r="D134" s="160" t="str">
        <f>'HECVAT - Full | Vendor Response'!D130</f>
        <v xml:space="preserve">Impact does not typically require reconfiguration after feature releases. Customizations such as branding elements are unaffected by releases. </v>
      </c>
      <c r="E134" s="172" t="s">
        <v>60</v>
      </c>
      <c r="F134" s="232" t="str">
        <f>VLOOKUP($A134,Questions!B$3:T$256,12,FALSE)</f>
        <v>Yes</v>
      </c>
      <c r="G134" s="241"/>
      <c r="H134" s="233">
        <f>VLOOKUP(A134,Questions!B$25:T$295,16,FALSE)</f>
        <v>25</v>
      </c>
      <c r="I134" s="239"/>
    </row>
    <row r="135" spans="1:10" ht="48" customHeight="1" x14ac:dyDescent="0.2">
      <c r="A135" s="68" t="str">
        <f>'HECVAT - Full | Vendor Response'!A131</f>
        <v>CHNG-07</v>
      </c>
      <c r="B135" s="68" t="str">
        <f>'HECVAT - Full | Vendor Response'!B131</f>
        <v>Do you have a release schedule for product updates?</v>
      </c>
      <c r="C135" s="154" t="str">
        <f>'HECVAT - Full | Vendor Response'!C131</f>
        <v>Yes</v>
      </c>
      <c r="D135" s="160" t="str">
        <f>'HECVAT - Full | Vendor Response'!D131</f>
        <v xml:space="preserve">Impact releases occur weekly with some exceptions (either an additional release or less depending on season). </v>
      </c>
      <c r="E135" s="172" t="s">
        <v>60</v>
      </c>
      <c r="F135" s="232" t="str">
        <f>VLOOKUP($A135,Questions!B$3:T$256,12,FALSE)</f>
        <v>Yes</v>
      </c>
      <c r="G135" s="241"/>
      <c r="H135" s="233">
        <f>VLOOKUP(A135,Questions!B$25:T$295,16,FALSE)</f>
        <v>15</v>
      </c>
      <c r="I135" s="239"/>
    </row>
    <row r="136" spans="1:10" ht="48" customHeight="1" x14ac:dyDescent="0.2">
      <c r="A136" s="68" t="str">
        <f>'HECVAT - Full | Vendor Response'!A132</f>
        <v>CHNG-08</v>
      </c>
      <c r="B136" s="68" t="str">
        <f>'HECVAT - Full | Vendor Response'!B132</f>
        <v>Do you have a technology roadmap, for at least the next two years, for enhancements and bug fixes for the product/service being assessed?</v>
      </c>
      <c r="C136" s="154" t="str">
        <f>'HECVAT - Full | Vendor Response'!C132</f>
        <v>Yes</v>
      </c>
      <c r="D136" s="160" t="str">
        <f>'HECVAT - Full | Vendor Response'!D132</f>
        <v>Impact has a public roadmap available to customers on our Community site at: https://community.canvaslms.com/t5/Impact-Product-Roadmap/ct-p/impact-product-roadmap. Our roadmap is a 'live' and evolving guide on our Community site where customers can view initiatives in the early stages of the software development process, read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36" s="172" t="s">
        <v>60</v>
      </c>
      <c r="F136" s="232" t="str">
        <f>VLOOKUP($A136,Questions!B$3:T$256,12,FALSE)</f>
        <v>Yes</v>
      </c>
      <c r="G136" s="241"/>
      <c r="H136" s="233">
        <f>VLOOKUP(A136,Questions!B$25:T$295,16,FALSE)</f>
        <v>15</v>
      </c>
      <c r="I136" s="239"/>
    </row>
    <row r="137" spans="1:10" ht="48" customHeight="1" x14ac:dyDescent="0.2">
      <c r="A137" s="68" t="str">
        <f>'HECVAT - Full | Vendor Response'!A133</f>
        <v>CHNG-09</v>
      </c>
      <c r="B137" s="68" t="str">
        <f>'HECVAT - Full | Vendor Response'!B133</f>
        <v>Is institutional involvement (i.e., technically or organizationally) required during product updates?</v>
      </c>
      <c r="C137" s="154" t="str">
        <f>'HECVAT - Full | Vendor Response'!C133</f>
        <v>No</v>
      </c>
      <c r="D137" s="160" t="str">
        <f>'HECVAT - Full | Vendor Response'!D133</f>
        <v>Updates are pushed to production environments without requiring any resource from an institution's IT staff or faculty, which means our customers can focus their time on the important task of excellence in teaching and learning instead of software maintenance. As versionless software, Impact ensures all institutions have access to the same features while maintaining the flexibility to use them in a manner that best fits each organization's individual needs.</v>
      </c>
      <c r="E137" s="172" t="s">
        <v>60</v>
      </c>
      <c r="F137" s="232" t="str">
        <f>VLOOKUP($A137,Questions!B$3:T$256,12,FALSE)</f>
        <v>No</v>
      </c>
      <c r="G137" s="241"/>
      <c r="H137" s="233">
        <f>VLOOKUP(A137,Questions!B$25:T$295,16,FALSE)</f>
        <v>15</v>
      </c>
      <c r="I137" s="239"/>
    </row>
    <row r="138" spans="1:10" ht="48" customHeight="1" x14ac:dyDescent="0.2">
      <c r="A138" s="68" t="str">
        <f>'HECVAT - Full | Vendor Response'!A134</f>
        <v>CHNG-10</v>
      </c>
      <c r="B138" s="68" t="str">
        <f>'HECVAT - Full | Vendor Response'!B134</f>
        <v>Do you have policy and procedure, currently implemented, managing how critical patches are applied to all systems and applications?</v>
      </c>
      <c r="C138" s="154" t="str">
        <f>'HECVAT - Full | Vendor Response'!C134</f>
        <v>Yes</v>
      </c>
      <c r="D138" s="160" t="str">
        <f>'HECVAT - Full | Vendor Response'!D134</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Within 180 days</v>
      </c>
      <c r="E138" s="172" t="s">
        <v>60</v>
      </c>
      <c r="F138" s="232" t="str">
        <f>VLOOKUP($A138,Questions!B$3:T$256,12,FALSE)</f>
        <v>Yes</v>
      </c>
      <c r="G138" s="241"/>
      <c r="H138" s="233">
        <f>VLOOKUP(A138,Questions!B$25:T$295,16,FALSE)</f>
        <v>20</v>
      </c>
      <c r="I138" s="239"/>
    </row>
    <row r="139" spans="1:10" ht="48" customHeight="1" x14ac:dyDescent="0.2">
      <c r="A139" s="68" t="str">
        <f>'HECVAT - Full | Vendor Response'!A135</f>
        <v>CHNG-11</v>
      </c>
      <c r="B139" s="68" t="str">
        <f>'HECVAT - Full | Vendor Response'!B135</f>
        <v>Do you have policy and procedure, currently implemented, guiding how security risks are mitigated until patches can be applied?</v>
      </c>
      <c r="C139" s="154" t="str">
        <f>'HECVAT - Full | Vendor Response'!C135</f>
        <v>Yes</v>
      </c>
      <c r="D139" s="160" t="str">
        <f>'HECVAT - Full | Vendor Response'!D135</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39" s="172" t="s">
        <v>60</v>
      </c>
      <c r="F139" s="232" t="str">
        <f>VLOOKUP($A139,Questions!B$3:T$256,12,FALSE)</f>
        <v>Yes</v>
      </c>
      <c r="G139" s="241"/>
      <c r="H139" s="233">
        <f>VLOOKUP(A139,Questions!B$25:T$295,16,FALSE)</f>
        <v>20</v>
      </c>
      <c r="I139" s="239"/>
    </row>
    <row r="140" spans="1:10" ht="48" customHeight="1" x14ac:dyDescent="0.2">
      <c r="A140" s="68" t="str">
        <f>'HECVAT - Full | Vendor Response'!A136</f>
        <v>CHNG-12</v>
      </c>
      <c r="B140" s="68" t="str">
        <f>'HECVAT - Full | Vendor Response'!B136</f>
        <v>Are upgrades or system changes installed during off-peak hours or in a manner that does not impact the customer?</v>
      </c>
      <c r="C140" s="154" t="str">
        <f>'HECVAT - Full | Vendor Response'!C136</f>
        <v>Yes</v>
      </c>
      <c r="D140" s="160" t="str">
        <f>'HECVAT - Full | Vendor Response'!D136</f>
        <v>Updates often only take minutes to complete with little to no downtime required, or impact to the customer. Releases are typically deployed on a weekly basis. </v>
      </c>
      <c r="E140" s="172" t="s">
        <v>60</v>
      </c>
      <c r="F140" s="232" t="str">
        <f>VLOOKUP($A140,Questions!B$3:T$256,12,FALSE)</f>
        <v>Yes</v>
      </c>
      <c r="G140" s="241"/>
      <c r="H140" s="233">
        <f>VLOOKUP(A140,Questions!B$25:T$295,16,FALSE)</f>
        <v>15</v>
      </c>
      <c r="I140" s="239"/>
    </row>
    <row r="141" spans="1:10" ht="48" customHeight="1" x14ac:dyDescent="0.2">
      <c r="A141" s="68" t="str">
        <f>'HECVAT - Full | Vendor Response'!A137</f>
        <v>CHNG-13</v>
      </c>
      <c r="B141" s="68" t="str">
        <f>'HECVAT - Full | Vendor Response'!B137</f>
        <v>Do procedures exist to provide that emergency changes are documented and authorized (including after-the-fact approval)?</v>
      </c>
      <c r="C141" s="154" t="str">
        <f>'HECVAT - Full | Vendor Response'!C137</f>
        <v>Yes</v>
      </c>
      <c r="D141" s="160" t="str">
        <f>'HECVAT - Full | Vendor Response'!D137</f>
        <v>Emergency changes follow our standard code change process, including documenting changes, authorization, and testing. Code changes are well documented and versioned. Deployments can only be performed by authorized individuals through use of keys and any changes are logged.</v>
      </c>
      <c r="E141" s="172" t="s">
        <v>60</v>
      </c>
      <c r="F141" s="232" t="str">
        <f>VLOOKUP($A141,Questions!B$3:T$256,12,FALSE)</f>
        <v>Yes</v>
      </c>
      <c r="G141" s="241"/>
      <c r="H141" s="233">
        <f>VLOOKUP(A141,Questions!B$25:T$295,16,FALSE)</f>
        <v>15</v>
      </c>
      <c r="I141" s="239"/>
    </row>
    <row r="142" spans="1:10" ht="48" customHeight="1" x14ac:dyDescent="0.2">
      <c r="A142" s="68" t="str">
        <f>'HECVAT - Full | Vendor Response'!A138</f>
        <v>CHNG-14</v>
      </c>
      <c r="B142" s="68" t="str">
        <f>'HECVAT - Full | Vendor Response'!B138</f>
        <v>Do you have an implemented system configuration management process? (e.g.,secure "gold" images, etc.)</v>
      </c>
      <c r="C142" s="154" t="str">
        <f>'HECVAT - Full | Vendor Response'!C138</f>
        <v>Yes</v>
      </c>
      <c r="D142" s="160" t="str">
        <f>'HECVAT - Full | Vendor Response'!D138</f>
        <v>Instructure deploys a configuration management system which monitors for file drift or skew and will replace a skewed file with a gold copy on a regular basis.</v>
      </c>
      <c r="E142" s="172" t="s">
        <v>60</v>
      </c>
      <c r="F142" s="232" t="str">
        <f>VLOOKUP($A142,Questions!B$3:T$256,12,FALSE)</f>
        <v>Yes</v>
      </c>
      <c r="G142" s="241"/>
      <c r="H142" s="233">
        <f>VLOOKUP(A142,Questions!B$25:T$295,16,FALSE)</f>
        <v>25</v>
      </c>
      <c r="I142" s="239"/>
    </row>
    <row r="143" spans="1:10" ht="48" customHeight="1" x14ac:dyDescent="0.2">
      <c r="A143" s="68" t="str">
        <f>'HECVAT - Full | Vendor Response'!A139</f>
        <v>CHNG-15</v>
      </c>
      <c r="B143" s="68" t="str">
        <f>'HECVAT - Full | Vendor Response'!B139</f>
        <v>Do you have a systems management and configuration strategy that encompasses servers, appliances, cloud services, applications, and mobile devices (company and employee owned)?</v>
      </c>
      <c r="C143" s="154" t="str">
        <f>'HECVAT - Full | Vendor Response'!C139</f>
        <v>Yes</v>
      </c>
      <c r="D143" s="160" t="str">
        <f>'HECVAT - Full | Vendor Response'!D139</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43" s="172" t="s">
        <v>60</v>
      </c>
      <c r="F143" s="232" t="str">
        <f>VLOOKUP($A143,Questions!B$3:T$256,12,FALSE)</f>
        <v>Yes</v>
      </c>
      <c r="G143" s="241"/>
      <c r="H143" s="233">
        <f>VLOOKUP(A143,Questions!B$25:T$295,16,FALSE)</f>
        <v>15</v>
      </c>
      <c r="I143" s="239"/>
      <c r="J143" s="276"/>
    </row>
    <row r="144" spans="1:10" ht="48" customHeight="1" x14ac:dyDescent="0.2">
      <c r="A144" s="158" t="str">
        <f>'HECVAT - Full | Vendor Response'!A140</f>
        <v>Data</v>
      </c>
      <c r="B144" s="159"/>
      <c r="C144" s="155" t="s">
        <v>321</v>
      </c>
      <c r="D144" s="161" t="s">
        <v>48</v>
      </c>
      <c r="E144" s="163" t="s">
        <v>50</v>
      </c>
      <c r="F144" s="164" t="s">
        <v>322</v>
      </c>
      <c r="G144" s="155" t="s">
        <v>323</v>
      </c>
      <c r="H144" s="155" t="s">
        <v>324</v>
      </c>
      <c r="I144" s="165" t="s">
        <v>325</v>
      </c>
    </row>
    <row r="145" spans="1:9" ht="48" customHeight="1" x14ac:dyDescent="0.2">
      <c r="A145" s="68" t="str">
        <f>'HECVAT - Full | Vendor Response'!A141</f>
        <v>DATA-01</v>
      </c>
      <c r="B145" s="68" t="str">
        <f>'HECVAT - Full | Vendor Response'!B141</f>
        <v>Does the environment provide for dedicated single-tenant capabilities? If not, describe how your product or environment separates data from different customers (e.g., logically, physically, single tenancy, multi-tenancy).</v>
      </c>
      <c r="C145" s="154" t="str">
        <f>'HECVAT - Full | Vendor Response'!C141</f>
        <v>No</v>
      </c>
      <c r="D145" s="160" t="str">
        <f>'HECVAT - Full | Vendor Response'!D141</f>
        <v xml:space="preserve">Clients are logically separated via horizontal and vertical partitioning within a multi-tenant, single instance web application. </v>
      </c>
      <c r="E145" s="172" t="s">
        <v>60</v>
      </c>
      <c r="F145" s="232" t="str">
        <f>VLOOKUP($A145,Questions!B$3:T$256,12,FALSE)</f>
        <v>Yes</v>
      </c>
      <c r="G145" s="241"/>
      <c r="H145" s="233">
        <f>VLOOKUP(A145,Questions!B$25:T$295,16,FALSE)</f>
        <v>15</v>
      </c>
      <c r="I145" s="239"/>
    </row>
    <row r="146" spans="1:9" ht="48" customHeight="1" x14ac:dyDescent="0.2">
      <c r="A146" s="68" t="str">
        <f>'HECVAT - Full | Vendor Response'!A142</f>
        <v>DATA-02</v>
      </c>
      <c r="B146" s="68" t="str">
        <f>'HECVAT - Full | Vendor Response'!B142</f>
        <v>Will the institution's data be stored on any devices (database servers, file servers, SAN, NAS, etc.) configured with non-RFC 1918/4193 (i.e., publicly routable) IP addresses?</v>
      </c>
      <c r="C146" s="154" t="str">
        <f>'HECVAT - Full | Vendor Response'!C142</f>
        <v>No</v>
      </c>
      <c r="D146" s="160" t="str">
        <f>'HECVAT - Full | Vendor Response'!D142</f>
        <v>Customer data is not stored on devices configured with non-RFC 1918/4193 (publicly routable) IP addresses.</v>
      </c>
      <c r="E146" s="172" t="s">
        <v>60</v>
      </c>
      <c r="F146" s="232" t="str">
        <f>VLOOKUP($A146,Questions!B$3:T$256,12,FALSE)</f>
        <v>No</v>
      </c>
      <c r="G146" s="241"/>
      <c r="H146" s="233">
        <f>VLOOKUP(A146,Questions!B$25:T$295,16,FALSE)</f>
        <v>25</v>
      </c>
      <c r="I146" s="239"/>
    </row>
    <row r="147" spans="1:9" ht="48" customHeight="1" x14ac:dyDescent="0.2">
      <c r="A147" s="68" t="str">
        <f>'HECVAT - Full | Vendor Response'!A143</f>
        <v>DATA-03</v>
      </c>
      <c r="B147" s="68" t="str">
        <f>'HECVAT - Full | Vendor Response'!B143</f>
        <v>Is sensitive data encrypted, using secure protocols/algorithms, in transport? (e.g., system-to-client)</v>
      </c>
      <c r="C147" s="154" t="str">
        <f>'HECVAT - Full | Vendor Response'!C143</f>
        <v>Yes</v>
      </c>
      <c r="D147" s="160" t="str">
        <f>'HECVAT - Full | Vendor Response'!D143</f>
        <v>All data is encrypted in transit with TLS v1.2 or higher.</v>
      </c>
      <c r="E147" s="172" t="s">
        <v>60</v>
      </c>
      <c r="F147" s="232" t="str">
        <f>VLOOKUP($A147,Questions!B$3:T$256,12,FALSE)</f>
        <v>Yes</v>
      </c>
      <c r="G147" s="241"/>
      <c r="H147" s="233">
        <f>VLOOKUP(A147,Questions!B$25:T$295,16,FALSE)</f>
        <v>40</v>
      </c>
      <c r="I147" s="239"/>
    </row>
    <row r="148" spans="1:9" ht="48" customHeight="1" x14ac:dyDescent="0.2">
      <c r="A148" s="68" t="str">
        <f>'HECVAT - Full | Vendor Response'!A144</f>
        <v>DATA-04</v>
      </c>
      <c r="B148" s="68" t="str">
        <f>'HECVAT - Full | Vendor Response'!B144</f>
        <v>Is sensitive data encrypted, using secure protocols/algorithms, in storage? (e.g., disk encryption, at-rest, files, and within a running database)</v>
      </c>
      <c r="C148" s="154" t="str">
        <f>'HECVAT - Full | Vendor Response'!C144</f>
        <v>Yes</v>
      </c>
      <c r="D148" s="160" t="str">
        <f>'HECVAT - Full | Vendor Response'!D144</f>
        <v xml:space="preserve">All data is encrypted at rest using AES-256. </v>
      </c>
      <c r="E148" s="172" t="s">
        <v>60</v>
      </c>
      <c r="F148" s="232" t="str">
        <f>VLOOKUP($A148,Questions!B$3:T$256,12,FALSE)</f>
        <v>Yes</v>
      </c>
      <c r="G148" s="241"/>
      <c r="H148" s="233">
        <f>VLOOKUP(A148,Questions!B$25:T$295,16,FALSE)</f>
        <v>25</v>
      </c>
      <c r="I148" s="239"/>
    </row>
    <row r="149" spans="1:9" ht="48" customHeight="1" x14ac:dyDescent="0.2">
      <c r="A149" s="68" t="str">
        <f>'HECVAT - Full | Vendor Response'!A145</f>
        <v>DATA-05</v>
      </c>
      <c r="B149" s="68" t="str">
        <f>'HECVAT - Full | Vendor Response'!B145</f>
        <v>Do all cryptographic modules in use in your product conform to the Federal Information Processing Standards (FIPS PUB 140-3)?</v>
      </c>
      <c r="C149" s="154" t="str">
        <f>'HECVAT - Full | Vendor Response'!C145</f>
        <v>Yes</v>
      </c>
      <c r="D149" s="160" t="str">
        <f>'HECVAT - Full | Vendor Response'!D145</f>
        <v>Instructure utilizes AES with at least 128 bits to encrypt data in transit and to encrypt volumes for data at rest. AES conforms to Annex A to FIPS PUB 140-3. Instructure's cryptographic implementations are not FIPS validated.</v>
      </c>
      <c r="E149" s="172" t="s">
        <v>60</v>
      </c>
      <c r="F149" s="232" t="str">
        <f>VLOOKUP($A149,Questions!B$3:T$256,12,FALSE)</f>
        <v>Yes</v>
      </c>
      <c r="G149" s="241"/>
      <c r="H149" s="233">
        <f>VLOOKUP(A149,Questions!B$25:T$295,16,FALSE)</f>
        <v>25</v>
      </c>
      <c r="I149" s="239"/>
    </row>
    <row r="150" spans="1:9" ht="48" customHeight="1" x14ac:dyDescent="0.2">
      <c r="A150" s="68" t="str">
        <f>'HECVAT - Full | Vendor Response'!A146</f>
        <v>DATA-06</v>
      </c>
      <c r="B150" s="68" t="str">
        <f>'HECVAT - Full | Vendor Response'!B146</f>
        <v>At the completion of this contract, will data be returned to the institution and deleted from all your systems and archives?</v>
      </c>
      <c r="C150" s="154" t="str">
        <f>'HECVAT - Full | Vendor Response'!C146</f>
        <v>Yes</v>
      </c>
      <c r="D150" s="160" t="str">
        <f>'HECVAT - Full | Vendor Response'!D146</f>
        <v>On termination or expiration of your agreement with us, Instructure employs industry best practices to ensure customer data is removed from the system in order to prevent unauthorized or inadvertent access.</v>
      </c>
      <c r="E150" s="172" t="s">
        <v>60</v>
      </c>
      <c r="F150" s="232" t="str">
        <f>VLOOKUP($A150,Questions!B$3:T$256,12,FALSE)</f>
        <v>Yes</v>
      </c>
      <c r="G150" s="241"/>
      <c r="H150" s="233">
        <f>VLOOKUP(A150,Questions!B$25:T$295,16,FALSE)</f>
        <v>20</v>
      </c>
      <c r="I150" s="239"/>
    </row>
    <row r="151" spans="1:9" ht="48" customHeight="1" x14ac:dyDescent="0.2">
      <c r="A151" s="68" t="str">
        <f>'HECVAT - Full | Vendor Response'!A147</f>
        <v>DATA-07</v>
      </c>
      <c r="B151" s="68" t="str">
        <f>'HECVAT - Full | Vendor Response'!B147</f>
        <v>Will the institution's data be available within the system for a period of time at the completion of this contract?</v>
      </c>
      <c r="C151" s="154" t="str">
        <f>'HECVAT - Full | Vendor Response'!C147</f>
        <v>Yes</v>
      </c>
      <c r="D151" s="160" t="str">
        <f>'HECVAT - Full | Vendor Response'!D147</f>
        <v xml:space="preserve">Customers have up to 90 days after the end of the contract. </v>
      </c>
      <c r="E151" s="172" t="s">
        <v>60</v>
      </c>
      <c r="F151" s="232" t="str">
        <f>VLOOKUP($A151,Questions!B$3:T$256,12,FALSE)</f>
        <v>Yes</v>
      </c>
      <c r="G151" s="241"/>
      <c r="H151" s="235">
        <f>VLOOKUP(A151,Questions!B$25:T$295,16,FALSE)</f>
        <v>25</v>
      </c>
      <c r="I151" s="239"/>
    </row>
    <row r="152" spans="1:9" ht="48" customHeight="1" x14ac:dyDescent="0.2">
      <c r="A152" s="68" t="str">
        <f>'HECVAT - Full | Vendor Response'!A148</f>
        <v>DATA-08</v>
      </c>
      <c r="B152" s="68" t="str">
        <f>'HECVAT - Full | Vendor Response'!B148</f>
        <v>Can the institution extract a full or partial backup of data?</v>
      </c>
      <c r="C152" s="154" t="str">
        <f>'HECVAT - Full | Vendor Response'!C148</f>
        <v>Yes</v>
      </c>
      <c r="D152" s="160" t="str">
        <f>'HECVAT - Full | Vendor Response'!D148</f>
        <v>A full data extract can be made upon request. In the event of a system level outage or data loss, Instructure's operations teams will restore the system and data. If the client deletes/removes data we recommend engaging our support team which will escalate internally for us to investigate whether restoration is possible.</v>
      </c>
      <c r="E152" s="172" t="s">
        <v>60</v>
      </c>
      <c r="F152" s="234" t="str">
        <f>VLOOKUP($A152,Questions!B$3:T$256,12,FALSE)</f>
        <v>Yes</v>
      </c>
      <c r="G152" s="241"/>
      <c r="H152" s="235">
        <f>VLOOKUP(A152,Questions!B$25:T$295,16,FALSE)</f>
        <v>20</v>
      </c>
      <c r="I152" s="239"/>
    </row>
    <row r="153" spans="1:9" ht="48" customHeight="1" x14ac:dyDescent="0.2">
      <c r="A153" s="68" t="str">
        <f>'HECVAT - Full | Vendor Response'!A149</f>
        <v>DATA-09</v>
      </c>
      <c r="B153" s="68" t="str">
        <f>'HECVAT - Full | Vendor Response'!B149</f>
        <v>Are ownership rights to all data, inputs, outputs, and metadata retained by the institution?</v>
      </c>
      <c r="C153" s="154" t="str">
        <f>'HECVAT - Full | Vendor Response'!C149</f>
        <v>Yes</v>
      </c>
      <c r="D153" s="160" t="str">
        <f>'HECVAT - Full | Vendor Response'!D149</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service for our customers.</v>
      </c>
      <c r="E153" s="172" t="s">
        <v>60</v>
      </c>
      <c r="F153" s="234" t="str">
        <f>VLOOKUP($A153,Questions!B$3:T$256,12,FALSE)</f>
        <v>Yes</v>
      </c>
      <c r="G153" s="241"/>
      <c r="H153" s="235">
        <f>VLOOKUP(A153,Questions!B$25:T$295,16,FALSE)</f>
        <v>15</v>
      </c>
      <c r="I153" s="239"/>
    </row>
    <row r="154" spans="1:9" ht="48" customHeight="1" x14ac:dyDescent="0.2">
      <c r="A154" s="68" t="str">
        <f>'HECVAT - Full | Vendor Response'!A150</f>
        <v>DATA-10</v>
      </c>
      <c r="B154" s="68" t="str">
        <f>'HECVAT - Full | Vendor Response'!B150</f>
        <v>Are these rights retained even through a provider acquisition or bankruptcy event?</v>
      </c>
      <c r="C154" s="154" t="str">
        <f>'HECVAT - Full | Vendor Response'!C150</f>
        <v>Yes</v>
      </c>
      <c r="D154" s="160" t="str">
        <f>'HECVAT - Full | Vendor Response'!D150</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the Instructure Community.</v>
      </c>
      <c r="E154" s="172" t="s">
        <v>60</v>
      </c>
      <c r="F154" s="234" t="str">
        <f>VLOOKUP($A154,Questions!B$3:T$256,12,FALSE)</f>
        <v>Yes</v>
      </c>
      <c r="G154" s="241"/>
      <c r="H154" s="235">
        <f>VLOOKUP(A154,Questions!B$25:T$295,16,FALSE)</f>
        <v>25</v>
      </c>
      <c r="I154" s="239"/>
    </row>
    <row r="155" spans="1:9" ht="48" customHeight="1" x14ac:dyDescent="0.2">
      <c r="A155" s="68" t="str">
        <f>'HECVAT - Full | Vendor Response'!A151</f>
        <v>DATA-11</v>
      </c>
      <c r="B155" s="68" t="str">
        <f>'HECVAT - Full | Vendor Response'!B151</f>
        <v>In the event of imminent bankruptcy, closing of business, or retirement of service, will you provide 90 days for customers to get their data out of the system and migrate applications?</v>
      </c>
      <c r="C155" s="154" t="str">
        <f>'HECVAT - Full | Vendor Response'!C151</f>
        <v>Yes</v>
      </c>
      <c r="D155" s="160" t="str">
        <f>'HECVAT - Full | Vendor Response'!D151</f>
        <v xml:space="preserve">Per Instructure's Terms and Conditions, all data is available for 90 days following expiration or termination of the contract. This remains the case in the event of bankruptcy, closing or business, or retirement of service.
</v>
      </c>
      <c r="E155" s="172" t="s">
        <v>60</v>
      </c>
      <c r="F155" s="234" t="str">
        <f>VLOOKUP($A155,Questions!B$3:T$256,12,FALSE)</f>
        <v>Yes</v>
      </c>
      <c r="G155" s="241"/>
      <c r="H155" s="235">
        <f>VLOOKUP(A155,Questions!B$25:T$295,16,FALSE)</f>
        <v>15</v>
      </c>
      <c r="I155" s="239"/>
    </row>
    <row r="156" spans="1:9" ht="48" customHeight="1" x14ac:dyDescent="0.2">
      <c r="A156" s="68" t="str">
        <f>'HECVAT - Full | Vendor Response'!A152</f>
        <v>DATA-12</v>
      </c>
      <c r="B156" s="68" t="str">
        <f>'HECVAT - Full | Vendor Response'!B152</f>
        <v>Are involatile backup copies made according to predefined schedules and securely stored and protected?</v>
      </c>
      <c r="C156" s="154" t="str">
        <f>'HECVAT - Full | Vendor Response'!C152</f>
        <v>Yes</v>
      </c>
      <c r="D156" s="160" t="str">
        <f>'HECVAT - Full | Vendor Response'!D152</f>
        <v xml:space="preserve">Hot and cold backups are stored in multiple AWS Availability Zones (data centers) within a customer's designated region. Backups are encrypted at rest in a non-volatile state. </v>
      </c>
      <c r="E156" s="172" t="s">
        <v>60</v>
      </c>
      <c r="F156" s="234" t="str">
        <f>VLOOKUP($A156,Questions!B$3:T$256,12,FALSE)</f>
        <v>Yes</v>
      </c>
      <c r="G156" s="241"/>
      <c r="H156" s="235">
        <f>VLOOKUP(A156,Questions!B$25:T$295,16,FALSE)</f>
        <v>15</v>
      </c>
      <c r="I156" s="239"/>
    </row>
    <row r="157" spans="1:9" ht="48" customHeight="1" x14ac:dyDescent="0.2">
      <c r="A157" s="68" t="str">
        <f>'HECVAT - Full | Vendor Response'!A153</f>
        <v>DATA-13</v>
      </c>
      <c r="B157" s="68" t="str">
        <f>'HECVAT - Full | Vendor Response'!B153</f>
        <v>Do current backups include all operating system software, utilities, security software, application software, and data files necessary for recovery?</v>
      </c>
      <c r="C157" s="154" t="str">
        <f>'HECVAT - Full | Vendor Response'!C153</f>
        <v>Yes</v>
      </c>
      <c r="D157" s="160" t="str">
        <f>'HECVAT - Full | Vendor Response'!D153</f>
        <v>Impact databases and media content are backed up.</v>
      </c>
      <c r="E157" s="172" t="s">
        <v>60</v>
      </c>
      <c r="F157" s="234" t="str">
        <f>VLOOKUP($A157,Questions!B$3:T$256,12,FALSE)</f>
        <v>Yes</v>
      </c>
      <c r="G157" s="241"/>
      <c r="H157" s="235">
        <f>VLOOKUP(A157,Questions!B$25:T$295,16,FALSE)</f>
        <v>20</v>
      </c>
      <c r="I157" s="239"/>
    </row>
    <row r="158" spans="1:9" ht="48" customHeight="1" x14ac:dyDescent="0.2">
      <c r="A158" s="68" t="str">
        <f>'HECVAT - Full | Vendor Response'!A154</f>
        <v>DATA-14</v>
      </c>
      <c r="B158" s="68" t="str">
        <f>'HECVAT - Full | Vendor Response'!B154</f>
        <v>Are you performing off-site backups? (i.e., digitally moved off site)</v>
      </c>
      <c r="C158" s="154" t="str">
        <f>'HECVAT - Full | Vendor Response'!C154</f>
        <v>Yes</v>
      </c>
      <c r="D158" s="160" t="str">
        <f>'HECVAT - Full | Vendor Response'!D154</f>
        <v>Digitally moved off-site (separate AWS Availability Zone) recovery backups are immutable, encrypted using the AES-GCM 256-bit algorithm, and stored within a highly secured location.</v>
      </c>
      <c r="E158" s="172" t="s">
        <v>60</v>
      </c>
      <c r="F158" s="234" t="str">
        <f>VLOOKUP($A158,Questions!B$3:T$256,12,FALSE)</f>
        <v>Yes</v>
      </c>
      <c r="G158" s="241"/>
      <c r="H158" s="235">
        <f>VLOOKUP(A158,Questions!B$25:T$295,16,FALSE)</f>
        <v>20</v>
      </c>
      <c r="I158" s="239"/>
    </row>
    <row r="159" spans="1:9" ht="48" customHeight="1" x14ac:dyDescent="0.2">
      <c r="A159" s="68" t="str">
        <f>'HECVAT - Full | Vendor Response'!A155</f>
        <v>DATA-15</v>
      </c>
      <c r="B159" s="68" t="str">
        <f>'HECVAT - Full | Vendor Response'!B155</f>
        <v>Are physical backups taken off site? (i.e., physically moved off site)</v>
      </c>
      <c r="C159" s="154" t="str">
        <f>'HECVAT - Full | Vendor Response'!C155</f>
        <v>No</v>
      </c>
      <c r="D159" s="160">
        <f>'HECVAT - Full | Vendor Response'!D155</f>
        <v>0</v>
      </c>
      <c r="E159" s="172" t="s">
        <v>60</v>
      </c>
      <c r="F159" s="234" t="str">
        <f>VLOOKUP($A159,Questions!B$3:T$256,12,FALSE)</f>
        <v>Yes</v>
      </c>
      <c r="G159" s="241"/>
      <c r="H159" s="235">
        <f>VLOOKUP(A159,Questions!B$25:T$295,16,FALSE)</f>
        <v>20</v>
      </c>
      <c r="I159" s="239"/>
    </row>
    <row r="160" spans="1:9" ht="65.5" customHeight="1" x14ac:dyDescent="0.2">
      <c r="A160" s="68" t="str">
        <f>'HECVAT - Full | Vendor Response'!A156</f>
        <v>DATA-16</v>
      </c>
      <c r="B160" s="68" t="str">
        <f>'HECVAT - Full | Vendor Response'!B156</f>
        <v>Do backups containing the institution's data ever leave the institution's data zone either physically or via network routing?</v>
      </c>
      <c r="C160" s="154" t="str">
        <f>'HECVAT - Full | Vendor Response'!C156</f>
        <v>No</v>
      </c>
      <c r="D160" s="160">
        <f>'HECVAT - Full | Vendor Response'!D156</f>
        <v>0</v>
      </c>
      <c r="E160" s="172" t="s">
        <v>60</v>
      </c>
      <c r="F160" s="234" t="str">
        <f>VLOOKUP($A160,Questions!B$3:T$256,12,FALSE)</f>
        <v>No</v>
      </c>
      <c r="G160" s="241"/>
      <c r="H160" s="235">
        <f>VLOOKUP(A160,Questions!B$25:T$295,16,FALSE)</f>
        <v>25</v>
      </c>
      <c r="I160" s="239"/>
    </row>
    <row r="161" spans="1:10" ht="48" customHeight="1" x14ac:dyDescent="0.2">
      <c r="A161" s="68" t="str">
        <f>'HECVAT - Full | Vendor Response'!A157</f>
        <v>DATA-17</v>
      </c>
      <c r="B161" s="68" t="str">
        <f>'HECVAT - Full | Vendor Response'!B157</f>
        <v>Are data backups encrypted?</v>
      </c>
      <c r="C161" s="154" t="str">
        <f>'HECVAT - Full | Vendor Response'!C157</f>
        <v>Yes</v>
      </c>
      <c r="D161" s="160" t="str">
        <f>'HECVAT - Full | Vendor Response'!D157</f>
        <v>Digital off-site recovery backups are immutable, encrypted using the AES-GCM 256-bit algorithm, and stored within a highly secured location.</v>
      </c>
      <c r="E161" s="172" t="s">
        <v>60</v>
      </c>
      <c r="F161" s="232" t="str">
        <f>VLOOKUP($A161,Questions!B$3:T$256,12,FALSE)</f>
        <v>Yes</v>
      </c>
      <c r="G161" s="241"/>
      <c r="H161" s="233">
        <f>VLOOKUP(A161,Questions!B$25:T$295,16,FALSE)</f>
        <v>15</v>
      </c>
      <c r="I161" s="239"/>
    </row>
    <row r="162" spans="1:10" ht="48" customHeight="1" x14ac:dyDescent="0.2">
      <c r="A162" s="68" t="str">
        <f>'HECVAT - Full | Vendor Response'!A158</f>
        <v>DATA-18</v>
      </c>
      <c r="B162" s="68" t="str">
        <f>'HECVAT - Full | Vendor Response'!B158</f>
        <v>Do you have a cryptographic key management process (generation, exchange, storage, safeguards, use, vetting, and replacement) that is documented and currently implemented, for all system components? (e.g., database, system, web, etc.)</v>
      </c>
      <c r="C162" s="154" t="str">
        <f>'HECVAT - Full | Vendor Response'!C158</f>
        <v>Yes</v>
      </c>
      <c r="D162" s="160" t="str">
        <f>'HECVAT - Full | Vendor Response'!D158</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62" s="172" t="s">
        <v>60</v>
      </c>
      <c r="F162" s="232" t="str">
        <f>VLOOKUP($A162,Questions!B$3:T$256,12,FALSE)</f>
        <v>Yes</v>
      </c>
      <c r="G162" s="241"/>
      <c r="H162" s="233">
        <f>VLOOKUP(A162,Questions!B$25:T$295,16,FALSE)</f>
        <v>10</v>
      </c>
      <c r="I162" s="239"/>
    </row>
    <row r="163" spans="1:10" ht="48" customHeight="1" x14ac:dyDescent="0.2">
      <c r="A163" s="68" t="str">
        <f>'HECVAT - Full | Vendor Response'!A159</f>
        <v>DATA-19</v>
      </c>
      <c r="B163" s="68" t="str">
        <f>'HECVAT - Full | Vendor Response'!B159</f>
        <v>Do you have a media handling process that is documented and currently implemented that meets established business needs and regulatory requirements, including end-of-life, repurposing and data sanitization procedures?</v>
      </c>
      <c r="C163" s="154" t="str">
        <f>'HECVAT - Full | Vendor Response'!C159</f>
        <v>Yes</v>
      </c>
      <c r="D163" s="160" t="str">
        <f>'HECVAT - Full | Vendor Response'!D159</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63" s="172" t="s">
        <v>60</v>
      </c>
      <c r="F163" s="232" t="str">
        <f>VLOOKUP($A163,Questions!B$3:T$256,12,FALSE)</f>
        <v>Yes</v>
      </c>
      <c r="G163" s="241"/>
      <c r="H163" s="233">
        <f>VLOOKUP(A163,Questions!B$25:T$295,16,FALSE)</f>
        <v>20</v>
      </c>
      <c r="I163" s="239"/>
    </row>
    <row r="164" spans="1:10" ht="48" customHeight="1" x14ac:dyDescent="0.2">
      <c r="A164" s="68" t="str">
        <f>'HECVAT - Full | Vendor Response'!A160</f>
        <v>DATA-20</v>
      </c>
      <c r="B164" s="68" t="str">
        <f>'HECVAT - Full | Vendor Response'!B160</f>
        <v>Does the process described in DATA-19 adhere to DoD 5220.22-M and/or NIST SP 800-88 standards?</v>
      </c>
      <c r="C164" s="154" t="str">
        <f>'HECVAT - Full | Vendor Response'!C160</f>
        <v>Yes</v>
      </c>
      <c r="D164" s="160" t="str">
        <f>'HECVAT - Full | Vendor Response'!D160</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64" s="172" t="s">
        <v>60</v>
      </c>
      <c r="F164" s="232" t="str">
        <f>VLOOKUP($A164,Questions!B$3:T$256,12,FALSE)</f>
        <v>Yes</v>
      </c>
      <c r="G164" s="241"/>
      <c r="H164" s="233">
        <f>VLOOKUP(A164,Questions!B$25:T$295,16,FALSE)</f>
        <v>20</v>
      </c>
      <c r="I164" s="239"/>
    </row>
    <row r="165" spans="1:10" ht="48" customHeight="1" x14ac:dyDescent="0.2">
      <c r="A165" s="68" t="str">
        <f>'HECVAT - Full | Vendor Response'!A161</f>
        <v>DATA-21</v>
      </c>
      <c r="B165" s="68" t="str">
        <f>'HECVAT - Full | Vendor Response'!B161</f>
        <v>Is media used for long-term retention of business data and archival purposes stored in a secure, environmentally protected area?</v>
      </c>
      <c r="C165" s="154" t="str">
        <f>'HECVAT - Full | Vendor Response'!C161</f>
        <v>Yes</v>
      </c>
      <c r="D165" s="160" t="str">
        <f>'HECVAT - Full | Vendor Response'!D161</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65" s="172" t="s">
        <v>60</v>
      </c>
      <c r="F165" s="232" t="str">
        <f>VLOOKUP($A165,Questions!B$3:T$256,12,FALSE)</f>
        <v>Yes</v>
      </c>
      <c r="G165" s="241"/>
      <c r="H165" s="233">
        <f>VLOOKUP(A165,Questions!B$25:T$295,16,FALSE)</f>
        <v>25</v>
      </c>
      <c r="I165" s="239"/>
    </row>
    <row r="166" spans="1:10" ht="48" customHeight="1" x14ac:dyDescent="0.2">
      <c r="A166" s="68" t="str">
        <f>'HECVAT - Full | Vendor Response'!A162</f>
        <v>DATA-22</v>
      </c>
      <c r="B166" s="68" t="str">
        <f>'HECVAT - Full | Vendor Response'!B162</f>
        <v>Will you handle data in a FERPA-compliant manner?</v>
      </c>
      <c r="C166" s="154" t="str">
        <f>'HECVAT - Full | Vendor Response'!C162</f>
        <v>Yes</v>
      </c>
      <c r="D166" s="160" t="str">
        <f>'HECVAT - Full | Vendor Response'!D162</f>
        <v>FERPA restricts the student data that educational institutions may share with web services and the public. Impact holds minimal PII and does not store sensitive, financial or PHI information. Make sure your use of Impact is consistent with the information permitted by your FERPA directory information disclosure categories to be shared with our services.</v>
      </c>
      <c r="E166" s="172" t="s">
        <v>60</v>
      </c>
      <c r="F166" s="232" t="str">
        <f>VLOOKUP($A166,Questions!B$3:T$256,12,FALSE)</f>
        <v>Yes</v>
      </c>
      <c r="G166" s="241"/>
      <c r="H166" s="233">
        <f>VLOOKUP(A166,Questions!B$25:T$295,16,FALSE)</f>
        <v>15</v>
      </c>
      <c r="I166" s="239"/>
    </row>
    <row r="167" spans="1:10" ht="48" customHeight="1" x14ac:dyDescent="0.2">
      <c r="A167" s="68" t="str">
        <f>'HECVAT - Full | Vendor Response'!A163</f>
        <v>DATA-23</v>
      </c>
      <c r="B167" s="68" t="str">
        <f>'HECVAT - Full | Vendor Response'!B163</f>
        <v>Does your staff (or third party) have access to institutional data (e.g., financial, PHI or other sensitive information) through any means?</v>
      </c>
      <c r="C167" s="154" t="str">
        <f>'HECVAT - Full | Vendor Response'!C163</f>
        <v>Yes</v>
      </c>
      <c r="D167" s="160" t="str">
        <f>'HECVAT - Full | Vendor Response'!D163</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67" s="172" t="s">
        <v>60</v>
      </c>
      <c r="F167" s="232" t="str">
        <f>VLOOKUP($A167,Questions!B$3:T$256,12,FALSE)</f>
        <v>Yes</v>
      </c>
      <c r="G167" s="241"/>
      <c r="H167" s="233">
        <f>VLOOKUP(A167,Questions!B$25:T$295,16,FALSE)</f>
        <v>20</v>
      </c>
      <c r="I167" s="239"/>
    </row>
    <row r="168" spans="1:10" ht="48" customHeight="1" x14ac:dyDescent="0.2">
      <c r="A168" s="68" t="str">
        <f>'HECVAT - Full | Vendor Response'!A164</f>
        <v>DATA-24</v>
      </c>
      <c r="B168" s="68" t="str">
        <f>'HECVAT - Full | Vendor Response'!B164</f>
        <v>Do you have a documented and currently implemented strategy for securing employee workstations when they work remotely (i.e., not in a trusted computing environment)?</v>
      </c>
      <c r="C168" s="154" t="str">
        <f>'HECVAT - Full | Vendor Response'!C164</f>
        <v>Yes</v>
      </c>
      <c r="D168" s="160" t="str">
        <f>'HECVAT - Full | Vendor Response'!D164</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68" s="172" t="s">
        <v>60</v>
      </c>
      <c r="F168" s="232" t="str">
        <f>VLOOKUP($A168,Questions!B$3:T$256,12,FALSE)</f>
        <v>Yes</v>
      </c>
      <c r="G168" s="241"/>
      <c r="H168" s="233">
        <f>VLOOKUP(A168,Questions!B$25:T$295,16,FALSE)</f>
        <v>20</v>
      </c>
      <c r="I168" s="239"/>
      <c r="J168" s="276"/>
    </row>
    <row r="169" spans="1:10" ht="48" customHeight="1" x14ac:dyDescent="0.2">
      <c r="A169" s="403" t="str">
        <f>'HECVAT - Full | Vendor Response'!A165</f>
        <v>Datacenter</v>
      </c>
      <c r="B169" s="403"/>
      <c r="C169" s="155" t="s">
        <v>321</v>
      </c>
      <c r="D169" s="161" t="s">
        <v>48</v>
      </c>
      <c r="E169" s="163" t="s">
        <v>50</v>
      </c>
      <c r="F169" s="164" t="s">
        <v>322</v>
      </c>
      <c r="G169" s="155" t="s">
        <v>323</v>
      </c>
      <c r="H169" s="155" t="s">
        <v>324</v>
      </c>
      <c r="I169" s="165" t="s">
        <v>325</v>
      </c>
    </row>
    <row r="170" spans="1:10" ht="48" customHeight="1" x14ac:dyDescent="0.2">
      <c r="A170" s="68" t="str">
        <f>'HECVAT - Full | Vendor Response'!A166</f>
        <v>DCTR-01</v>
      </c>
      <c r="B170" s="68" t="str">
        <f>'HECVAT - Full | Vendor Response'!B166</f>
        <v>Does the hosting provider have a SOC 2 Type 2 report available?</v>
      </c>
      <c r="C170" s="154">
        <f>'HECVAT - Full | Vendor Response'!C166</f>
        <v>0</v>
      </c>
      <c r="D170" s="160">
        <f>'HECVAT - Full | Vendor Response'!D166</f>
        <v>0</v>
      </c>
      <c r="E170" s="172" t="s">
        <v>60</v>
      </c>
      <c r="F170" s="232" t="str">
        <f>VLOOKUP($A170,Questions!B$3:T$256,12,FALSE)</f>
        <v>Yes</v>
      </c>
      <c r="G170" s="241"/>
      <c r="H170" s="233">
        <f>VLOOKUP(A170,Questions!B$25:T$295,16,FALSE)</f>
        <v>20</v>
      </c>
      <c r="I170" s="239"/>
    </row>
    <row r="171" spans="1:10" ht="48" customHeight="1" x14ac:dyDescent="0.2">
      <c r="A171" s="68" t="str">
        <f>'HECVAT - Full | Vendor Response'!A167</f>
        <v>DCTR-02</v>
      </c>
      <c r="B171" s="68" t="str">
        <f>'HECVAT - Full | Vendor Response'!B167</f>
        <v>Are you generally able to accommodate storing each institution's data within their geographic region?</v>
      </c>
      <c r="C171" s="154" t="str">
        <f>'HECVAT - Full | Vendor Response'!C167</f>
        <v>Yes</v>
      </c>
      <c r="D171" s="160" t="str">
        <f>'HECVAT - Full | Vendor Response'!D167</f>
        <v>Impact by Instructure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-USA: Oregon / Virginia
-Europe: Frankfurt
-Canada: Central
-UK: London
-APAC: Sydney / Singpore / Mumbai
-LATAM: Oregon / Virginia
*LATAM Impact customers hosted in US region.</v>
      </c>
      <c r="E171" s="172" t="s">
        <v>60</v>
      </c>
      <c r="F171" s="232" t="str">
        <f>VLOOKUP($A171,Questions!B$3:T$256,12,FALSE)</f>
        <v>Yes</v>
      </c>
      <c r="G171" s="241"/>
      <c r="H171" s="233">
        <f>VLOOKUP(A171,Questions!B$25:T$295,16,FALSE)</f>
        <v>20</v>
      </c>
      <c r="I171" s="239"/>
    </row>
    <row r="172" spans="1:10" ht="48" customHeight="1" x14ac:dyDescent="0.2">
      <c r="A172" s="68" t="str">
        <f>'HECVAT - Full | Vendor Response'!A168</f>
        <v>DCTR-03</v>
      </c>
      <c r="B172" s="68" t="str">
        <f>'HECVAT - Full | Vendor Response'!B168</f>
        <v>Are the data centers staffed 24 hours a day, seven days a week (i.e., 24 x 7 x 365)?</v>
      </c>
      <c r="C172" s="154">
        <f>'HECVAT - Full | Vendor Response'!C168</f>
        <v>0</v>
      </c>
      <c r="D172" s="160">
        <f>'HECVAT - Full | Vendor Response'!D168</f>
        <v>0</v>
      </c>
      <c r="E172" s="172" t="s">
        <v>60</v>
      </c>
      <c r="F172" s="232" t="str">
        <f>VLOOKUP($A172,Questions!B$3:T$256,12,FALSE)</f>
        <v>Yes</v>
      </c>
      <c r="G172" s="241"/>
      <c r="H172" s="233">
        <f>VLOOKUP(A172,Questions!B$25:T$295,16,FALSE)</f>
        <v>20</v>
      </c>
      <c r="I172" s="239"/>
    </row>
    <row r="173" spans="1:10" ht="48" customHeight="1" x14ac:dyDescent="0.2">
      <c r="A173" s="68" t="str">
        <f>'HECVAT - Full | Vendor Response'!A169</f>
        <v>DCTR-04</v>
      </c>
      <c r="B173" s="68" t="str">
        <f>'HECVAT - Full | Vendor Response'!B169</f>
        <v>Are your servers separated from other companies via a physical barrier, such as a cage or hardened walls?</v>
      </c>
      <c r="C173" s="154">
        <f>'HECVAT - Full | Vendor Response'!C169</f>
        <v>0</v>
      </c>
      <c r="D173" s="160">
        <f>'HECVAT - Full | Vendor Response'!D169</f>
        <v>0</v>
      </c>
      <c r="E173" s="172" t="s">
        <v>60</v>
      </c>
      <c r="F173" s="232" t="str">
        <f>VLOOKUP($A173,Questions!B$3:T$256,12,FALSE)</f>
        <v>Yes</v>
      </c>
      <c r="G173" s="241"/>
      <c r="H173" s="233">
        <f>VLOOKUP(A173,Questions!B$25:T$295,16,FALSE)</f>
        <v>20</v>
      </c>
      <c r="I173" s="239"/>
    </row>
    <row r="174" spans="1:10" ht="48" customHeight="1" x14ac:dyDescent="0.2">
      <c r="A174" s="68" t="str">
        <f>'HECVAT - Full | Vendor Response'!A170</f>
        <v>DCTR-05</v>
      </c>
      <c r="B174" s="68" t="str">
        <f>'HECVAT - Full | Vendor Response'!B170</f>
        <v>Does a physical barrier fully enclose the physical space, preventing unauthorized physical contact with any of your devices?</v>
      </c>
      <c r="C174" s="154">
        <f>'HECVAT - Full | Vendor Response'!C170</f>
        <v>0</v>
      </c>
      <c r="D174" s="160">
        <f>'HECVAT - Full | Vendor Response'!D170</f>
        <v>0</v>
      </c>
      <c r="E174" s="172" t="s">
        <v>60</v>
      </c>
      <c r="F174" s="232" t="str">
        <f>VLOOKUP($A174,Questions!B$3:T$256,12,FALSE)</f>
        <v>Yes</v>
      </c>
      <c r="G174" s="241"/>
      <c r="H174" s="233">
        <f>VLOOKUP(A174,Questions!B$25:T$295,16,FALSE)</f>
        <v>25</v>
      </c>
      <c r="I174" s="239"/>
    </row>
    <row r="175" spans="1:10" ht="48" customHeight="1" x14ac:dyDescent="0.2">
      <c r="A175" s="68" t="str">
        <f>'HECVAT - Full | Vendor Response'!A171</f>
        <v>DCTR-06</v>
      </c>
      <c r="B175" s="68" t="str">
        <f>'HECVAT - Full | Vendor Response'!B171</f>
        <v>Are your primary and secondary data centers geographically diverse?</v>
      </c>
      <c r="C175" s="154" t="str">
        <f>'HECVAT - Full | Vendor Response'!C171</f>
        <v>Yes</v>
      </c>
      <c r="D175" s="160" t="str">
        <f>'HECVAT - Full | Vendor Response'!D171</f>
        <v>All data for our customers is hosted within their geographical AWS region, and for the purposes of disaster recovery, in each region we operate, we utilize 3 geographically diverse Availability Zones (AZ).</v>
      </c>
      <c r="E175" s="172" t="s">
        <v>60</v>
      </c>
      <c r="F175" s="232" t="str">
        <f>VLOOKUP($A175,Questions!B$3:T$256,12,FALSE)</f>
        <v>Yes</v>
      </c>
      <c r="G175" s="241"/>
      <c r="H175" s="233">
        <f>VLOOKUP(A175,Questions!B$25:T$295,16,FALSE)</f>
        <v>20</v>
      </c>
      <c r="I175" s="239"/>
    </row>
    <row r="176" spans="1:10" ht="48" customHeight="1" x14ac:dyDescent="0.2">
      <c r="A176" s="68" t="str">
        <f>'HECVAT - Full | Vendor Response'!A172</f>
        <v>DCTR-07</v>
      </c>
      <c r="B176" s="68" t="str">
        <f>'HECVAT - Full | Vendor Response'!B172</f>
        <v>If outsourced or co-located, is there a contract in place to prevent data from leaving the institution's data zone?</v>
      </c>
      <c r="C176" s="154" t="str">
        <f>'HECVAT - Full | Vendor Response'!C172</f>
        <v>Yes</v>
      </c>
      <c r="D176" s="160" t="str">
        <f>'HECVAT - Full | Vendor Response'!D172</f>
        <v>Instructure has complete control over the data hosting model. All data resides within our customers' geographical region.</v>
      </c>
      <c r="E176" s="172" t="s">
        <v>60</v>
      </c>
      <c r="F176" s="232" t="str">
        <f>VLOOKUP($A176,Questions!B$3:T$256,12,FALSE)</f>
        <v>Yes</v>
      </c>
      <c r="G176" s="241"/>
      <c r="H176" s="233">
        <f>VLOOKUP(A176,Questions!B$25:T$295,16,FALSE)</f>
        <v>20</v>
      </c>
      <c r="I176" s="240"/>
    </row>
    <row r="177" spans="1:10" ht="48" customHeight="1" x14ac:dyDescent="0.2">
      <c r="A177" s="68" t="str">
        <f>'HECVAT - Full | Vendor Response'!A173</f>
        <v>DCTR-08</v>
      </c>
      <c r="B177" s="68" t="str">
        <f>'HECVAT - Full | Vendor Response'!B173</f>
        <v>What tier level is your data center (per levels defined by the Uptime Institute)?</v>
      </c>
      <c r="C177" s="154">
        <f>'HECVAT - Full | Vendor Response'!C173</f>
        <v>0</v>
      </c>
      <c r="D177" s="160">
        <f>'HECVAT - Full | Vendor Response'!D173</f>
        <v>0</v>
      </c>
      <c r="E177" s="172" t="s">
        <v>60</v>
      </c>
      <c r="F177" s="232" t="str">
        <f>VLOOKUP($A177,Questions!B$3:T$256,12,FALSE)</f>
        <v>Yes</v>
      </c>
      <c r="G177" s="241"/>
      <c r="H177" s="235">
        <f>VLOOKUP(A177,Questions!B$25:T$295,16,FALSE)</f>
        <v>20</v>
      </c>
      <c r="I177" s="240"/>
    </row>
    <row r="178" spans="1:10" ht="48" customHeight="1" x14ac:dyDescent="0.2">
      <c r="A178" s="68" t="str">
        <f>'HECVAT - Full | Vendor Response'!A174</f>
        <v>DCTR-09</v>
      </c>
      <c r="B178" s="68" t="str">
        <f>'HECVAT - Full | Vendor Response'!B174</f>
        <v>Is the service hosted in a high-availability environment?</v>
      </c>
      <c r="C178" s="154" t="str">
        <f>'HECVAT - Full | Vendor Response'!C174</f>
        <v>Yes</v>
      </c>
      <c r="D178" s="160" t="str">
        <f>'HECVAT - Full | Vendor Response'!D174</f>
        <v>Impact by Instructure is hosted in a high availability environment provided by AWS. The application is designed to make full use of the real-time redundancy and capacity capabilities offered by AWS, running across multiple availability zones in regions throughout the world. We both guarantee and consistently deliver a 99.9% annual uptime.</v>
      </c>
      <c r="E178" s="172" t="s">
        <v>60</v>
      </c>
      <c r="F178" s="234" t="str">
        <f>VLOOKUP($A178,Questions!B$3:T$256,12,FALSE)</f>
        <v>Yes</v>
      </c>
      <c r="G178" s="241"/>
      <c r="H178" s="235">
        <f>VLOOKUP(A178,Questions!B$25:T$295,16,FALSE)</f>
        <v>20</v>
      </c>
      <c r="I178" s="239"/>
    </row>
    <row r="179" spans="1:10" ht="48" customHeight="1" x14ac:dyDescent="0.2">
      <c r="A179" s="153" t="str">
        <f>'HECVAT - Full | Vendor Response'!A175</f>
        <v>DCTR-10</v>
      </c>
      <c r="B179" s="153" t="str">
        <f>'HECVAT - Full | Vendor Response'!B175</f>
        <v xml:space="preserve">Is redundant power available for all data centers where institutional data will reside? </v>
      </c>
      <c r="C179" s="153">
        <f>'HECVAT - Full | Vendor Response'!C175</f>
        <v>0</v>
      </c>
      <c r="D179" s="160">
        <f>'HECVAT - Full | Vendor Response'!D175</f>
        <v>0</v>
      </c>
      <c r="E179" s="172" t="s">
        <v>60</v>
      </c>
      <c r="F179" s="234" t="str">
        <f>VLOOKUP($A179,Questions!B$3:T$256,12,FALSE)</f>
        <v>Yes</v>
      </c>
      <c r="G179" s="241"/>
      <c r="H179" s="235">
        <f>VLOOKUP(A179,Questions!B$25:T$295,16,FALSE)</f>
        <v>20</v>
      </c>
      <c r="I179" s="240"/>
    </row>
    <row r="180" spans="1:10" ht="48" customHeight="1" x14ac:dyDescent="0.2">
      <c r="A180" s="68" t="str">
        <f>'HECVAT - Full | Vendor Response'!A176</f>
        <v>DCTR-11</v>
      </c>
      <c r="B180" s="68" t="str">
        <f>'HECVAT - Full | Vendor Response'!B176</f>
        <v>Are redundant power strategies tested?</v>
      </c>
      <c r="C180" s="154">
        <f>'HECVAT - Full | Vendor Response'!C176</f>
        <v>0</v>
      </c>
      <c r="D180" s="160">
        <f>'HECVAT - Full | Vendor Response'!D176</f>
        <v>0</v>
      </c>
      <c r="E180" s="172" t="s">
        <v>60</v>
      </c>
      <c r="F180" s="234" t="str">
        <f>VLOOKUP($A180,Questions!B$3:T$256,12,FALSE)</f>
        <v>Yes</v>
      </c>
      <c r="G180" s="241"/>
      <c r="H180" s="235">
        <f>VLOOKUP(A180,Questions!B$25:T$295,16,FALSE)</f>
        <v>25</v>
      </c>
      <c r="I180" s="239"/>
    </row>
    <row r="181" spans="1:10" ht="48" customHeight="1" x14ac:dyDescent="0.2">
      <c r="A181" s="68" t="str">
        <f>'HECVAT - Full | Vendor Response'!A177</f>
        <v>DCTR-12</v>
      </c>
      <c r="B181" s="68" t="str">
        <f>'HECVAT - Full | Vendor Response'!B177</f>
        <v>Describe or provide a reference to the availability of cooling and fire-suppression systems in all data centers where institution data will reside.</v>
      </c>
      <c r="C181" s="154">
        <f>'HECVAT - Full | Vendor Response'!C177</f>
        <v>0</v>
      </c>
      <c r="D181" s="160"/>
      <c r="E181" s="172" t="s">
        <v>60</v>
      </c>
      <c r="F181" s="234" t="str">
        <f>VLOOKUP($A181,Questions!B$3:T$256,12,FALSE)</f>
        <v>Yes</v>
      </c>
      <c r="G181" s="241"/>
      <c r="H181" s="235">
        <f>VLOOKUP(A181,Questions!B$25:T$295,16,FALSE)</f>
        <v>20</v>
      </c>
      <c r="I181" s="240"/>
    </row>
    <row r="182" spans="1:10" ht="48" customHeight="1" x14ac:dyDescent="0.2">
      <c r="A182" s="68" t="str">
        <f>'HECVAT - Full | Vendor Response'!A178</f>
        <v>DCTR-13</v>
      </c>
      <c r="B182" s="68" t="str">
        <f>'HECVAT - Full | Vendor Response'!B178</f>
        <v>Do you have Internet Service Provider (ISP) redundancy?</v>
      </c>
      <c r="C182" s="154">
        <f>'HECVAT - Full | Vendor Response'!C178</f>
        <v>0</v>
      </c>
      <c r="D182" s="160">
        <f>'HECVAT - Full | Vendor Response'!D178</f>
        <v>0</v>
      </c>
      <c r="E182" s="172" t="s">
        <v>60</v>
      </c>
      <c r="F182" s="232" t="str">
        <f>VLOOKUP($A182,Questions!B$3:T$256,12,FALSE)</f>
        <v>Yes</v>
      </c>
      <c r="G182" s="241"/>
      <c r="H182" s="233">
        <f>VLOOKUP(A182,Questions!B$25:T$295,16,FALSE)</f>
        <v>20</v>
      </c>
      <c r="I182" s="239"/>
    </row>
    <row r="183" spans="1:10" ht="48" customHeight="1" x14ac:dyDescent="0.2">
      <c r="A183" s="68" t="s">
        <v>200</v>
      </c>
      <c r="B183" s="68" t="str">
        <f>'HECVAT - Full | Vendor Response'!B179</f>
        <v>Does every data center where the institution's data will reside have multiple telephone company or network provider entrances to the facility?</v>
      </c>
      <c r="C183" s="154">
        <f>'HECVAT - Full | Vendor Response'!C179</f>
        <v>0</v>
      </c>
      <c r="D183" s="160">
        <f>'HECVAT - Full | Vendor Response'!D179</f>
        <v>0</v>
      </c>
      <c r="E183" s="172" t="s">
        <v>60</v>
      </c>
      <c r="F183" s="232" t="str">
        <f>VLOOKUP($A183,Questions!B$3:T$256,12,FALSE)</f>
        <v>Yes</v>
      </c>
      <c r="G183" s="241"/>
      <c r="H183" s="233">
        <f>VLOOKUP(A183,Questions!B$25:T$295,16,FALSE)</f>
        <v>20</v>
      </c>
      <c r="I183" s="239"/>
    </row>
    <row r="184" spans="1:10" ht="48" customHeight="1" x14ac:dyDescent="0.2">
      <c r="A184" s="68" t="s">
        <v>201</v>
      </c>
      <c r="B184" s="68" t="str">
        <f>'HECVAT - Full | Vendor Response'!B180</f>
        <v>Are you requiring multi-factor authentication for administrators of your cloud environment?</v>
      </c>
      <c r="C184" s="154" t="str">
        <f>'HECVAT - Full | Vendor Response'!C180</f>
        <v>Yes</v>
      </c>
      <c r="D184" s="160" t="str">
        <f>'HECVAT - Full | Vendor Response'!D180</f>
        <v>Access to the Impact cloud architecture back-end is via a combination of VPN, MFA, SSH, and digital keys managed using Amazon's KMS (KMS is certified via the Cryptographic Module Validation Program).</v>
      </c>
      <c r="E184" s="172" t="s">
        <v>60</v>
      </c>
      <c r="F184" s="232" t="str">
        <f>VLOOKUP($A184,Questions!B$3:T$256,12,FALSE)</f>
        <v>Yes</v>
      </c>
      <c r="G184" s="241"/>
      <c r="H184" s="233">
        <f>VLOOKUP(A184,Questions!B$25:T$295,16,FALSE)</f>
        <v>20</v>
      </c>
      <c r="I184" s="239"/>
    </row>
    <row r="185" spans="1:10" ht="48" customHeight="1" x14ac:dyDescent="0.2">
      <c r="A185" s="68" t="s">
        <v>202</v>
      </c>
      <c r="B185" s="68" t="str">
        <f>'HECVAT - Full | Vendor Response'!B181</f>
        <v>Are you using your cloud providers available hardening tools or pre-hardened images?</v>
      </c>
      <c r="C185" s="154" t="str">
        <f>'HECVAT - Full | Vendor Response'!C181</f>
        <v>Yes</v>
      </c>
      <c r="D185" s="160" t="str">
        <f>'HECVAT - Full | Vendor Response'!D181</f>
        <v>We utilize AWS Machine Images (AMIs) and further harden these images with internal configuration and hardening by default.</v>
      </c>
      <c r="E185" s="172" t="s">
        <v>60</v>
      </c>
      <c r="F185" s="232" t="str">
        <f>VLOOKUP($A185,Questions!B$3:T$256,12,FALSE)</f>
        <v>Yes</v>
      </c>
      <c r="G185" s="241"/>
      <c r="H185" s="233">
        <f>VLOOKUP(A185,Questions!B$25:T$295,16,FALSE)</f>
        <v>20</v>
      </c>
      <c r="I185" s="239"/>
    </row>
    <row r="186" spans="1:10" ht="48" customHeight="1" x14ac:dyDescent="0.2">
      <c r="A186" s="68" t="str">
        <f>'HECVAT - Full | Vendor Response'!A182</f>
        <v>DCTR-17</v>
      </c>
      <c r="B186" s="68" t="str">
        <f>'HECVAT - Full | Vendor Response'!B182</f>
        <v>Does your cloud vendor have access to your encryption keys?</v>
      </c>
      <c r="C186" s="154" t="str">
        <f>'HECVAT - Full | Vendor Response'!C182</f>
        <v>No</v>
      </c>
      <c r="D186" s="160" t="str">
        <f>'HECVAT - Full | Vendor Response'!D182</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86" s="172" t="s">
        <v>60</v>
      </c>
      <c r="F186" s="232" t="str">
        <f>VLOOKUP($A186,Questions!B$3:T$256,12,FALSE)</f>
        <v>No</v>
      </c>
      <c r="G186" s="241"/>
      <c r="H186" s="233">
        <f>VLOOKUP(A186,Questions!B$25:T$295,16,FALSE)</f>
        <v>20</v>
      </c>
      <c r="I186" s="239"/>
      <c r="J186" s="276"/>
    </row>
    <row r="187" spans="1:10" ht="48" customHeight="1" x14ac:dyDescent="0.2">
      <c r="A187" s="403" t="str">
        <f>'HECVAT - Full | Vendor Response'!A183</f>
        <v>DRP - Respond to as many questions below as possible.</v>
      </c>
      <c r="B187" s="403"/>
      <c r="C187" s="155" t="s">
        <v>321</v>
      </c>
      <c r="D187" s="161" t="s">
        <v>48</v>
      </c>
      <c r="E187" s="163" t="s">
        <v>50</v>
      </c>
      <c r="F187" s="164" t="s">
        <v>322</v>
      </c>
      <c r="G187" s="155" t="s">
        <v>323</v>
      </c>
      <c r="H187" s="155" t="s">
        <v>324</v>
      </c>
      <c r="I187" s="165" t="s">
        <v>325</v>
      </c>
    </row>
    <row r="188" spans="1:10" ht="48" customHeight="1" x14ac:dyDescent="0.2">
      <c r="A188" s="153" t="str">
        <f>'HECVAT - Full | Vendor Response'!A184</f>
        <v>DRPL-01</v>
      </c>
      <c r="B188" s="153" t="str">
        <f>'HECVAT - Full | Vendor Response'!B184</f>
        <v>Describe or provide a reference to your Disaster Recovery Plan (DRP).</v>
      </c>
      <c r="C188" s="388" t="str">
        <f>'HECVAT - Full | Vendor Response'!C184</f>
        <v>Instructure has a documented Business Continuity/Disaster Recovery plan. These plans are tested at least annually in full, and we frequently test our ability to restore from backup.
Please see our Instructure Business Continuity and Disaster Recovery Paper which is part of the Impact Compliance Package.</v>
      </c>
      <c r="D188" s="389"/>
      <c r="E188" s="173" t="s">
        <v>60</v>
      </c>
      <c r="F188" s="234" t="s">
        <v>326</v>
      </c>
      <c r="G188" s="241"/>
      <c r="H188" s="235">
        <f>VLOOKUP(A188,Questions!B$25:T$295,16,FALSE)</f>
        <v>20</v>
      </c>
      <c r="I188" s="239"/>
    </row>
    <row r="189" spans="1:10" ht="48" customHeight="1" x14ac:dyDescent="0.2">
      <c r="A189" s="68" t="str">
        <f>'HECVAT - Full | Vendor Response'!A185</f>
        <v>DRPL-02</v>
      </c>
      <c r="B189" s="68" t="str">
        <f>'HECVAT - Full | Vendor Response'!B185</f>
        <v>Is an owner assigned who is responsible for the maintenance and review of the DRP?</v>
      </c>
      <c r="C189" s="154" t="str">
        <f>'HECVAT - Full | Vendor Response'!C185</f>
        <v>Yes</v>
      </c>
      <c r="D189" s="160" t="str">
        <f>'HECVAT - Full | Vendor Response'!D185</f>
        <v>Instructure's Disaster Recovery Plan is owned by the Security and Compliance Team and reviewed annually. It is provided to stakeholders for review and supported by both the Executive Leadership Team and Engineering Team.</v>
      </c>
      <c r="E189" s="172" t="s">
        <v>60</v>
      </c>
      <c r="F189" s="234" t="str">
        <f>VLOOKUP($A189,Questions!B$3:T$256,12,FALSE)</f>
        <v>Yes</v>
      </c>
      <c r="G189" s="241"/>
      <c r="H189" s="235">
        <f>VLOOKUP(A189,Questions!B$25:T$295,16,FALSE)</f>
        <v>15</v>
      </c>
      <c r="I189" s="239"/>
    </row>
    <row r="190" spans="1:10" ht="48" customHeight="1" x14ac:dyDescent="0.2">
      <c r="A190" s="68" t="str">
        <f>'HECVAT - Full | Vendor Response'!A186</f>
        <v>DRPL-03</v>
      </c>
      <c r="B190" s="68" t="str">
        <f>'HECVAT - Full | Vendor Response'!B186</f>
        <v>Can the institution review your DRP and supporting documentation?</v>
      </c>
      <c r="C190" s="154" t="str">
        <f>'HECVAT - Full | Vendor Response'!C186</f>
        <v>Yes</v>
      </c>
      <c r="D190" s="160" t="str">
        <f>'HECVAT - Full | Vendor Response'!D186</f>
        <v>Please see our Instructure Business Continuity and Disaster Recovery Paper which is part of the Impact Compliance Package. https://inst.bid/impact/dl</v>
      </c>
      <c r="E190" s="172" t="s">
        <v>60</v>
      </c>
      <c r="F190" s="234" t="str">
        <f>VLOOKUP($A190,Questions!B$3:T$256,12,FALSE)</f>
        <v>Yes</v>
      </c>
      <c r="G190" s="241"/>
      <c r="H190" s="235">
        <f>VLOOKUP(A190,Questions!B$25:T$295,16,FALSE)</f>
        <v>25</v>
      </c>
      <c r="I190" s="239"/>
    </row>
    <row r="191" spans="1:10" ht="48" customHeight="1" x14ac:dyDescent="0.2">
      <c r="A191" s="68" t="str">
        <f>'HECVAT - Full | Vendor Response'!A187</f>
        <v>DRPL-04</v>
      </c>
      <c r="B191" s="68" t="str">
        <f>'HECVAT - Full | Vendor Response'!B187</f>
        <v>Are any disaster recovery locations outside the institution's geographic region?</v>
      </c>
      <c r="C191" s="154" t="str">
        <f>'HECVAT - Full | Vendor Response'!C187</f>
        <v>No</v>
      </c>
      <c r="D191" s="160" t="str">
        <f>'HECVAT - Full | Vendor Response'!D187</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v>
      </c>
      <c r="E191" s="172" t="s">
        <v>60</v>
      </c>
      <c r="F191" s="234" t="str">
        <f>VLOOKUP($A191,Questions!B$3:T$256,12,FALSE)</f>
        <v>No</v>
      </c>
      <c r="G191" s="241"/>
      <c r="H191" s="235">
        <f>VLOOKUP(A191,Questions!B$25:T$295,16,FALSE)</f>
        <v>20</v>
      </c>
      <c r="I191" s="239"/>
    </row>
    <row r="192" spans="1:10" ht="48" customHeight="1" x14ac:dyDescent="0.2">
      <c r="A192" s="68" t="str">
        <f>'HECVAT - Full | Vendor Response'!A188</f>
        <v>DRPL-05</v>
      </c>
      <c r="B192" s="68" t="str">
        <f>'HECVAT - Full | Vendor Response'!B188</f>
        <v>Does your organization have a disaster recovery site or a contracted disaster recovery provider?</v>
      </c>
      <c r="C192" s="154" t="str">
        <f>'HECVAT - Full | Vendor Response'!C188</f>
        <v>Yes</v>
      </c>
      <c r="D192" s="160" t="str">
        <f>'HECVAT - Full | Vendor Response'!D188</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Impact is hosted in multiple regions around the world. For each region, there is a designated Disaster Recovery site.</v>
      </c>
      <c r="E192" s="172" t="s">
        <v>60</v>
      </c>
      <c r="F192" s="234" t="str">
        <f>VLOOKUP($A192,Questions!B$3:T$256,12,FALSE)</f>
        <v>Yes</v>
      </c>
      <c r="G192" s="241"/>
      <c r="H192" s="235">
        <f>VLOOKUP(A192,Questions!B$25:T$295,16,FALSE)</f>
        <v>20</v>
      </c>
      <c r="I192" s="239"/>
    </row>
    <row r="193" spans="1:10" ht="48" customHeight="1" x14ac:dyDescent="0.2">
      <c r="A193" s="68" t="str">
        <f>'HECVAT - Full | Vendor Response'!A189</f>
        <v>DRPL-06</v>
      </c>
      <c r="B193" s="68" t="str">
        <f>'HECVAT - Full | Vendor Response'!B189</f>
        <v>Does your organization conduct an annual test of relocating to this site for disaster recovery purposes?</v>
      </c>
      <c r="C193" s="154" t="str">
        <f>'HECVAT - Full | Vendor Response'!C189</f>
        <v>Yes</v>
      </c>
      <c r="D193" s="160" t="str">
        <f>'HECVAT - Full | Vendor Response'!D189</f>
        <v xml:space="preserve">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v>
      </c>
      <c r="E193" s="172" t="s">
        <v>60</v>
      </c>
      <c r="F193" s="234" t="str">
        <f>VLOOKUP($A193,Questions!B$3:T$256,12,FALSE)</f>
        <v>Yes</v>
      </c>
      <c r="G193" s="241"/>
      <c r="H193" s="235">
        <f>VLOOKUP(A193,Questions!B$25:T$295,16,FALSE)</f>
        <v>20</v>
      </c>
      <c r="I193" s="239"/>
    </row>
    <row r="194" spans="1:10" ht="48" customHeight="1" x14ac:dyDescent="0.2">
      <c r="A194" s="68" t="str">
        <f>'HECVAT - Full | Vendor Response'!A190</f>
        <v>DRPL-07</v>
      </c>
      <c r="B194" s="68" t="str">
        <f>'HECVAT - Full | Vendor Response'!B190</f>
        <v>Is there a defined problem/issue escalation plan in your DRP for impacted clients?</v>
      </c>
      <c r="C194" s="154" t="str">
        <f>'HECVAT - Full | Vendor Response'!C190</f>
        <v>Yes</v>
      </c>
      <c r="D194" s="160" t="str">
        <f>'HECVAT - Full | Vendor Response'!D190</f>
        <v>Please see our Business Continuity and Disaster Recovery Paper which is part of the Impact Compliance Package. https://inst.bid/impact/dl</v>
      </c>
      <c r="E194" s="172" t="s">
        <v>60</v>
      </c>
      <c r="F194" s="234" t="str">
        <f>VLOOKUP($A194,Questions!B$3:T$256,12,FALSE)</f>
        <v>Yes</v>
      </c>
      <c r="G194" s="241"/>
      <c r="H194" s="235">
        <f>VLOOKUP(A194,Questions!B$25:T$295,16,FALSE)</f>
        <v>20</v>
      </c>
      <c r="I194" s="239"/>
    </row>
    <row r="195" spans="1:10" ht="48" customHeight="1" x14ac:dyDescent="0.2">
      <c r="A195" s="68" t="str">
        <f>'HECVAT - Full | Vendor Response'!A191</f>
        <v>DRPL-08</v>
      </c>
      <c r="B195" s="68" t="str">
        <f>'HECVAT - Full | Vendor Response'!B191</f>
        <v>Is there a documented communication plan in your DRP for impacted clients?</v>
      </c>
      <c r="C195" s="154" t="str">
        <f>'HECVAT - Full | Vendor Response'!C191</f>
        <v>Yes</v>
      </c>
      <c r="D195" s="160" t="str">
        <f>'HECVAT - Full | Vendor Response'!D191</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https://status.instructure.com.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95" s="172" t="s">
        <v>60</v>
      </c>
      <c r="F195" s="234" t="str">
        <f>VLOOKUP($A195,Questions!B$3:T$256,12,FALSE)</f>
        <v>Yes</v>
      </c>
      <c r="G195" s="241"/>
      <c r="H195" s="235">
        <f>VLOOKUP(A195,Questions!B$25:T$295,16,FALSE)</f>
        <v>20</v>
      </c>
      <c r="I195" s="239"/>
    </row>
    <row r="196" spans="1:10" ht="48" customHeight="1" x14ac:dyDescent="0.2">
      <c r="A196" s="153" t="str">
        <f>'HECVAT - Full | Vendor Response'!A192</f>
        <v>DRPL-09</v>
      </c>
      <c r="B196" s="153" t="str">
        <f>'HECVAT - Full | Vendor Response'!B192</f>
        <v>Describe or provide a reference to how your disaster recovery plan is tested. (i.e., scope of DR tests, end-to-end testing, etc.)</v>
      </c>
      <c r="C196" s="388" t="str">
        <f>'HECVAT - Full | Vendor Response'!C192</f>
        <v xml:space="preserve">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	</v>
      </c>
      <c r="D196" s="389"/>
      <c r="E196" s="172" t="s">
        <v>60</v>
      </c>
      <c r="F196" s="234" t="s">
        <v>326</v>
      </c>
      <c r="G196" s="241"/>
      <c r="H196" s="235">
        <f>VLOOKUP(A196,Questions!B$25:T$295,16,FALSE)</f>
        <v>20</v>
      </c>
      <c r="I196" s="239"/>
    </row>
    <row r="197" spans="1:10" ht="48" customHeight="1" x14ac:dyDescent="0.2">
      <c r="A197" s="68" t="str">
        <f>'HECVAT - Full | Vendor Response'!A193</f>
        <v>DRPL-10</v>
      </c>
      <c r="B197" s="68" t="str">
        <f>'HECVAT - Full | Vendor Response'!B193</f>
        <v>Has the Disaster Recovery Plan been tested in the past year?</v>
      </c>
      <c r="C197" s="154" t="str">
        <f>'HECVAT - Full | Vendor Response'!C193</f>
        <v>Yes</v>
      </c>
      <c r="D197" s="160" t="str">
        <f>'HECVAT - Full | Vendor Response'!D193</f>
        <v>Tabletop testing occurs every year, typically in Q1.</v>
      </c>
      <c r="E197" s="172" t="s">
        <v>60</v>
      </c>
      <c r="F197" s="232" t="str">
        <f>VLOOKUP($A197,Questions!B$3:T$256,12,FALSE)</f>
        <v>Yes</v>
      </c>
      <c r="G197" s="241"/>
      <c r="H197" s="233">
        <f>VLOOKUP(A197,Questions!B$25:T$295,16,FALSE)</f>
        <v>25</v>
      </c>
      <c r="I197" s="239"/>
    </row>
    <row r="198" spans="1:10" ht="48" customHeight="1" x14ac:dyDescent="0.2">
      <c r="A198" s="68" t="str">
        <f>'HECVAT - Full | Vendor Response'!A194</f>
        <v>DRPL-11</v>
      </c>
      <c r="B198" s="68" t="str">
        <f>'HECVAT - Full | Vendor Response'!B194</f>
        <v>Are all components of the DRP reviewed at least annually and updated as needed to reflect change?</v>
      </c>
      <c r="C198" s="154" t="str">
        <f>'HECVAT - Full | Vendor Response'!C194</f>
        <v>Yes</v>
      </c>
      <c r="D198" s="160" t="str">
        <f>'HECVAT - Full | Vendor Response'!D194</f>
        <v>Instructure's DRP is reviewed in its entirety at least annually and updated to reflect any changes needed.</v>
      </c>
      <c r="E198" s="172" t="s">
        <v>60</v>
      </c>
      <c r="F198" s="232" t="str">
        <f>VLOOKUP($A198,Questions!B$3:T$256,12,FALSE)</f>
        <v>Yes</v>
      </c>
      <c r="G198" s="241"/>
      <c r="H198" s="233">
        <f>VLOOKUP(A198,Questions!B$25:T$295,16,FALSE)</f>
        <v>25</v>
      </c>
      <c r="I198" s="239"/>
      <c r="J198" s="276"/>
    </row>
    <row r="199" spans="1:10" ht="48" customHeight="1" x14ac:dyDescent="0.2">
      <c r="A199" s="158" t="str">
        <f>'HECVAT - Full | Vendor Response'!A195</f>
        <v>Firewalls, IDS, IPS, and Networking</v>
      </c>
      <c r="B199" s="158"/>
      <c r="C199" s="155" t="s">
        <v>321</v>
      </c>
      <c r="D199" s="161" t="s">
        <v>48</v>
      </c>
      <c r="E199" s="163" t="s">
        <v>50</v>
      </c>
      <c r="F199" s="164" t="s">
        <v>322</v>
      </c>
      <c r="G199" s="155" t="s">
        <v>323</v>
      </c>
      <c r="H199" s="155" t="s">
        <v>324</v>
      </c>
      <c r="I199" s="165" t="s">
        <v>325</v>
      </c>
    </row>
    <row r="200" spans="1:10" ht="48" customHeight="1" x14ac:dyDescent="0.2">
      <c r="A200" s="68" t="str">
        <f>'HECVAT - Full | Vendor Response'!A196</f>
        <v>FIDP-01</v>
      </c>
      <c r="B200" s="68" t="str">
        <f>'HECVAT - Full | Vendor Response'!B196</f>
        <v>Are you utilizing a stateful packet inspection (SPI) firewall?</v>
      </c>
      <c r="C200" s="154" t="str">
        <f>'HECVAT - Full | Vendor Response'!C196</f>
        <v>No</v>
      </c>
      <c r="D200" s="160" t="str">
        <f>'HECVAT - Full | Vendor Response'!D196</f>
        <v xml:space="preserve">All load balancers have a security group attached that only allows TCP/80, 443. </v>
      </c>
      <c r="E200" s="172" t="s">
        <v>60</v>
      </c>
      <c r="F200" s="232" t="str">
        <f>VLOOKUP($A200,Questions!B$3:T$256,12,FALSE)</f>
        <v>Yes</v>
      </c>
      <c r="G200" s="241"/>
      <c r="H200" s="233">
        <f>VLOOKUP(A200,Questions!B$25:T$295,16,FALSE)</f>
        <v>25</v>
      </c>
      <c r="I200" s="239"/>
    </row>
    <row r="201" spans="1:10" ht="48" customHeight="1" x14ac:dyDescent="0.2">
      <c r="A201" s="68" t="str">
        <f>'HECVAT - Full | Vendor Response'!A197</f>
        <v>FIDP-02</v>
      </c>
      <c r="B201" s="68" t="str">
        <f>'HECVAT - Full | Vendor Response'!B197</f>
        <v>Is authority for firewall change approval documented? Please list approver names or titles in Additional Info</v>
      </c>
      <c r="C201" s="154" t="str">
        <f>'HECVAT - Full | Vendor Response'!C197</f>
        <v>Yes</v>
      </c>
      <c r="D201" s="160" t="str">
        <f>'HECVAT - Full | Vendor Response'!D197</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201" s="172" t="s">
        <v>60</v>
      </c>
      <c r="F201" s="232" t="str">
        <f>VLOOKUP($A201,Questions!B$3:T$256,12,FALSE)</f>
        <v>Yes</v>
      </c>
      <c r="G201" s="241"/>
      <c r="H201" s="233">
        <f>VLOOKUP(A201,Questions!B$25:T$295,16,FALSE)</f>
        <v>20</v>
      </c>
      <c r="I201" s="239"/>
    </row>
    <row r="202" spans="1:10" ht="48" customHeight="1" x14ac:dyDescent="0.2">
      <c r="A202" s="68" t="str">
        <f>'HECVAT - Full | Vendor Response'!A198</f>
        <v>FIDP-03</v>
      </c>
      <c r="B202" s="68" t="str">
        <f>'HECVAT - Full | Vendor Response'!B198</f>
        <v>Do you have a documented policy for firewall change requests?</v>
      </c>
      <c r="C202" s="154" t="str">
        <f>'HECVAT - Full | Vendor Response'!C198</f>
        <v>Yes</v>
      </c>
      <c r="D202" s="160" t="str">
        <f>'HECVAT - Full | Vendor Response'!D198</f>
        <v>Instructure has an internal Network Security Policy document which provides requirements for any changes to the infrastructure.</v>
      </c>
      <c r="E202" s="172" t="s">
        <v>60</v>
      </c>
      <c r="F202" s="232" t="str">
        <f>VLOOKUP($A202,Questions!B$3:T$256,12,FALSE)</f>
        <v>Yes</v>
      </c>
      <c r="G202" s="241"/>
      <c r="H202" s="233">
        <f>VLOOKUP(A202,Questions!B$25:T$295,16,FALSE)</f>
        <v>25</v>
      </c>
      <c r="I202" s="239"/>
    </row>
    <row r="203" spans="1:10" ht="48" customHeight="1" x14ac:dyDescent="0.2">
      <c r="A203" s="68" t="str">
        <f>'HECVAT - Full | Vendor Response'!A199</f>
        <v>FIDP-04</v>
      </c>
      <c r="B203" s="68" t="str">
        <f>'HECVAT - Full | Vendor Response'!B199</f>
        <v>Have you implemented an Intrusion Detection System (network-based)?</v>
      </c>
      <c r="C203" s="154" t="str">
        <f>'HECVAT - Full | Vendor Response'!C199</f>
        <v>Yes</v>
      </c>
      <c r="D203" s="160" t="str">
        <f>'HECVAT - Full | Vendor Response'!D199</f>
        <v>AWS GuardDuty is deployed on all Impact environments to provide intrusion and anomaly detection.</v>
      </c>
      <c r="E203" s="172" t="s">
        <v>60</v>
      </c>
      <c r="F203" s="232" t="str">
        <f>VLOOKUP($A203,Questions!B$3:T$256,12,FALSE)</f>
        <v>Yes</v>
      </c>
      <c r="G203" s="241"/>
      <c r="H203" s="233">
        <f>VLOOKUP(A203,Questions!B$25:T$295,16,FALSE)</f>
        <v>25</v>
      </c>
      <c r="I203" s="239"/>
    </row>
    <row r="204" spans="1:10" ht="48" customHeight="1" x14ac:dyDescent="0.2">
      <c r="A204" s="68" t="str">
        <f>'HECVAT - Full | Vendor Response'!A200</f>
        <v>FIDP-05</v>
      </c>
      <c r="B204" s="68" t="str">
        <f>'HECVAT - Full | Vendor Response'!B200</f>
        <v>Have you implemented an Intrusion Prevention System (network-based)?</v>
      </c>
      <c r="C204" s="154" t="str">
        <f>'HECVAT - Full | Vendor Response'!C200</f>
        <v>No</v>
      </c>
      <c r="D204" s="160">
        <f>'HECVAT - Full | Vendor Response'!D200</f>
        <v>0</v>
      </c>
      <c r="E204" s="172" t="s">
        <v>60</v>
      </c>
      <c r="F204" s="232" t="str">
        <f>VLOOKUP($A204,Questions!B$3:T$256,12,FALSE)</f>
        <v>Yes</v>
      </c>
      <c r="G204" s="241"/>
      <c r="H204" s="233">
        <f>VLOOKUP(A204,Questions!B$25:T$295,16,FALSE)</f>
        <v>20</v>
      </c>
      <c r="I204" s="239"/>
    </row>
    <row r="205" spans="1:10" ht="48" customHeight="1" x14ac:dyDescent="0.2">
      <c r="A205" s="68" t="str">
        <f>'HECVAT - Full | Vendor Response'!A201</f>
        <v>FIDP-06</v>
      </c>
      <c r="B205" s="68" t="str">
        <f>'HECVAT - Full | Vendor Response'!B201</f>
        <v>Do you employ host-based intrusion detection?</v>
      </c>
      <c r="C205" s="154" t="str">
        <f>'HECVAT - Full | Vendor Response'!C201</f>
        <v>No</v>
      </c>
      <c r="D205" s="160" t="str">
        <f>'HECVAT - Full | Vendor Response'!D201</f>
        <v>We rely on AWS GuardDuty to monitor for malicious activity and anomalous behavior.</v>
      </c>
      <c r="E205" s="172" t="s">
        <v>60</v>
      </c>
      <c r="F205" s="232" t="str">
        <f>VLOOKUP($A205,Questions!B$3:T$256,12,FALSE)</f>
        <v>Yes</v>
      </c>
      <c r="G205" s="241"/>
      <c r="H205" s="233">
        <f>VLOOKUP(A205,Questions!B$25:T$295,16,FALSE)</f>
        <v>25</v>
      </c>
      <c r="I205" s="239"/>
    </row>
    <row r="206" spans="1:10" ht="48" customHeight="1" x14ac:dyDescent="0.2">
      <c r="A206" s="68" t="str">
        <f>'HECVAT - Full | Vendor Response'!A202</f>
        <v>FIDP-07</v>
      </c>
      <c r="B206" s="68" t="str">
        <f>'HECVAT - Full | Vendor Response'!B202</f>
        <v>Do you employ host-based intrusion prevention?</v>
      </c>
      <c r="C206" s="154" t="str">
        <f>'HECVAT - Full | Vendor Response'!C202</f>
        <v>No</v>
      </c>
      <c r="D206" s="160">
        <f>'HECVAT - Full | Vendor Response'!D202</f>
        <v>0</v>
      </c>
      <c r="E206" s="172" t="s">
        <v>60</v>
      </c>
      <c r="F206" s="232" t="str">
        <f>VLOOKUP($A206,Questions!B$3:T$256,12,FALSE)</f>
        <v>Yes</v>
      </c>
      <c r="G206" s="241"/>
      <c r="H206" s="233">
        <f>VLOOKUP(A206,Questions!B$25:T$295,16,FALSE)</f>
        <v>20</v>
      </c>
      <c r="I206" s="239"/>
    </row>
    <row r="207" spans="1:10" ht="48" customHeight="1" x14ac:dyDescent="0.2">
      <c r="A207" s="68" t="str">
        <f>'HECVAT - Full | Vendor Response'!A203</f>
        <v>FIDP-08</v>
      </c>
      <c r="B207" s="68" t="str">
        <f>'HECVAT - Full | Vendor Response'!B203</f>
        <v>Are you employing any next-generation persistent threat (NGPT) monitoring?</v>
      </c>
      <c r="C207" s="154" t="str">
        <f>'HECVAT - Full | Vendor Response'!C203</f>
        <v>Yes</v>
      </c>
      <c r="D207" s="160" t="str">
        <f>'HECVAT - Full | Vendor Response'!D203</f>
        <v>AWS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Security Team and all output is sent to Instructure's centralized logging management system for further analysis and internal alert generation.</v>
      </c>
      <c r="E207" s="172" t="s">
        <v>60</v>
      </c>
      <c r="F207" s="232" t="str">
        <f>VLOOKUP($A207,Questions!B$3:T$256,12,FALSE)</f>
        <v>Yes</v>
      </c>
      <c r="G207" s="241"/>
      <c r="H207" s="233">
        <f>VLOOKUP(A207,Questions!B$25:T$295,16,FALSE)</f>
        <v>20</v>
      </c>
      <c r="I207" s="239"/>
    </row>
    <row r="208" spans="1:10" ht="48" customHeight="1" x14ac:dyDescent="0.2">
      <c r="A208" s="68" t="str">
        <f>'HECVAT - Full | Vendor Response'!A204</f>
        <v>FIDP-09</v>
      </c>
      <c r="B208" s="68" t="str">
        <f>'HECVAT - Full | Vendor Response'!B204</f>
        <v>Do you monitor for intrusions on a 24 x 7 x 365 basis?</v>
      </c>
      <c r="C208" s="154" t="str">
        <f>'HECVAT - Full | Vendor Response'!C204</f>
        <v>Yes</v>
      </c>
      <c r="D208" s="160" t="str">
        <f>'HECVAT - Full | Vendor Response'!D204</f>
        <v>Yes, intrustion monitoring occurs on a 24 x 7 x 365 basis and an incident response plan is in place in the need of an immediate response.</v>
      </c>
      <c r="E208" s="172" t="s">
        <v>60</v>
      </c>
      <c r="F208" s="232" t="str">
        <f>VLOOKUP($A208,Questions!B$3:T$256,12,FALSE)</f>
        <v>Yes</v>
      </c>
      <c r="G208" s="241"/>
      <c r="H208" s="233">
        <f>VLOOKUP(A208,Questions!B$25:T$295,16,FALSE)</f>
        <v>15</v>
      </c>
      <c r="I208" s="239"/>
    </row>
    <row r="209" spans="1:10" ht="48" customHeight="1" x14ac:dyDescent="0.2">
      <c r="A209" s="68" t="str">
        <f>'HECVAT - Full | Vendor Response'!A205</f>
        <v>FIDP-10</v>
      </c>
      <c r="B209" s="68" t="str">
        <f>'HECVAT - Full | Vendor Response'!B205</f>
        <v>Is intrusion monitoring performed internally or by a third-party service?</v>
      </c>
      <c r="C209" s="154" t="str">
        <f>'HECVAT - Full | Vendor Response'!C205</f>
        <v>Yes</v>
      </c>
      <c r="D209" s="160" t="str">
        <f>'HECVAT - Full | Vendor Response'!D205</f>
        <v>Intrustion monitoring is performed internally by both the Instructure Security and Engineering teams.</v>
      </c>
      <c r="E209" s="172" t="s">
        <v>60</v>
      </c>
      <c r="F209" s="232" t="str">
        <f>VLOOKUP($A209,Questions!B$3:T$256,12,FALSE)</f>
        <v>Yes</v>
      </c>
      <c r="G209" s="241"/>
      <c r="H209" s="233">
        <f>VLOOKUP(A209,Questions!B$25:T$295,16,FALSE)</f>
        <v>20</v>
      </c>
      <c r="I209" s="239"/>
    </row>
    <row r="210" spans="1:10" ht="48" customHeight="1" x14ac:dyDescent="0.2">
      <c r="A210" s="68" t="str">
        <f>'HECVAT - Full | Vendor Response'!A206</f>
        <v>FIDP-11</v>
      </c>
      <c r="B210" s="68" t="str">
        <f>'HECVAT - Full | Vendor Response'!B206</f>
        <v>Are audit logs available for all changes to the network, firewall, IDS, and IPS systems?</v>
      </c>
      <c r="C210" s="154" t="str">
        <f>'HECVAT - Full | Vendor Response'!C206</f>
        <v>Yes</v>
      </c>
      <c r="D210" s="160" t="str">
        <f>'HECVAT - Full | Vendor Response'!D206</f>
        <v>All output from these systems is sent to Instructure's centralized logging management system for further analysis and alert generation.</v>
      </c>
      <c r="E210" s="172" t="s">
        <v>60</v>
      </c>
      <c r="F210" s="232" t="str">
        <f>VLOOKUP($A210,Questions!B$3:T$256,12,FALSE)</f>
        <v>Yes</v>
      </c>
      <c r="G210" s="241"/>
      <c r="H210" s="233">
        <f>VLOOKUP(A210,Questions!B$25:T$295,16,FALSE)</f>
        <v>25</v>
      </c>
      <c r="I210" s="239"/>
      <c r="J210" s="276"/>
    </row>
    <row r="211" spans="1:10" ht="48" customHeight="1" x14ac:dyDescent="0.2">
      <c r="A211" s="403" t="str">
        <f>'HECVAT - Full | Vendor Response'!A207</f>
        <v>Policies, Procedures, and Processes</v>
      </c>
      <c r="B211" s="403"/>
      <c r="C211" s="155" t="s">
        <v>321</v>
      </c>
      <c r="D211" s="161" t="s">
        <v>48</v>
      </c>
      <c r="E211" s="163" t="s">
        <v>50</v>
      </c>
      <c r="F211" s="164" t="s">
        <v>322</v>
      </c>
      <c r="G211" s="155" t="s">
        <v>323</v>
      </c>
      <c r="H211" s="155" t="s">
        <v>324</v>
      </c>
      <c r="I211" s="165" t="s">
        <v>325</v>
      </c>
    </row>
    <row r="212" spans="1:10" ht="48" customHeight="1" x14ac:dyDescent="0.2">
      <c r="A212" s="68" t="str">
        <f>'HECVAT - Full | Vendor Response'!A208</f>
        <v>PPPR-01</v>
      </c>
      <c r="B212" s="68" t="str">
        <f>'HECVAT - Full | Vendor Response'!B208</f>
        <v>Can you share the organization chart, mission statement, and policies for your information security unit?</v>
      </c>
      <c r="C212" s="154" t="str">
        <f>'HECVAT - Full | Vendor Response'!C208</f>
        <v>Yes</v>
      </c>
      <c r="D212" s="160" t="str">
        <f>'HECVAT - Full | Vendor Response'!D208</f>
        <v>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212" s="172" t="s">
        <v>60</v>
      </c>
      <c r="F212" s="232" t="str">
        <f>VLOOKUP($A212,Questions!B$3:T$256,12,FALSE)</f>
        <v>Yes</v>
      </c>
      <c r="G212" s="241"/>
      <c r="H212" s="233">
        <f>VLOOKUP(A212,Questions!B$25:T$295,16,FALSE)</f>
        <v>20</v>
      </c>
      <c r="I212" s="239"/>
    </row>
    <row r="213" spans="1:10" ht="48" customHeight="1" x14ac:dyDescent="0.2">
      <c r="A213" s="68" t="str">
        <f>'HECVAT - Full | Vendor Response'!A209</f>
        <v>PPPR-02</v>
      </c>
      <c r="B213" s="68" t="str">
        <f>'HECVAT - Full | Vendor Response'!B209</f>
        <v>Do you have a documented patch management process?</v>
      </c>
      <c r="C213" s="154" t="str">
        <f>'HECVAT - Full | Vendor Response'!C209</f>
        <v>Yes</v>
      </c>
      <c r="D213" s="160" t="str">
        <f>'HECVAT - Full | Vendor Response'!D209</f>
        <v>Regular vulnerability scans of our applications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 Low: Within 180 days</v>
      </c>
      <c r="E213" s="172" t="s">
        <v>60</v>
      </c>
      <c r="F213" s="232" t="str">
        <f>VLOOKUP($A213,Questions!B$3:T$256,12,FALSE)</f>
        <v>Yes</v>
      </c>
      <c r="G213" s="241"/>
      <c r="H213" s="233">
        <f>VLOOKUP(A213,Questions!B$25:T$295,16,FALSE)</f>
        <v>25</v>
      </c>
      <c r="I213" s="239"/>
    </row>
    <row r="214" spans="1:10" ht="48" customHeight="1" x14ac:dyDescent="0.2">
      <c r="A214" s="68" t="str">
        <f>'HECVAT - Full | Vendor Response'!A210</f>
        <v>PPPR-03</v>
      </c>
      <c r="B214" s="68" t="str">
        <f>'HECVAT - Full | Vendor Response'!B210</f>
        <v>Can you accommodate encryption requirements using open standards?</v>
      </c>
      <c r="C214" s="154" t="str">
        <f>'HECVAT - Full | Vendor Response'!C210</f>
        <v>Yes</v>
      </c>
      <c r="D214" s="160">
        <f>'HECVAT - Full | Vendor Response'!D210</f>
        <v>0</v>
      </c>
      <c r="E214" s="172" t="s">
        <v>60</v>
      </c>
      <c r="F214" s="232" t="str">
        <f>VLOOKUP($A214,Questions!B$3:T$256,12,FALSE)</f>
        <v>Yes</v>
      </c>
      <c r="G214" s="241"/>
      <c r="H214" s="233">
        <f>VLOOKUP(A214,Questions!B$25:T$295,16,FALSE)</f>
        <v>20</v>
      </c>
      <c r="I214" s="239"/>
    </row>
    <row r="215" spans="1:10" ht="48" customHeight="1" x14ac:dyDescent="0.2">
      <c r="A215" s="68" t="str">
        <f>'HECVAT - Full | Vendor Response'!A211</f>
        <v>PPPR-04</v>
      </c>
      <c r="B215" s="68" t="str">
        <f>'HECVAT - Full | Vendor Response'!B211</f>
        <v>Are information security principles designed into the product lifecycle?</v>
      </c>
      <c r="C215" s="154" t="str">
        <f>'HECVAT - Full | Vendor Response'!C211</f>
        <v>Yes</v>
      </c>
      <c r="D215" s="160" t="str">
        <f>'HECVAT - Full | Vendor Response'!D211</f>
        <v>Information security principles are designed into the product lifecycle and are based on the Open Web Application Security Project (OWASP) secure coding practices, security auditing, code review documents, and other community sources on best security practices.</v>
      </c>
      <c r="E215" s="172" t="s">
        <v>60</v>
      </c>
      <c r="F215" s="232" t="str">
        <f>VLOOKUP($A215,Questions!B$3:T$256,12,FALSE)</f>
        <v>Yes</v>
      </c>
      <c r="G215" s="241"/>
      <c r="H215" s="233">
        <f>VLOOKUP(A215,Questions!B$25:T$295,16,FALSE)</f>
        <v>15</v>
      </c>
      <c r="I215" s="239"/>
    </row>
    <row r="216" spans="1:10" ht="48" customHeight="1" x14ac:dyDescent="0.2">
      <c r="A216" s="68" t="str">
        <f>'HECVAT - Full | Vendor Response'!A212</f>
        <v>PPPR-05</v>
      </c>
      <c r="B216" s="68" t="str">
        <f>'HECVAT - Full | Vendor Response'!B212</f>
        <v>Do you have a documented systems development life cycle (SDLC)?</v>
      </c>
      <c r="C216" s="154" t="str">
        <f>'HECVAT - Full | Vendor Response'!C212</f>
        <v>Yes</v>
      </c>
      <c r="D216" s="160" t="str">
        <f>'HECVAT - Full | Vendor Response'!D212</f>
        <v>Instructure has a documented systems development life cycle (SDLC), based on the Agile methodology, which incorporates industry best-practices and results in twice-monthly production releases.</v>
      </c>
      <c r="E216" s="172" t="s">
        <v>60</v>
      </c>
      <c r="F216" s="232" t="str">
        <f>VLOOKUP($A216,Questions!B$3:T$256,12,FALSE)</f>
        <v>Yes</v>
      </c>
      <c r="G216" s="241"/>
      <c r="H216" s="233">
        <f>VLOOKUP(A216,Questions!B$25:T$295,16,FALSE)</f>
        <v>20</v>
      </c>
      <c r="I216" s="239"/>
    </row>
    <row r="217" spans="1:10" ht="48" customHeight="1" x14ac:dyDescent="0.2">
      <c r="A217" s="68" t="str">
        <f>'HECVAT - Full | Vendor Response'!A213</f>
        <v>PPPR-06</v>
      </c>
      <c r="B217" s="68" t="str">
        <f>'HECVAT - Full | Vendor Response'!B213</f>
        <v>Will you comply with applicable breach notification laws?</v>
      </c>
      <c r="C217" s="154" t="str">
        <f>'HECVAT - Full | Vendor Response'!C213</f>
        <v>Yes</v>
      </c>
      <c r="D217" s="160" t="str">
        <f>'HECVAT - Full | Vendor Response'!D213</f>
        <v>Instructure will comply with all applicable breach notification laws and response times. Instructure has not experienced a breach to date.</v>
      </c>
      <c r="E217" s="172" t="s">
        <v>60</v>
      </c>
      <c r="F217" s="232" t="str">
        <f>VLOOKUP($A217,Questions!B$3:T$256,12,FALSE)</f>
        <v>Yes</v>
      </c>
      <c r="G217" s="241"/>
      <c r="H217" s="233">
        <f>VLOOKUP(A217,Questions!B$25:T$295,16,FALSE)</f>
        <v>15</v>
      </c>
      <c r="I217" s="239"/>
    </row>
    <row r="218" spans="1:10" ht="48" customHeight="1" x14ac:dyDescent="0.2">
      <c r="A218" s="68" t="str">
        <f>'HECVAT - Full | Vendor Response'!A214</f>
        <v>PPPR-07</v>
      </c>
      <c r="B218" s="68" t="str">
        <f>'HECVAT - Full | Vendor Response'!B214</f>
        <v>Will you comply with the institution's IT policies with regards to user privacy and data protection?</v>
      </c>
      <c r="C218" s="154" t="str">
        <f>'HECVAT - Full | Vendor Response'!C214</f>
        <v>Yes</v>
      </c>
      <c r="D218" s="160" t="str">
        <f>'HECVAT - Full | Vendor Response'!D214</f>
        <v>Instructure abides by all applicable laws and regulations in the regions and countries it operates. Additionally, we maintain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218" s="172" t="s">
        <v>60</v>
      </c>
      <c r="F218" s="232" t="str">
        <f>VLOOKUP($A218,Questions!B$3:T$256,12,FALSE)</f>
        <v>Yes</v>
      </c>
      <c r="G218" s="241"/>
      <c r="H218" s="233">
        <f>VLOOKUP(A218,Questions!B$25:T$295,16,FALSE)</f>
        <v>25</v>
      </c>
      <c r="I218" s="239"/>
    </row>
    <row r="219" spans="1:10" ht="48" customHeight="1" x14ac:dyDescent="0.2">
      <c r="A219" s="68" t="str">
        <f>'HECVAT - Full | Vendor Response'!A215</f>
        <v>PPPR-08</v>
      </c>
      <c r="B219" s="68" t="str">
        <f>'HECVAT - Full | Vendor Response'!B215</f>
        <v>Is your company subject to institution's geographic region's laws and regulations?</v>
      </c>
      <c r="C219" s="154" t="str">
        <f>'HECVAT - Full | Vendor Response'!C215</f>
        <v>Yes</v>
      </c>
      <c r="D219" s="160">
        <f>'HECVAT - Full | Vendor Response'!D215</f>
        <v>0</v>
      </c>
      <c r="E219" s="172" t="s">
        <v>60</v>
      </c>
      <c r="F219" s="232" t="str">
        <f>VLOOKUP($A219,Questions!B$3:T$256,12,FALSE)</f>
        <v>Yes</v>
      </c>
      <c r="G219" s="241"/>
      <c r="H219" s="233">
        <f>VLOOKUP(A219,Questions!B$25:T$295,16,FALSE)</f>
        <v>25</v>
      </c>
      <c r="I219" s="239"/>
    </row>
    <row r="220" spans="1:10" ht="48" customHeight="1" x14ac:dyDescent="0.2">
      <c r="A220" s="68" t="str">
        <f>'HECVAT - Full | Vendor Response'!A216</f>
        <v>PPPR-09</v>
      </c>
      <c r="B220" s="68" t="str">
        <f>'HECVAT - Full | Vendor Response'!B216</f>
        <v>Do you perform background screenings or multi-state background checks on all employees prior to their first day of work?</v>
      </c>
      <c r="C220" s="154" t="str">
        <f>'HECVAT - Full | Vendor Response'!C216</f>
        <v>Yes</v>
      </c>
      <c r="D220" s="160" t="str">
        <f>'HECVAT - Full | Vendor Response'!D216</f>
        <v>Instructure performs criminal background checks on all employees and contractors during the hiring process, and employment is contingent based on the results of the background check. Additional credit background checks are performed on key financial employees.</v>
      </c>
      <c r="E220" s="172" t="s">
        <v>60</v>
      </c>
      <c r="F220" s="232" t="str">
        <f>VLOOKUP($A220,Questions!B$3:T$256,12,FALSE)</f>
        <v>Yes</v>
      </c>
      <c r="G220" s="241"/>
      <c r="H220" s="233">
        <f>VLOOKUP(A220,Questions!B$25:T$295,16,FALSE)</f>
        <v>20</v>
      </c>
      <c r="I220" s="239"/>
    </row>
    <row r="221" spans="1:10" ht="48" customHeight="1" x14ac:dyDescent="0.2">
      <c r="A221" s="68" t="str">
        <f>'HECVAT - Full | Vendor Response'!A217</f>
        <v>PPPR-10</v>
      </c>
      <c r="B221" s="68" t="str">
        <f>'HECVAT - Full | Vendor Response'!B217</f>
        <v>Do you require new employees to fill out agreements and review policies?</v>
      </c>
      <c r="C221" s="154" t="str">
        <f>'HECVAT - Full | Vendor Response'!C217</f>
        <v>Yes</v>
      </c>
      <c r="D221" s="160" t="str">
        <f>'HECVAT - Full | Vendor Response'!D217</f>
        <v>All our employees sign contracts that include clauses on confidentiality of information. Additionally, all on-boarded Instructure employees are required to read, understand, and sign FERPA and COPPA compliance forms.</v>
      </c>
      <c r="E221" s="172" t="s">
        <v>60</v>
      </c>
      <c r="F221" s="232" t="str">
        <f>VLOOKUP($A221,Questions!B$3:T$256,12,FALSE)</f>
        <v>Yes</v>
      </c>
      <c r="G221" s="241"/>
      <c r="H221" s="233">
        <f>VLOOKUP(A221,Questions!B$25:T$295,16,FALSE)</f>
        <v>20</v>
      </c>
      <c r="I221" s="239"/>
    </row>
    <row r="222" spans="1:10" ht="48" customHeight="1" x14ac:dyDescent="0.2">
      <c r="A222" s="68" t="str">
        <f>'HECVAT - Full | Vendor Response'!A218</f>
        <v>PPPR-11</v>
      </c>
      <c r="B222" s="68" t="str">
        <f>'HECVAT - Full | Vendor Response'!B218</f>
        <v>Do you have a documented information security policy?</v>
      </c>
      <c r="C222" s="154" t="str">
        <f>'HECVAT - Full | Vendor Response'!C218</f>
        <v>Yes</v>
      </c>
      <c r="D222" s="160" t="str">
        <f>'HECVAT - Full | Vendor Response'!D218</f>
        <v>Our information security policies and standards are based on the NIST 800-53 suite of controls.  Instructure's security policy and program is also created based on guidance provided by ISO/IEC 27000:2018 and controls described in ISO/IEC 27001:2013. Instructure is ISO 27001:2013 certified and maintains SOC 2 Type II reports.</v>
      </c>
      <c r="E222" s="172" t="s">
        <v>60</v>
      </c>
      <c r="F222" s="232" t="str">
        <f>VLOOKUP($A222,Questions!B$3:T$256,12,FALSE)</f>
        <v>Yes</v>
      </c>
      <c r="G222" s="241"/>
      <c r="H222" s="233">
        <f>VLOOKUP(A222,Questions!B$25:T$295,16,FALSE)</f>
        <v>20</v>
      </c>
      <c r="I222" s="239"/>
    </row>
    <row r="223" spans="1:10" ht="48" customHeight="1" x14ac:dyDescent="0.2">
      <c r="A223" s="68" t="str">
        <f>'HECVAT - Full | Vendor Response'!A219</f>
        <v>PPPR-12</v>
      </c>
      <c r="B223" s="68" t="str">
        <f>'HECVAT - Full | Vendor Response'!B219</f>
        <v>Do you have an information security awareness program?</v>
      </c>
      <c r="C223" s="154" t="str">
        <f>'HECVAT - Full | Vendor Response'!C219</f>
        <v>Yes</v>
      </c>
      <c r="D223" s="160" t="str">
        <f>'HECVAT - Full | Vendor Response'!D219</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223" s="172" t="s">
        <v>60</v>
      </c>
      <c r="F223" s="232" t="str">
        <f>VLOOKUP($A223,Questions!B$3:T$256,12,FALSE)</f>
        <v>Yes</v>
      </c>
      <c r="G223" s="241"/>
      <c r="H223" s="233">
        <f>VLOOKUP(A223,Questions!B$25:T$295,16,FALSE)</f>
        <v>15</v>
      </c>
      <c r="I223" s="239"/>
    </row>
    <row r="224" spans="1:10" ht="48" customHeight="1" x14ac:dyDescent="0.2">
      <c r="A224" s="68" t="str">
        <f>'HECVAT - Full | Vendor Response'!A220</f>
        <v>PPPR-13</v>
      </c>
      <c r="B224" s="68" t="str">
        <f>'HECVAT - Full | Vendor Response'!B220</f>
        <v>Is security awareness training mandatory for all employees?</v>
      </c>
      <c r="C224" s="154" t="str">
        <f>'HECVAT - Full | Vendor Response'!C220</f>
        <v>Yes</v>
      </c>
      <c r="D224" s="160" t="str">
        <f>'HECVAT - Full | Vendor Response'!D220</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224" s="172" t="s">
        <v>60</v>
      </c>
      <c r="F224" s="232" t="str">
        <f>VLOOKUP($A224,Questions!B$3:T$256,12,FALSE)</f>
        <v>Yes</v>
      </c>
      <c r="G224" s="241"/>
      <c r="H224" s="233">
        <f>VLOOKUP(A224,Questions!B$25:T$295,16,FALSE)</f>
        <v>15</v>
      </c>
      <c r="I224" s="239"/>
    </row>
    <row r="225" spans="1:10" ht="48" customHeight="1" x14ac:dyDescent="0.2">
      <c r="A225" s="68" t="str">
        <f>'HECVAT - Full | Vendor Response'!A221</f>
        <v>PPPR-14</v>
      </c>
      <c r="B225" s="68" t="str">
        <f>'HECVAT - Full | Vendor Response'!B221</f>
        <v>Do you have process and procedure(s) documented, and currently followed, that require a review and update of the access list(s) for privileged accounts?</v>
      </c>
      <c r="C225" s="154" t="str">
        <f>'HECVAT - Full | Vendor Response'!C221</f>
        <v>Yes</v>
      </c>
      <c r="D225" s="160" t="str">
        <f>'HECVAT - Full | Vendor Response'!D221</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organization.</v>
      </c>
      <c r="E225" s="172" t="s">
        <v>60</v>
      </c>
      <c r="F225" s="232" t="str">
        <f>VLOOKUP($A225,Questions!B$3:T$256,12,FALSE)</f>
        <v>Yes</v>
      </c>
      <c r="G225" s="241"/>
      <c r="H225" s="233">
        <f>VLOOKUP(A225,Questions!B$25:T$295,16,FALSE)</f>
        <v>15</v>
      </c>
      <c r="I225" s="239"/>
    </row>
    <row r="226" spans="1:10" ht="48" customHeight="1" x14ac:dyDescent="0.2">
      <c r="A226" s="68" t="str">
        <f>'HECVAT - Full | Vendor Response'!A222</f>
        <v>PPPR-15</v>
      </c>
      <c r="B226" s="68" t="str">
        <f>'HECVAT - Full | Vendor Response'!B222</f>
        <v>Do you have documented, and currently implemented, internal audit processes and procedures?</v>
      </c>
      <c r="C226" s="154" t="str">
        <f>'HECVAT - Full | Vendor Response'!C222</f>
        <v>Yes</v>
      </c>
      <c r="D226" s="160" t="str">
        <f>'HECVAT - Full | Vendor Response'!D222</f>
        <v>Instructure conducts internal audits of the policies and procedures under which it operates including an annual assessment of key security controls.</v>
      </c>
      <c r="E226" s="172" t="s">
        <v>60</v>
      </c>
      <c r="F226" s="232" t="str">
        <f>VLOOKUP($A226,Questions!B$3:T$256,12,FALSE)</f>
        <v>Yes</v>
      </c>
      <c r="G226" s="241"/>
      <c r="H226" s="233">
        <f>VLOOKUP(A226,Questions!B$25:T$295,16,FALSE)</f>
        <v>15</v>
      </c>
      <c r="I226" s="239"/>
    </row>
    <row r="227" spans="1:10" ht="48" customHeight="1" x14ac:dyDescent="0.2">
      <c r="A227" s="68" t="str">
        <f>'HECVAT - Full | Vendor Response'!A223</f>
        <v>PPPR-16</v>
      </c>
      <c r="B227" s="68" t="str">
        <f>'HECVAT - Full | Vendor Response'!B223</f>
        <v>Does your organization have physical security controls and policies in place?</v>
      </c>
      <c r="C227" s="154" t="str">
        <f>'HECVAT - Full | Vendor Response'!C223</f>
        <v>Yes</v>
      </c>
      <c r="D227" s="160" t="str">
        <f>'HECVAT - Full | Vendor Response'!D223</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v>
      </c>
      <c r="E227" s="172" t="s">
        <v>60</v>
      </c>
      <c r="F227" s="232" t="str">
        <f>VLOOKUP($A227,Questions!B$3:T$256,12,FALSE)</f>
        <v>Yes</v>
      </c>
      <c r="G227" s="241"/>
      <c r="H227" s="233">
        <f>VLOOKUP(A227,Questions!B$25:T$295,16,FALSE)</f>
        <v>15</v>
      </c>
      <c r="I227" s="239"/>
      <c r="J227" s="276"/>
    </row>
    <row r="228" spans="1:10" ht="48" customHeight="1" x14ac:dyDescent="0.2">
      <c r="A228" s="158" t="str">
        <f>'HECVAT - Full | Vendor Response'!A224</f>
        <v>Incident Handling</v>
      </c>
      <c r="B228" s="158"/>
      <c r="C228" s="155" t="s">
        <v>321</v>
      </c>
      <c r="D228" s="161" t="s">
        <v>48</v>
      </c>
      <c r="E228" s="163" t="s">
        <v>50</v>
      </c>
      <c r="F228" s="164" t="s">
        <v>322</v>
      </c>
      <c r="G228" s="155" t="s">
        <v>323</v>
      </c>
      <c r="H228" s="155" t="s">
        <v>324</v>
      </c>
      <c r="I228" s="165" t="s">
        <v>325</v>
      </c>
    </row>
    <row r="229" spans="1:10" ht="48" customHeight="1" x14ac:dyDescent="0.2">
      <c r="A229" s="68" t="str">
        <f>'HECVAT - Full | Vendor Response'!A225</f>
        <v>HFIH-01</v>
      </c>
      <c r="B229" s="68" t="str">
        <f>'HECVAT - Full | Vendor Response'!B225</f>
        <v>Do you have a formal incident response plan?</v>
      </c>
      <c r="C229" s="154" t="str">
        <f>'HECVAT - Full | Vendor Response'!C225</f>
        <v>Yes</v>
      </c>
      <c r="D229" s="160" t="str">
        <f>'HECVAT - Full | Vendor Response'!D225</f>
        <v>Instructure maintains a formal Incident Response Policy and Plan which is reviewed at least annually.</v>
      </c>
      <c r="E229" s="172" t="s">
        <v>60</v>
      </c>
      <c r="F229" s="232" t="str">
        <f>VLOOKUP($A229,Questions!B$3:T$256,12,FALSE)</f>
        <v>Yes</v>
      </c>
      <c r="G229" s="241"/>
      <c r="H229" s="233">
        <f>VLOOKUP(A229,Questions!B$25:T$295,16,FALSE)</f>
        <v>15</v>
      </c>
      <c r="I229" s="239"/>
    </row>
    <row r="230" spans="1:10" ht="48" customHeight="1" x14ac:dyDescent="0.2">
      <c r="A230" s="68" t="str">
        <f>'HECVAT - Full | Vendor Response'!A226</f>
        <v>HFIH-02</v>
      </c>
      <c r="B230" s="68" t="str">
        <f>'HECVAT - Full | Vendor Response'!B226</f>
        <v>Do you either have an internal incident response team or retain an external team?</v>
      </c>
      <c r="C230" s="154" t="str">
        <f>'HECVAT - Full | Vendor Response'!C226</f>
        <v>Yes</v>
      </c>
      <c r="D230" s="160" t="str">
        <f>'HECVAT - Full | Vendor Response'!D226</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230" s="172" t="s">
        <v>60</v>
      </c>
      <c r="F230" s="232" t="str">
        <f>VLOOKUP($A230,Questions!B$3:T$256,12,FALSE)</f>
        <v>Yes</v>
      </c>
      <c r="G230" s="241"/>
      <c r="H230" s="233">
        <f>VLOOKUP(A230,Questions!B$25:T$295,16,FALSE)</f>
        <v>15</v>
      </c>
      <c r="I230" s="239"/>
    </row>
    <row r="231" spans="1:10" ht="48" customHeight="1" x14ac:dyDescent="0.2">
      <c r="A231" s="68" t="str">
        <f>'HECVAT - Full | Vendor Response'!A227</f>
        <v>HFIH-03</v>
      </c>
      <c r="B231" s="68" t="str">
        <f>'HECVAT - Full | Vendor Response'!B227</f>
        <v>Do you have the capability to respond to incidents on a 24 x 7 x 365 basis?</v>
      </c>
      <c r="C231" s="154" t="str">
        <f>'HECVAT - Full | Vendor Response'!C227</f>
        <v>Yes</v>
      </c>
      <c r="D231" s="160" t="str">
        <f>'HECVAT - Full | Vendor Response'!D227</f>
        <v>PagerDuty sends alerts 24x7x365 for investigation and response around the clock.</v>
      </c>
      <c r="E231" s="172" t="s">
        <v>60</v>
      </c>
      <c r="F231" s="232" t="str">
        <f>VLOOKUP($A231,Questions!B$3:T$256,12,FALSE)</f>
        <v>Yes</v>
      </c>
      <c r="G231" s="241"/>
      <c r="H231" s="233">
        <f>VLOOKUP(A231,Questions!B$25:T$295,16,FALSE)</f>
        <v>15</v>
      </c>
      <c r="I231" s="239"/>
    </row>
    <row r="232" spans="1:10" ht="48" customHeight="1" x14ac:dyDescent="0.2">
      <c r="A232" s="68" t="str">
        <f>'HECVAT - Full | Vendor Response'!A228</f>
        <v>HFIH-04</v>
      </c>
      <c r="B232" s="68" t="str">
        <f>'HECVAT - Full | Vendor Response'!B228</f>
        <v>Do you carry cyber-risk insurance to protect against unforeseen service outages, data that is lost or stolen, and security incidents?</v>
      </c>
      <c r="C232" s="154" t="str">
        <f>'HECVAT - Full | Vendor Response'!C228</f>
        <v>Yes</v>
      </c>
      <c r="D232" s="160" t="str">
        <f>'HECVAT - Full | Vendor Response'!D228</f>
        <v>Instructure's general liability insurance includes Cyber Errors &amp; Omissions coverage (referred to as "Professional Errors &amp; Omission"). Instructure's certificate of liability insurance is provided with the Canvas Credentials Compliance Package.</v>
      </c>
      <c r="E232" s="172" t="s">
        <v>60</v>
      </c>
      <c r="F232" s="232" t="str">
        <f>VLOOKUP($A232,Questions!B$3:T$256,12,FALSE)</f>
        <v>Yes</v>
      </c>
      <c r="G232" s="241"/>
      <c r="H232" s="233">
        <f>VLOOKUP(A232,Questions!B$25:T$295,16,FALSE)</f>
        <v>15</v>
      </c>
      <c r="I232" s="239"/>
      <c r="J232" s="276"/>
    </row>
    <row r="233" spans="1:10" ht="48" customHeight="1" x14ac:dyDescent="0.2">
      <c r="A233" s="158" t="str">
        <f>'HECVAT - Full | Vendor Response'!A229</f>
        <v>Quality Assurance</v>
      </c>
      <c r="B233" s="158"/>
      <c r="C233" s="155" t="s">
        <v>321</v>
      </c>
      <c r="D233" s="161" t="s">
        <v>48</v>
      </c>
      <c r="E233" s="163" t="s">
        <v>50</v>
      </c>
      <c r="F233" s="164" t="s">
        <v>322</v>
      </c>
      <c r="G233" s="155" t="s">
        <v>323</v>
      </c>
      <c r="H233" s="155" t="s">
        <v>324</v>
      </c>
      <c r="I233" s="165" t="s">
        <v>325</v>
      </c>
    </row>
    <row r="234" spans="1:10" ht="48" customHeight="1" x14ac:dyDescent="0.2">
      <c r="A234" s="68" t="str">
        <f>'HECVAT - Full | Vendor Response'!A230</f>
        <v>QLAS-01</v>
      </c>
      <c r="B234" s="68" t="str">
        <f>'HECVAT - Full | Vendor Response'!B230</f>
        <v>Do you have a documented and currently implemented Quality Assurance program?</v>
      </c>
      <c r="C234" s="154" t="str">
        <f>'HECVAT - Full | Vendor Response'!C230</f>
        <v>Yes</v>
      </c>
      <c r="D234" s="160" t="str">
        <f>'HECVAT - Full | Vendor Response'!D230</f>
        <v>Instructure applies an Agile methodology with an integrated Quality Assurance (QA) program to the design, development, and maintenance of our products.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v>
      </c>
      <c r="E234" s="172" t="s">
        <v>60</v>
      </c>
      <c r="F234" s="232" t="str">
        <f>VLOOKUP($A234,Questions!B$3:T$256,12,FALSE)</f>
        <v>Yes</v>
      </c>
      <c r="G234" s="241"/>
      <c r="H234" s="233">
        <f>VLOOKUP(A234,Questions!B$25:T$295,16,FALSE)</f>
        <v>10</v>
      </c>
      <c r="I234" s="239"/>
    </row>
    <row r="235" spans="1:10" ht="48" customHeight="1" x14ac:dyDescent="0.2">
      <c r="A235" s="68" t="str">
        <f>'HECVAT - Full | Vendor Response'!A231</f>
        <v>QLAS-02</v>
      </c>
      <c r="B235" s="68" t="str">
        <f>'HECVAT - Full | Vendor Response'!B231</f>
        <v>Do you comply with ISO 9001?</v>
      </c>
      <c r="C235" s="154" t="str">
        <f>'HECVAT - Full | Vendor Response'!C231</f>
        <v>No</v>
      </c>
      <c r="D235" s="160">
        <f>'HECVAT - Full | Vendor Response'!D231</f>
        <v>0</v>
      </c>
      <c r="E235" s="172" t="s">
        <v>60</v>
      </c>
      <c r="F235" s="232" t="str">
        <f>VLOOKUP($A235,Questions!B$3:T$256,12,FALSE)</f>
        <v>Yes</v>
      </c>
      <c r="G235" s="241"/>
      <c r="H235" s="233">
        <f>VLOOKUP(A235,Questions!B$25:T$295,16,FALSE)</f>
        <v>15</v>
      </c>
      <c r="I235" s="239"/>
    </row>
    <row r="236" spans="1:10" ht="48" customHeight="1" x14ac:dyDescent="0.2">
      <c r="A236" s="68" t="str">
        <f>'HECVAT - Full | Vendor Response'!A232</f>
        <v>QLAS-03</v>
      </c>
      <c r="B236" s="68" t="str">
        <f>'HECVAT - Full | Vendor Response'!B232</f>
        <v>Will your company provide quality and performance metrics in relation to the scope of services and performance expectations for the services you are offering?</v>
      </c>
      <c r="C236" s="154" t="str">
        <f>'HECVAT - Full | Vendor Response'!C232</f>
        <v>Yes</v>
      </c>
      <c r="D236" s="160" t="str">
        <f>'HECVAT - Full | Vendor Response'!D232</f>
        <v>Our figures for uptime, performance, and overall availability are completely transparent, which means that all users can track our performance at https://inst.bid/status on demand. Instructure guarantees a 99.9% uptime.</v>
      </c>
      <c r="E236" s="172" t="s">
        <v>60</v>
      </c>
      <c r="F236" s="232" t="str">
        <f>VLOOKUP($A236,Questions!B$3:T$256,12,FALSE)</f>
        <v>Yes</v>
      </c>
      <c r="G236" s="241"/>
      <c r="H236" s="233">
        <f>VLOOKUP(A236,Questions!B$25:T$295,16,FALSE)</f>
        <v>20</v>
      </c>
      <c r="I236" s="239"/>
    </row>
    <row r="237" spans="1:10" ht="48" customHeight="1" x14ac:dyDescent="0.2">
      <c r="A237" s="68" t="str">
        <f>'HECVAT - Full | Vendor Response'!A233</f>
        <v>QLAS-04</v>
      </c>
      <c r="B237" s="68" t="str">
        <f>'HECVAT - Full | Vendor Response'!B233</f>
        <v>Do you incorporate customer feedback into security feature requests?</v>
      </c>
      <c r="C237" s="154" t="str">
        <f>'HECVAT - Full | Vendor Response'!C233</f>
        <v>Yes</v>
      </c>
      <c r="D237" s="160" t="str">
        <f>'HECVAT - Full | Vendor Response'!D233</f>
        <v>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Instructure Community.</v>
      </c>
      <c r="E237" s="172" t="s">
        <v>60</v>
      </c>
      <c r="F237" s="232" t="str">
        <f>VLOOKUP($A237,Questions!B$3:T$256,12,FALSE)</f>
        <v>Yes</v>
      </c>
      <c r="G237" s="241"/>
      <c r="H237" s="233">
        <f>VLOOKUP(A237,Questions!B$25:T$295,16,FALSE)</f>
        <v>25</v>
      </c>
      <c r="I237" s="239"/>
    </row>
    <row r="238" spans="1:10" ht="48" customHeight="1" x14ac:dyDescent="0.2">
      <c r="A238" s="68" t="str">
        <f>'HECVAT - Full | Vendor Response'!A234</f>
        <v>QLAS-05</v>
      </c>
      <c r="B238" s="68" t="str">
        <f>'HECVAT - Full | Vendor Response'!B234</f>
        <v>Can you provide an evaluation site to the institution for testing?</v>
      </c>
      <c r="C238" s="154" t="str">
        <f>'HECVAT - Full | Vendor Response'!C234</f>
        <v>Yes</v>
      </c>
      <c r="D238" s="160" t="str">
        <f>'HECVAT - Full | Vendor Response'!D234</f>
        <v>Instructure can make available a test environment for interested prospective customers.</v>
      </c>
      <c r="E238" s="172" t="s">
        <v>60</v>
      </c>
      <c r="F238" s="232" t="str">
        <f>VLOOKUP($A238,Questions!B$3:T$256,12,FALSE)</f>
        <v>Yes</v>
      </c>
      <c r="G238" s="241"/>
      <c r="H238" s="233">
        <f>VLOOKUP(A238,Questions!B$25:T$295,16,FALSE)</f>
        <v>20</v>
      </c>
      <c r="I238" s="239"/>
      <c r="J238" s="276"/>
    </row>
    <row r="239" spans="1:10" ht="48" customHeight="1" x14ac:dyDescent="0.2">
      <c r="A239" s="158" t="str">
        <f>'HECVAT - Full | Vendor Response'!A235</f>
        <v>Vulnerability Scanning</v>
      </c>
      <c r="B239" s="158"/>
      <c r="C239" s="155" t="s">
        <v>321</v>
      </c>
      <c r="D239" s="161" t="s">
        <v>48</v>
      </c>
      <c r="E239" s="163" t="s">
        <v>50</v>
      </c>
      <c r="F239" s="164" t="s">
        <v>322</v>
      </c>
      <c r="G239" s="155" t="s">
        <v>323</v>
      </c>
      <c r="H239" s="155" t="s">
        <v>324</v>
      </c>
      <c r="I239" s="165" t="s">
        <v>325</v>
      </c>
    </row>
    <row r="240" spans="1:10" ht="48" customHeight="1" x14ac:dyDescent="0.2">
      <c r="A240" s="68" t="str">
        <f>'HECVAT - Full | Vendor Response'!A236</f>
        <v>VULN-01</v>
      </c>
      <c r="B240" s="68" t="str">
        <f>'HECVAT - Full | Vendor Response'!B236</f>
        <v>Are your systems and applications regularly scanned externally for vulnerabilities?</v>
      </c>
      <c r="C240" s="154" t="str">
        <f>'HECVAT - Full | Vendor Response'!C236</f>
        <v>Yes</v>
      </c>
      <c r="D240" s="160" t="str">
        <f>'HECVAT - Full | Vendor Response'!D236</f>
        <v>Regular vulnerability scans of our systems and infrastructure are conducted using third-party tools, custom scripts, and various open source tools. If any vulnerabilities are detected, Instructure's security and engineering teams work together to analyze, design, and develop the required patch.</v>
      </c>
      <c r="E240" s="172" t="s">
        <v>60</v>
      </c>
      <c r="F240" s="232" t="str">
        <f>VLOOKUP($A240,Questions!B$3:T$256,12,FALSE)</f>
        <v>Yes</v>
      </c>
      <c r="G240" s="241"/>
      <c r="H240" s="233">
        <f>VLOOKUP(A240,Questions!B$25:T$295,16,FALSE)</f>
        <v>15</v>
      </c>
      <c r="I240" s="239"/>
    </row>
    <row r="241" spans="1:10" ht="48" customHeight="1" x14ac:dyDescent="0.2">
      <c r="A241" s="68" t="str">
        <f>'HECVAT - Full | Vendor Response'!A237</f>
        <v>VULN-02</v>
      </c>
      <c r="B241" s="68" t="str">
        <f>'HECVAT - Full | Vendor Response'!B237</f>
        <v>Have your systems and applications had a third-party security assessment completed in the last year?</v>
      </c>
      <c r="C241" s="154" t="str">
        <f>'HECVAT - Full | Vendor Response'!C237</f>
        <v>Yes</v>
      </c>
      <c r="D241" s="160" t="str">
        <f>'HECVAT - Full | Vendor Response'!D237</f>
        <v>Impact is third-party tested annually and an executive summary of the test report can be made available under NDA.</v>
      </c>
      <c r="E241" s="172" t="s">
        <v>60</v>
      </c>
      <c r="F241" s="232" t="str">
        <f>VLOOKUP($A241,Questions!B$3:T$256,12,FALSE)</f>
        <v>Yes</v>
      </c>
      <c r="G241" s="241"/>
      <c r="H241" s="233">
        <f>VLOOKUP(A241,Questions!B$25:T$295,16,FALSE)</f>
        <v>20</v>
      </c>
      <c r="I241" s="239"/>
    </row>
    <row r="242" spans="1:10" ht="48" customHeight="1" x14ac:dyDescent="0.2">
      <c r="A242" s="68" t="str">
        <f>'HECVAT - Full | Vendor Response'!A238</f>
        <v>VULN-03</v>
      </c>
      <c r="B242" s="68" t="str">
        <f>'HECVAT - Full | Vendor Response'!B238</f>
        <v>Are your systems and applications scanned with an authenticated user account for vulnerabilities (that are remediated) prior to new releases?</v>
      </c>
      <c r="C242" s="154" t="str">
        <f>'HECVAT - Full | Vendor Response'!C238</f>
        <v>Yes</v>
      </c>
      <c r="D242" s="160" t="str">
        <f>'HECVAT - Full | Vendor Response'!D238</f>
        <v>SCA (Software Composition Analysis) and SAST (Static Application Security Testing) is done on all pull requests, prior to releases. All vulnerabilities are remediated in accordance with Instructure’s vulnerability remediation SLO which takes into account severity and context. This is largely based on CVSS 3.0 scoring system.</v>
      </c>
      <c r="E242" s="172" t="s">
        <v>60</v>
      </c>
      <c r="F242" s="232" t="str">
        <f>VLOOKUP($A242,Questions!B$3:T$256,12,FALSE)</f>
        <v>Yes</v>
      </c>
      <c r="G242" s="241"/>
      <c r="H242" s="233">
        <f>VLOOKUP(A242,Questions!B$25:T$295,16,FALSE)</f>
        <v>25</v>
      </c>
      <c r="I242" s="239"/>
    </row>
    <row r="243" spans="1:10" ht="48" customHeight="1" x14ac:dyDescent="0.2">
      <c r="A243" s="68" t="str">
        <f>'HECVAT - Full | Vendor Response'!A239</f>
        <v>VULN-04</v>
      </c>
      <c r="B243" s="68" t="str">
        <f>'HECVAT - Full | Vendor Response'!B239</f>
        <v>Will you provide results of application and system vulnerability scans to the institution?</v>
      </c>
      <c r="C243" s="154" t="str">
        <f>'HECVAT - Full | Vendor Response'!C239</f>
        <v>Yes</v>
      </c>
      <c r="D243" s="160" t="str">
        <f>'HECVAT - Full | Vendor Response'!D239</f>
        <v>See VULN-02</v>
      </c>
      <c r="E243" s="172" t="s">
        <v>60</v>
      </c>
      <c r="F243" s="232" t="str">
        <f>VLOOKUP($A243,Questions!B$3:T$256,12,FALSE)</f>
        <v>Yes</v>
      </c>
      <c r="G243" s="241"/>
      <c r="H243" s="233">
        <f>VLOOKUP(A243,Questions!B$25:T$295,16,FALSE)</f>
        <v>25</v>
      </c>
      <c r="I243" s="239"/>
    </row>
    <row r="244" spans="1:10" ht="48" customHeight="1" x14ac:dyDescent="0.2">
      <c r="A244" s="153" t="str">
        <f>'HECVAT - Full | Vendor Response'!A240</f>
        <v>VULN-05</v>
      </c>
      <c r="B244" s="153" t="str">
        <f>'HECVAT - Full | Vendor Response'!B240</f>
        <v>Describe or provide a reference to how you monitor for and protect against common web application security vulnerabilities (e.g., SQL injection, XSS, XSRF, etc.).</v>
      </c>
      <c r="C244" s="388" t="str">
        <f>'HECVAT - Full | Vendor Response'!C240</f>
        <v>Yes</v>
      </c>
      <c r="D244" s="389"/>
      <c r="E244" s="172" t="s">
        <v>60</v>
      </c>
      <c r="F244" s="232" t="str">
        <f>VLOOKUP($A244,Questions!B$3:T$256,12,FALSE)</f>
        <v>Yes</v>
      </c>
      <c r="G244" s="241"/>
      <c r="H244" s="233">
        <f>VLOOKUP(A244,Questions!B$25:T$295,16,FALSE)</f>
        <v>20</v>
      </c>
      <c r="I244" s="239"/>
    </row>
    <row r="245" spans="1:10" ht="48" customHeight="1" x14ac:dyDescent="0.2">
      <c r="A245" s="68" t="str">
        <f>'HECVAT - Full | Vendor Response'!A241</f>
        <v>VULN-06</v>
      </c>
      <c r="B245" s="68" t="str">
        <f>'HECVAT - Full | Vendor Response'!B241</f>
        <v>Will you allow the institution to perform its own vulnerability testing and/or scanning of your systems and/or application, provided that testing is performed at a mutually agreed upon time and date?</v>
      </c>
      <c r="C245" s="154" t="str">
        <f>'HECVAT - Full | Vendor Response'!C241</f>
        <v>Yes</v>
      </c>
      <c r="D245" s="160" t="str">
        <f>'HECVAT - Full | Vendor Response'!D241</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a non-production environment
 ● Customer gives Instructure one week's notice of the planned test date*
 ● The penetration test is restricted to scanning mode only
 ● Preferably, the Customer performs the testing during low utilization times, which tend to be 23:00 - 04:00 local time
 *For confirmation and acknowledgement of a scheduled customer-run vulnerability test, please first contact your dedicated Customer Success Manager.</v>
      </c>
      <c r="E245" s="172" t="s">
        <v>60</v>
      </c>
      <c r="F245" s="232" t="str">
        <f>VLOOKUP($A245,Questions!B$3:T$256,12,FALSE)</f>
        <v>Yes</v>
      </c>
      <c r="G245" s="241"/>
      <c r="H245" s="233">
        <f>VLOOKUP(A245,Questions!B$25:T$295,16,FALSE)</f>
        <v>25</v>
      </c>
      <c r="I245" s="239"/>
      <c r="J245" s="276"/>
    </row>
    <row r="246" spans="1:10" ht="48" customHeight="1" x14ac:dyDescent="0.2">
      <c r="A246" s="158" t="str">
        <f>'HECVAT - Full | Vendor Response'!A242</f>
        <v>HIPAA - Optional based on QUALIFIER response.</v>
      </c>
      <c r="B246" s="158"/>
      <c r="C246" s="155" t="s">
        <v>321</v>
      </c>
      <c r="D246" s="161" t="s">
        <v>48</v>
      </c>
      <c r="E246" s="163" t="s">
        <v>50</v>
      </c>
      <c r="F246" s="164" t="s">
        <v>322</v>
      </c>
      <c r="G246" s="155" t="s">
        <v>323</v>
      </c>
      <c r="H246" s="155" t="s">
        <v>324</v>
      </c>
      <c r="I246" s="165" t="s">
        <v>325</v>
      </c>
    </row>
    <row r="247" spans="1:10" ht="48" customHeight="1" x14ac:dyDescent="0.2">
      <c r="A247" s="68" t="str">
        <f>'HECVAT - Full | Vendor Response'!A243</f>
        <v>HIPA-01</v>
      </c>
      <c r="B247" s="68" t="str">
        <f>'HECVAT - Full | Vendor Response'!B243</f>
        <v>Do your workforce members receive regular training related to the HIPAA Privacy and Security Rules and the HITECH Act?</v>
      </c>
      <c r="C247" s="154">
        <f>'HECVAT - Full | Vendor Response'!C243</f>
        <v>0</v>
      </c>
      <c r="D247" s="160">
        <f>'HECVAT - Full | Vendor Response'!D243</f>
        <v>0</v>
      </c>
      <c r="E247" s="172" t="s">
        <v>60</v>
      </c>
      <c r="F247" s="232" t="str">
        <f>VLOOKUP($A247,Questions!B$3:T$256,12,FALSE)</f>
        <v>Yes</v>
      </c>
      <c r="G247" s="241"/>
      <c r="H247" s="233">
        <f>VLOOKUP(A247,Questions!B$25:T$295,16,FALSE)</f>
        <v>25</v>
      </c>
      <c r="I247" s="239"/>
    </row>
    <row r="248" spans="1:10" ht="48" customHeight="1" x14ac:dyDescent="0.2">
      <c r="A248" s="68" t="str">
        <f>'HECVAT - Full | Vendor Response'!A244</f>
        <v>HIPA-02</v>
      </c>
      <c r="B248" s="68" t="str">
        <f>'HECVAT - Full | Vendor Response'!B244</f>
        <v>Do you monitor or receive information regarding changes in HIPAA regulations?</v>
      </c>
      <c r="C248" s="154">
        <f>'HECVAT - Full | Vendor Response'!C244</f>
        <v>0</v>
      </c>
      <c r="D248" s="160">
        <f>'HECVAT - Full | Vendor Response'!D244</f>
        <v>0</v>
      </c>
      <c r="E248" s="172" t="s">
        <v>60</v>
      </c>
      <c r="F248" s="232" t="str">
        <f>VLOOKUP($A248,Questions!B$3:T$256,12,FALSE)</f>
        <v>Yes</v>
      </c>
      <c r="G248" s="241"/>
      <c r="H248" s="233">
        <f>VLOOKUP(A248,Questions!B$25:T$295,16,FALSE)</f>
        <v>20</v>
      </c>
      <c r="I248" s="239"/>
    </row>
    <row r="249" spans="1:10" ht="48" customHeight="1" x14ac:dyDescent="0.2">
      <c r="A249" s="68" t="str">
        <f>'HECVAT - Full | Vendor Response'!A245</f>
        <v>HIPA-03</v>
      </c>
      <c r="B249" s="68" t="str">
        <f>'HECVAT - Full | Vendor Response'!B245</f>
        <v>Has your organization designated HIPAA Privacy and Security officers as required by the rules?</v>
      </c>
      <c r="C249" s="154">
        <f>'HECVAT - Full | Vendor Response'!C245</f>
        <v>0</v>
      </c>
      <c r="D249" s="160">
        <f>'HECVAT - Full | Vendor Response'!D245</f>
        <v>0</v>
      </c>
      <c r="E249" s="172" t="s">
        <v>60</v>
      </c>
      <c r="F249" s="232" t="str">
        <f>VLOOKUP($A249,Questions!B$3:T$256,12,FALSE)</f>
        <v>Yes</v>
      </c>
      <c r="G249" s="241"/>
      <c r="H249" s="233">
        <f>VLOOKUP(A249,Questions!B$25:T$295,16,FALSE)</f>
        <v>20</v>
      </c>
      <c r="I249" s="239"/>
    </row>
    <row r="250" spans="1:10" ht="48" customHeight="1" x14ac:dyDescent="0.2">
      <c r="A250" s="68" t="str">
        <f>'HECVAT - Full | Vendor Response'!A246</f>
        <v>HIPA-04</v>
      </c>
      <c r="B250" s="68" t="str">
        <f>'HECVAT - Full | Vendor Response'!B246</f>
        <v>Do you comply with the requirements of the Health Information Technology for Economic and Clinical Health Act (HITECH)?</v>
      </c>
      <c r="C250" s="154">
        <f>'HECVAT - Full | Vendor Response'!C246</f>
        <v>0</v>
      </c>
      <c r="D250" s="160">
        <f>'HECVAT - Full | Vendor Response'!D246</f>
        <v>0</v>
      </c>
      <c r="E250" s="172" t="s">
        <v>60</v>
      </c>
      <c r="F250" s="232" t="str">
        <f>VLOOKUP($A250,Questions!B$3:T$256,12,FALSE)</f>
        <v>Yes</v>
      </c>
      <c r="G250" s="241"/>
      <c r="H250" s="233">
        <f>VLOOKUP(A250,Questions!B$25:T$295,16,FALSE)</f>
        <v>20</v>
      </c>
      <c r="I250" s="239"/>
    </row>
    <row r="251" spans="1:10" ht="48" customHeight="1" x14ac:dyDescent="0.2">
      <c r="A251" s="68" t="str">
        <f>'HECVAT - Full | Vendor Response'!A247</f>
        <v>HIPA-05</v>
      </c>
      <c r="B251" s="68" t="str">
        <f>'HECVAT - Full | Vendor Response'!B247</f>
        <v>Have you conducted a risk analysis as required under the Security Rule?</v>
      </c>
      <c r="C251" s="154">
        <f>'HECVAT - Full | Vendor Response'!C247</f>
        <v>0</v>
      </c>
      <c r="D251" s="160">
        <f>'HECVAT - Full | Vendor Response'!D247</f>
        <v>0</v>
      </c>
      <c r="E251" s="172" t="s">
        <v>60</v>
      </c>
      <c r="F251" s="232" t="str">
        <f>VLOOKUP($A251,Questions!B$3:T$256,12,FALSE)</f>
        <v>Yes</v>
      </c>
      <c r="G251" s="241"/>
      <c r="H251" s="233">
        <f>VLOOKUP(A251,Questions!B$25:T$295,16,FALSE)</f>
        <v>20</v>
      </c>
      <c r="I251" s="239"/>
    </row>
    <row r="252" spans="1:10" ht="48" customHeight="1" x14ac:dyDescent="0.2">
      <c r="A252" s="68" t="str">
        <f>'HECVAT - Full | Vendor Response'!A248</f>
        <v>HIPA-06</v>
      </c>
      <c r="B252" s="68" t="str">
        <f>'HECVAT - Full | Vendor Response'!B248</f>
        <v>Have you identified areas of risks?</v>
      </c>
      <c r="C252" s="154">
        <f>'HECVAT - Full | Vendor Response'!C248</f>
        <v>0</v>
      </c>
      <c r="D252" s="160">
        <f>'HECVAT - Full | Vendor Response'!D248</f>
        <v>0</v>
      </c>
      <c r="E252" s="172" t="s">
        <v>60</v>
      </c>
      <c r="F252" s="232" t="str">
        <f>VLOOKUP($A252,Questions!B$3:T$256,12,FALSE)</f>
        <v>Yes</v>
      </c>
      <c r="G252" s="241"/>
      <c r="H252" s="233">
        <f>VLOOKUP(A252,Questions!B$25:T$295,16,FALSE)</f>
        <v>25</v>
      </c>
      <c r="I252" s="239"/>
    </row>
    <row r="253" spans="1:10" ht="48" customHeight="1" x14ac:dyDescent="0.2">
      <c r="A253" s="68" t="str">
        <f>'HECVAT - Full | Vendor Response'!A249</f>
        <v>HIPA-07</v>
      </c>
      <c r="B253" s="68" t="str">
        <f>'HECVAT - Full | Vendor Response'!B249</f>
        <v>Have you taken actions to mitigate the identified risks?</v>
      </c>
      <c r="C253" s="154">
        <f>'HECVAT - Full | Vendor Response'!C249</f>
        <v>0</v>
      </c>
      <c r="D253" s="160">
        <f>'HECVAT - Full | Vendor Response'!D249</f>
        <v>0</v>
      </c>
      <c r="E253" s="172" t="s">
        <v>60</v>
      </c>
      <c r="F253" s="232" t="str">
        <f>VLOOKUP($A253,Questions!B$3:T$256,12,FALSE)</f>
        <v>Yes</v>
      </c>
      <c r="G253" s="241"/>
      <c r="H253" s="233">
        <f>VLOOKUP(A253,Questions!B$25:T$295,16,FALSE)</f>
        <v>20</v>
      </c>
      <c r="I253" s="239"/>
    </row>
    <row r="254" spans="1:10" ht="48" customHeight="1" x14ac:dyDescent="0.2">
      <c r="A254" s="68" t="str">
        <f>'HECVAT - Full | Vendor Response'!A250</f>
        <v>HIPA-08</v>
      </c>
      <c r="B254" s="68" t="str">
        <f>'HECVAT - Full | Vendor Response'!B250</f>
        <v>Does your application require user and system administrator password changes at a frequency no greater than 90 days?</v>
      </c>
      <c r="C254" s="154">
        <f>'HECVAT - Full | Vendor Response'!C250</f>
        <v>0</v>
      </c>
      <c r="D254" s="160">
        <f>'HECVAT - Full | Vendor Response'!D250</f>
        <v>0</v>
      </c>
      <c r="E254" s="172" t="s">
        <v>60</v>
      </c>
      <c r="F254" s="232" t="str">
        <f>VLOOKUP($A254,Questions!B$3:T$256,12,FALSE)</f>
        <v>Yes</v>
      </c>
      <c r="G254" s="241"/>
      <c r="H254" s="233">
        <f>VLOOKUP(A254,Questions!B$25:T$295,16,FALSE)</f>
        <v>20</v>
      </c>
      <c r="I254" s="239"/>
    </row>
    <row r="255" spans="1:10" ht="48" customHeight="1" x14ac:dyDescent="0.2">
      <c r="A255" s="68" t="str">
        <f>'HECVAT - Full | Vendor Response'!A251</f>
        <v>HIPA-09</v>
      </c>
      <c r="B255" s="68" t="str">
        <f>'HECVAT - Full | Vendor Response'!B251</f>
        <v>Does your application require users to set their own password after an administrator reset or on first use of the account?</v>
      </c>
      <c r="C255" s="154">
        <f>'HECVAT - Full | Vendor Response'!C251</f>
        <v>0</v>
      </c>
      <c r="D255" s="160">
        <f>'HECVAT - Full | Vendor Response'!D251</f>
        <v>0</v>
      </c>
      <c r="E255" s="172" t="s">
        <v>60</v>
      </c>
      <c r="F255" s="232" t="str">
        <f>VLOOKUP($A255,Questions!B$3:T$256,12,FALSE)</f>
        <v>Yes</v>
      </c>
      <c r="G255" s="241"/>
      <c r="H255" s="233">
        <f>VLOOKUP(A255,Questions!B$25:T$295,16,FALSE)</f>
        <v>20</v>
      </c>
      <c r="I255" s="239"/>
    </row>
    <row r="256" spans="1:10" ht="48" customHeight="1" x14ac:dyDescent="0.2">
      <c r="A256" s="68" t="str">
        <f>'HECVAT - Full | Vendor Response'!A252</f>
        <v>HIPA-10</v>
      </c>
      <c r="B256" s="68" t="str">
        <f>'HECVAT - Full | Vendor Response'!B252</f>
        <v xml:space="preserve">Does your application lock out an account after a number of failed login attempts? </v>
      </c>
      <c r="C256" s="154">
        <f>'HECVAT - Full | Vendor Response'!C252</f>
        <v>0</v>
      </c>
      <c r="D256" s="160">
        <f>'HECVAT - Full | Vendor Response'!D252</f>
        <v>0</v>
      </c>
      <c r="E256" s="172" t="s">
        <v>60</v>
      </c>
      <c r="F256" s="232" t="str">
        <f>VLOOKUP($A256,Questions!B$3:T$256,12,FALSE)</f>
        <v>Yes</v>
      </c>
      <c r="G256" s="241"/>
      <c r="H256" s="233">
        <f>VLOOKUP(A256,Questions!B$25:T$295,16,FALSE)</f>
        <v>20</v>
      </c>
      <c r="I256" s="239"/>
    </row>
    <row r="257" spans="1:9" ht="48" customHeight="1" x14ac:dyDescent="0.2">
      <c r="A257" s="68" t="str">
        <f>'HECVAT - Full | Vendor Response'!A253</f>
        <v>HIPA-11</v>
      </c>
      <c r="B257" s="68" t="str">
        <f>'HECVAT - Full | Vendor Response'!B253</f>
        <v>Does your application automatically lock or log-out an account after a period of inactivity?</v>
      </c>
      <c r="C257" s="154">
        <f>'HECVAT - Full | Vendor Response'!C253</f>
        <v>0</v>
      </c>
      <c r="D257" s="160">
        <f>'HECVAT - Full | Vendor Response'!D253</f>
        <v>0</v>
      </c>
      <c r="E257" s="172" t="s">
        <v>60</v>
      </c>
      <c r="F257" s="232" t="str">
        <f>VLOOKUP($A257,Questions!B$3:T$256,12,FALSE)</f>
        <v>Yes</v>
      </c>
      <c r="G257" s="241"/>
      <c r="H257" s="233">
        <f>VLOOKUP(A257,Questions!B$25:T$295,16,FALSE)</f>
        <v>20</v>
      </c>
      <c r="I257" s="239"/>
    </row>
    <row r="258" spans="1:9" ht="48" customHeight="1" x14ac:dyDescent="0.2">
      <c r="A258" s="68" t="str">
        <f>'HECVAT - Full | Vendor Response'!A254</f>
        <v>HIPA-12</v>
      </c>
      <c r="B258" s="68" t="str">
        <f>'HECVAT - Full | Vendor Response'!B254</f>
        <v>Are passwords visible in plain text, whether when stored or entered, including service level accounts (i.e., database accounts, etc.)?</v>
      </c>
      <c r="C258" s="154">
        <f>'HECVAT - Full | Vendor Response'!C254</f>
        <v>0</v>
      </c>
      <c r="D258" s="160">
        <f>'HECVAT - Full | Vendor Response'!D254</f>
        <v>0</v>
      </c>
      <c r="E258" s="172" t="s">
        <v>60</v>
      </c>
      <c r="F258" s="232" t="str">
        <f>VLOOKUP($A258,Questions!B$3:T$256,12,FALSE)</f>
        <v>No</v>
      </c>
      <c r="G258" s="241"/>
      <c r="H258" s="233">
        <f>VLOOKUP(A258,Questions!B$25:T$295,16,FALSE)</f>
        <v>20</v>
      </c>
      <c r="I258" s="239"/>
    </row>
    <row r="259" spans="1:9" ht="48" customHeight="1" x14ac:dyDescent="0.2">
      <c r="A259" s="68" t="str">
        <f>'HECVAT - Full | Vendor Response'!A255</f>
        <v>HIPA-13</v>
      </c>
      <c r="B259" s="68" t="str">
        <f>'HECVAT - Full | Vendor Response'!B255</f>
        <v>If the application is institution-hosted, can all service level and administrative account passwords be changed by the institution?</v>
      </c>
      <c r="C259" s="154">
        <f>'HECVAT - Full | Vendor Response'!C255</f>
        <v>0</v>
      </c>
      <c r="D259" s="160">
        <f>'HECVAT - Full | Vendor Response'!D255</f>
        <v>0</v>
      </c>
      <c r="E259" s="172" t="s">
        <v>60</v>
      </c>
      <c r="F259" s="232" t="str">
        <f>VLOOKUP($A259,Questions!B$3:T$256,12,FALSE)</f>
        <v>Yes</v>
      </c>
      <c r="G259" s="241"/>
      <c r="H259" s="233">
        <f>VLOOKUP(A259,Questions!B$25:T$295,16,FALSE)</f>
        <v>20</v>
      </c>
      <c r="I259" s="239"/>
    </row>
    <row r="260" spans="1:9" ht="48" customHeight="1" x14ac:dyDescent="0.2">
      <c r="A260" s="68" t="str">
        <f>'HECVAT - Full | Vendor Response'!A256</f>
        <v>HIPA-14</v>
      </c>
      <c r="B260" s="68" t="str">
        <f>'HECVAT - Full | Vendor Response'!B256</f>
        <v>Does your application provide the ability to define user access levels?</v>
      </c>
      <c r="C260" s="154">
        <f>'HECVAT - Full | Vendor Response'!C256</f>
        <v>0</v>
      </c>
      <c r="D260" s="160">
        <f>'HECVAT - Full | Vendor Response'!D256</f>
        <v>0</v>
      </c>
      <c r="E260" s="172" t="s">
        <v>60</v>
      </c>
      <c r="F260" s="232" t="str">
        <f>VLOOKUP($A260,Questions!B$3:T$256,12,FALSE)</f>
        <v>Yes</v>
      </c>
      <c r="G260" s="241"/>
      <c r="H260" s="233">
        <f>VLOOKUP(A260,Questions!B$25:T$295,16,FALSE)</f>
        <v>20</v>
      </c>
      <c r="I260" s="239"/>
    </row>
    <row r="261" spans="1:9" ht="48" customHeight="1" x14ac:dyDescent="0.2">
      <c r="A261" s="68" t="str">
        <f>'HECVAT - Full | Vendor Response'!A257</f>
        <v>HIPA-15</v>
      </c>
      <c r="B261" s="68" t="str">
        <f>'HECVAT - Full | Vendor Response'!B257</f>
        <v>Does your application support varying levels of access to administrative tasks defined individually per user?</v>
      </c>
      <c r="C261" s="154">
        <f>'HECVAT - Full | Vendor Response'!C257</f>
        <v>0</v>
      </c>
      <c r="D261" s="160">
        <f>'HECVAT - Full | Vendor Response'!D257</f>
        <v>0</v>
      </c>
      <c r="E261" s="172" t="s">
        <v>60</v>
      </c>
      <c r="F261" s="232" t="str">
        <f>VLOOKUP($A261,Questions!B$3:T$256,12,FALSE)</f>
        <v>Yes</v>
      </c>
      <c r="G261" s="241"/>
      <c r="H261" s="233">
        <f>VLOOKUP(A261,Questions!B$25:T$295,16,FALSE)</f>
        <v>20</v>
      </c>
      <c r="I261" s="239"/>
    </row>
    <row r="262" spans="1:9" ht="48" customHeight="1" x14ac:dyDescent="0.2">
      <c r="A262" s="68" t="str">
        <f>'HECVAT - Full | Vendor Response'!A258</f>
        <v>HIPA-16</v>
      </c>
      <c r="B262" s="68" t="str">
        <f>'HECVAT - Full | Vendor Response'!B258</f>
        <v>Does your application support varying levels of access to records based on user ID?</v>
      </c>
      <c r="C262" s="154">
        <f>'HECVAT - Full | Vendor Response'!C258</f>
        <v>0</v>
      </c>
      <c r="D262" s="160">
        <f>'HECVAT - Full | Vendor Response'!D258</f>
        <v>0</v>
      </c>
      <c r="E262" s="172" t="s">
        <v>60</v>
      </c>
      <c r="F262" s="232" t="str">
        <f>VLOOKUP($A262,Questions!B$3:T$256,12,FALSE)</f>
        <v>No</v>
      </c>
      <c r="G262" s="241"/>
      <c r="H262" s="233">
        <f>VLOOKUP(A262,Questions!B$25:T$295,16,FALSE)</f>
        <v>20</v>
      </c>
      <c r="I262" s="239"/>
    </row>
    <row r="263" spans="1:9" ht="48" customHeight="1" x14ac:dyDescent="0.2">
      <c r="A263" s="68" t="str">
        <f>'HECVAT - Full | Vendor Response'!A259</f>
        <v>HIPA-17</v>
      </c>
      <c r="B263" s="68" t="str">
        <f>'HECVAT - Full | Vendor Response'!B259</f>
        <v>Is there a limit to the number of groups to which a user can be assigned?</v>
      </c>
      <c r="C263" s="154">
        <f>'HECVAT - Full | Vendor Response'!C259</f>
        <v>0</v>
      </c>
      <c r="D263" s="160">
        <f>'HECVAT - Full | Vendor Response'!D259</f>
        <v>0</v>
      </c>
      <c r="E263" s="172" t="s">
        <v>60</v>
      </c>
      <c r="F263" s="232" t="str">
        <f>VLOOKUP($A263,Questions!B$3:T$256,12,FALSE)</f>
        <v>Yes</v>
      </c>
      <c r="G263" s="241"/>
      <c r="H263" s="233">
        <f>VLOOKUP(A263,Questions!B$25:T$295,16,FALSE)</f>
        <v>20</v>
      </c>
      <c r="I263" s="239"/>
    </row>
    <row r="264" spans="1:9" ht="48" customHeight="1" x14ac:dyDescent="0.2">
      <c r="A264" s="68" t="str">
        <f>'HECVAT - Full | Vendor Response'!A260</f>
        <v>HIPA-18</v>
      </c>
      <c r="B264" s="68" t="str">
        <f>'HECVAT - Full | Vendor Response'!B260</f>
        <v>Do accounts used for vendor-supplied remote support abide by the same authentication policies and access logging as the rest of the system?</v>
      </c>
      <c r="C264" s="154">
        <f>'HECVAT - Full | Vendor Response'!C260</f>
        <v>0</v>
      </c>
      <c r="D264" s="160">
        <f>'HECVAT - Full | Vendor Response'!D260</f>
        <v>0</v>
      </c>
      <c r="E264" s="172" t="s">
        <v>60</v>
      </c>
      <c r="F264" s="232" t="str">
        <f>VLOOKUP($A264,Questions!B$3:T$256,12,FALSE)</f>
        <v>Yes</v>
      </c>
      <c r="G264" s="241"/>
      <c r="H264" s="233">
        <f>VLOOKUP(A264,Questions!B$25:T$295,16,FALSE)</f>
        <v>20</v>
      </c>
      <c r="I264" s="239"/>
    </row>
    <row r="265" spans="1:9" ht="48" customHeight="1" x14ac:dyDescent="0.2">
      <c r="A265" s="68" t="str">
        <f>'HECVAT - Full | Vendor Response'!A261</f>
        <v>HIPA-19</v>
      </c>
      <c r="B265" s="68" t="str">
        <f>'HECVAT - Full | Vendor Response'!B261</f>
        <v xml:space="preserve">Does the application log record access including specific user, date/time of access, and originating IP or device? </v>
      </c>
      <c r="C265" s="154">
        <f>'HECVAT - Full | Vendor Response'!C261</f>
        <v>0</v>
      </c>
      <c r="D265" s="160">
        <f>'HECVAT - Full | Vendor Response'!D261</f>
        <v>0</v>
      </c>
      <c r="E265" s="172" t="s">
        <v>60</v>
      </c>
      <c r="F265" s="232" t="str">
        <f>VLOOKUP($A265,Questions!B$3:T$256,12,FALSE)</f>
        <v>Yes</v>
      </c>
      <c r="G265" s="241"/>
      <c r="H265" s="233">
        <f>VLOOKUP(A265,Questions!B$25:T$295,16,FALSE)</f>
        <v>20</v>
      </c>
      <c r="I265" s="239"/>
    </row>
    <row r="266" spans="1:9" ht="48" customHeight="1" x14ac:dyDescent="0.2">
      <c r="A266" s="68" t="str">
        <f>'HECVAT - Full | Vendor Response'!A262</f>
        <v>HIPA-20</v>
      </c>
      <c r="B266" s="68" t="str">
        <f>'HECVAT - Full | Vendor Response'!B262</f>
        <v>Does the application log administrative activity, such user account access changes and password changes, including specific user, date/time of changes, and originating IP or device?</v>
      </c>
      <c r="C266" s="154">
        <f>'HECVAT - Full | Vendor Response'!C262</f>
        <v>0</v>
      </c>
      <c r="D266" s="160">
        <f>'HECVAT - Full | Vendor Response'!D262</f>
        <v>0</v>
      </c>
      <c r="E266" s="172" t="s">
        <v>60</v>
      </c>
      <c r="F266" s="232" t="str">
        <f>VLOOKUP($A266,Questions!B$3:T$256,12,FALSE)</f>
        <v>Yes</v>
      </c>
      <c r="G266" s="241"/>
      <c r="H266" s="233">
        <f>VLOOKUP(A266,Questions!B$25:T$295,16,FALSE)</f>
        <v>20</v>
      </c>
      <c r="I266" s="239"/>
    </row>
    <row r="267" spans="1:9" ht="48" customHeight="1" x14ac:dyDescent="0.2">
      <c r="A267" s="68" t="str">
        <f>'HECVAT - Full | Vendor Response'!A263</f>
        <v>HIPA-21</v>
      </c>
      <c r="B267" s="68" t="str">
        <f>'HECVAT - Full | Vendor Response'!B263</f>
        <v>How long does the application keep access/change logs?</v>
      </c>
      <c r="C267" s="154">
        <f>'HECVAT - Full | Vendor Response'!C263</f>
        <v>0</v>
      </c>
      <c r="D267" s="160">
        <f>'HECVAT - Full | Vendor Response'!D263</f>
        <v>0</v>
      </c>
      <c r="E267" s="172" t="s">
        <v>60</v>
      </c>
      <c r="F267" s="232" t="str">
        <f>VLOOKUP($A267,Questions!B$3:T$256,12,FALSE)</f>
        <v>Yes</v>
      </c>
      <c r="G267" s="241"/>
      <c r="H267" s="233">
        <f>VLOOKUP(A267,Questions!B$25:T$295,16,FALSE)</f>
        <v>20</v>
      </c>
      <c r="I267" s="239"/>
    </row>
    <row r="268" spans="1:9" ht="48" customHeight="1" x14ac:dyDescent="0.2">
      <c r="A268" s="68" t="str">
        <f>'HECVAT - Full | Vendor Response'!A264</f>
        <v>HIPA-22</v>
      </c>
      <c r="B268" s="68" t="str">
        <f>'HECVAT - Full | Vendor Response'!B264</f>
        <v xml:space="preserve">Can the application logs be archived? </v>
      </c>
      <c r="C268" s="154">
        <f>'HECVAT - Full | Vendor Response'!C264</f>
        <v>0</v>
      </c>
      <c r="D268" s="160">
        <f>'HECVAT - Full | Vendor Response'!D264</f>
        <v>0</v>
      </c>
      <c r="E268" s="172" t="s">
        <v>60</v>
      </c>
      <c r="F268" s="232" t="str">
        <f>VLOOKUP($A268,Questions!B$3:T$256,12,FALSE)</f>
        <v>Yes</v>
      </c>
      <c r="G268" s="241"/>
      <c r="H268" s="233">
        <f>VLOOKUP(A268,Questions!B$25:T$295,16,FALSE)</f>
        <v>20</v>
      </c>
      <c r="I268" s="239"/>
    </row>
    <row r="269" spans="1:9" ht="48" customHeight="1" x14ac:dyDescent="0.2">
      <c r="A269" s="68" t="str">
        <f>'HECVAT - Full | Vendor Response'!A265</f>
        <v>HIPA-23</v>
      </c>
      <c r="B269" s="68" t="str">
        <f>'HECVAT - Full | Vendor Response'!B265</f>
        <v xml:space="preserve">Can the application logs be saved externally? </v>
      </c>
      <c r="C269" s="154">
        <f>'HECVAT - Full | Vendor Response'!C265</f>
        <v>0</v>
      </c>
      <c r="D269" s="160">
        <f>'HECVAT - Full | Vendor Response'!D265</f>
        <v>0</v>
      </c>
      <c r="E269" s="172" t="s">
        <v>60</v>
      </c>
      <c r="F269" s="232" t="str">
        <f>VLOOKUP($A269,Questions!B$3:T$256,12,FALSE)</f>
        <v>Yes</v>
      </c>
      <c r="G269" s="241"/>
      <c r="H269" s="233">
        <f>VLOOKUP(A269,Questions!B$25:T$295,16,FALSE)</f>
        <v>20</v>
      </c>
      <c r="I269" s="239"/>
    </row>
    <row r="270" spans="1:9" ht="48" customHeight="1" x14ac:dyDescent="0.2">
      <c r="A270" s="68" t="str">
        <f>'HECVAT - Full | Vendor Response'!A266</f>
        <v>HIPA-24</v>
      </c>
      <c r="B270" s="68" t="str">
        <f>'HECVAT - Full | Vendor Response'!B266</f>
        <v>Do your data backup and retention policies and practices meet HIPAA requirements?</v>
      </c>
      <c r="C270" s="154">
        <f>'HECVAT - Full | Vendor Response'!C266</f>
        <v>0</v>
      </c>
      <c r="D270" s="160">
        <f>'HECVAT - Full | Vendor Response'!D266</f>
        <v>0</v>
      </c>
      <c r="E270" s="172" t="s">
        <v>60</v>
      </c>
      <c r="F270" s="232" t="str">
        <f>VLOOKUP($A270,Questions!B$3:T$256,12,FALSE)</f>
        <v>Yes</v>
      </c>
      <c r="G270" s="241"/>
      <c r="H270" s="233">
        <f>VLOOKUP(A270,Questions!B$25:T$295,16,FALSE)</f>
        <v>15</v>
      </c>
      <c r="I270" s="239"/>
    </row>
    <row r="271" spans="1:9" ht="48" customHeight="1" x14ac:dyDescent="0.2">
      <c r="A271" s="68" t="str">
        <f>'HECVAT - Full | Vendor Response'!A267</f>
        <v>HIPA-25</v>
      </c>
      <c r="B271" s="68" t="str">
        <f>'HECVAT - Full | Vendor Response'!B267</f>
        <v>Do you have a disaster recovery plan and emergency mode operation plan?</v>
      </c>
      <c r="C271" s="154">
        <f>'HECVAT - Full | Vendor Response'!C267</f>
        <v>0</v>
      </c>
      <c r="D271" s="160">
        <f>'HECVAT - Full | Vendor Response'!D267</f>
        <v>0</v>
      </c>
      <c r="E271" s="172" t="s">
        <v>60</v>
      </c>
      <c r="F271" s="232" t="str">
        <f>VLOOKUP($A271,Questions!B$3:T$256,12,FALSE)</f>
        <v>Yes</v>
      </c>
      <c r="G271" s="241"/>
      <c r="H271" s="233">
        <f>VLOOKUP(A271,Questions!B$25:T$295,16,FALSE)</f>
        <v>20</v>
      </c>
      <c r="I271" s="239"/>
    </row>
    <row r="272" spans="1:9" ht="48" customHeight="1" x14ac:dyDescent="0.2">
      <c r="A272" s="68" t="str">
        <f>'HECVAT - Full | Vendor Response'!A268</f>
        <v>HIPA-26</v>
      </c>
      <c r="B272" s="68" t="str">
        <f>'HECVAT - Full | Vendor Response'!B268</f>
        <v>Have the policies/plans mentioned above been tested?</v>
      </c>
      <c r="C272" s="154">
        <f>'HECVAT - Full | Vendor Response'!C268</f>
        <v>0</v>
      </c>
      <c r="D272" s="160">
        <f>'HECVAT - Full | Vendor Response'!D268</f>
        <v>0</v>
      </c>
      <c r="E272" s="172" t="s">
        <v>60</v>
      </c>
      <c r="F272" s="232" t="str">
        <f>VLOOKUP($A272,Questions!B$3:T$256,12,FALSE)</f>
        <v>Yes</v>
      </c>
      <c r="G272" s="241"/>
      <c r="H272" s="233">
        <f>VLOOKUP(A272,Questions!B$25:T$295,16,FALSE)</f>
        <v>25</v>
      </c>
      <c r="I272" s="239"/>
    </row>
    <row r="273" spans="1:10" ht="48" customHeight="1" x14ac:dyDescent="0.2">
      <c r="A273" s="68" t="str">
        <f>'HECVAT - Full | Vendor Response'!A269</f>
        <v>HIPA-27</v>
      </c>
      <c r="B273" s="68" t="str">
        <f>'HECVAT - Full | Vendor Response'!B269</f>
        <v>Can you provide a HIPAA compliance attestation document?</v>
      </c>
      <c r="C273" s="154">
        <f>'HECVAT - Full | Vendor Response'!C269</f>
        <v>0</v>
      </c>
      <c r="D273" s="160">
        <f>'HECVAT - Full | Vendor Response'!D269</f>
        <v>0</v>
      </c>
      <c r="E273" s="172" t="s">
        <v>60</v>
      </c>
      <c r="F273" s="232" t="str">
        <f>VLOOKUP($A273,Questions!B$3:T$256,12,FALSE)</f>
        <v>Yes</v>
      </c>
      <c r="G273" s="241"/>
      <c r="H273" s="233">
        <f>VLOOKUP(A273,Questions!B$25:T$295,16,FALSE)</f>
        <v>20</v>
      </c>
      <c r="I273" s="239"/>
    </row>
    <row r="274" spans="1:10" ht="48" customHeight="1" x14ac:dyDescent="0.2">
      <c r="A274" s="68" t="str">
        <f>'HECVAT - Full | Vendor Response'!A270</f>
        <v>HIPA-28</v>
      </c>
      <c r="B274" s="68" t="str">
        <f>'HECVAT - Full | Vendor Response'!B270</f>
        <v>Are you willing to enter into a Business Associate Agreement (BAA)?</v>
      </c>
      <c r="C274" s="154">
        <f>'HECVAT - Full | Vendor Response'!C270</f>
        <v>0</v>
      </c>
      <c r="D274" s="160">
        <f>'HECVAT - Full | Vendor Response'!D270</f>
        <v>0</v>
      </c>
      <c r="E274" s="172" t="s">
        <v>60</v>
      </c>
      <c r="F274" s="232" t="str">
        <f>VLOOKUP($A274,Questions!B$3:T$256,12,FALSE)</f>
        <v>Yes</v>
      </c>
      <c r="G274" s="241"/>
      <c r="H274" s="233">
        <f>VLOOKUP(A274,Questions!B$25:T$295,16,FALSE)</f>
        <v>20</v>
      </c>
      <c r="I274" s="239"/>
    </row>
    <row r="275" spans="1:10" ht="48" customHeight="1" x14ac:dyDescent="0.2">
      <c r="A275" s="68" t="str">
        <f>'HECVAT - Full | Vendor Response'!A271</f>
        <v>HIPA-29</v>
      </c>
      <c r="B275" s="68" t="str">
        <f>'HECVAT - Full | Vendor Response'!B271</f>
        <v>Have you entered into a BAA with all subcontractors who may have access to protected health information (PHI)?</v>
      </c>
      <c r="C275" s="154">
        <f>'HECVAT - Full | Vendor Response'!C271</f>
        <v>0</v>
      </c>
      <c r="D275" s="160">
        <f>'HECVAT - Full | Vendor Response'!D271</f>
        <v>0</v>
      </c>
      <c r="E275" s="172" t="s">
        <v>60</v>
      </c>
      <c r="F275" s="232" t="str">
        <f>VLOOKUP($A275,Questions!B$3:T$256,12,FALSE)</f>
        <v>Yes</v>
      </c>
      <c r="G275" s="241"/>
      <c r="H275" s="233">
        <f>VLOOKUP(A275,Questions!B$25:T$295,16,FALSE)</f>
        <v>25</v>
      </c>
      <c r="I275" s="239"/>
      <c r="J275" s="276"/>
    </row>
    <row r="276" spans="1:10" ht="48" customHeight="1" x14ac:dyDescent="0.2">
      <c r="A276" s="158" t="str">
        <f>'HECVAT - Full | Vendor Response'!A272</f>
        <v>PCI DSS - Optional based on QUALIFIER response.</v>
      </c>
      <c r="B276" s="158"/>
      <c r="C276" s="155" t="s">
        <v>321</v>
      </c>
      <c r="D276" s="161" t="s">
        <v>48</v>
      </c>
      <c r="E276" s="163" t="s">
        <v>50</v>
      </c>
      <c r="F276" s="164" t="s">
        <v>322</v>
      </c>
      <c r="G276" s="155" t="s">
        <v>323</v>
      </c>
      <c r="H276" s="155" t="s">
        <v>324</v>
      </c>
      <c r="I276" s="165" t="s">
        <v>325</v>
      </c>
    </row>
    <row r="277" spans="1:10" ht="48" customHeight="1" x14ac:dyDescent="0.2">
      <c r="A277" s="68" t="str">
        <f>'HECVAT - Full | Vendor Response'!A273</f>
        <v>PCID-01</v>
      </c>
      <c r="B277" s="68" t="str">
        <f>'HECVAT - Full | Vendor Response'!B273</f>
        <v>Do your systems or products store, process, or transmit cardholder (payment/credit/debt card) data?</v>
      </c>
      <c r="C277" s="154">
        <f>'HECVAT - Full | Vendor Response'!C273</f>
        <v>0</v>
      </c>
      <c r="D277" s="160">
        <f>'HECVAT - Full | Vendor Response'!D273</f>
        <v>0</v>
      </c>
      <c r="E277" s="172" t="s">
        <v>60</v>
      </c>
      <c r="F277" s="232" t="str">
        <f>VLOOKUP($A277,Questions!B$3:T$256,12,FALSE)</f>
        <v>Yes</v>
      </c>
      <c r="G277" s="238"/>
      <c r="H277" s="233">
        <f>VLOOKUP(A277,Questions!B$25:T$295,16,FALSE)</f>
        <v>20</v>
      </c>
      <c r="I277" s="239"/>
    </row>
    <row r="278" spans="1:10" ht="48" customHeight="1" x14ac:dyDescent="0.2">
      <c r="A278" s="68" t="str">
        <f>'HECVAT - Full | Vendor Response'!A274</f>
        <v>PCID-02</v>
      </c>
      <c r="B278" s="68" t="str">
        <f>'HECVAT - Full | Vendor Response'!B274</f>
        <v>Are you compliant with the Payment Card Industry Data Security Standard (PCI DSS)?</v>
      </c>
      <c r="C278" s="154">
        <f>'HECVAT - Full | Vendor Response'!C274</f>
        <v>0</v>
      </c>
      <c r="D278" s="160">
        <f>'HECVAT - Full | Vendor Response'!D274</f>
        <v>0</v>
      </c>
      <c r="E278" s="172" t="s">
        <v>60</v>
      </c>
      <c r="F278" s="232" t="str">
        <f>VLOOKUP($A278,Questions!B$3:T$256,12,FALSE)</f>
        <v>Yes</v>
      </c>
      <c r="G278" s="238"/>
      <c r="H278" s="233">
        <f>VLOOKUP(A278,Questions!B$25:T$295,16,FALSE)</f>
        <v>20</v>
      </c>
      <c r="I278" s="239"/>
    </row>
    <row r="279" spans="1:10" ht="48" customHeight="1" x14ac:dyDescent="0.2">
      <c r="A279" s="68" t="str">
        <f>'HECVAT - Full | Vendor Response'!A275</f>
        <v>PCID-03</v>
      </c>
      <c r="B279" s="68" t="str">
        <f>'HECVAT - Full | Vendor Response'!B275</f>
        <v>Do you have a current, executed within the past year, Attestation of Compliance (AoC) or Report on Compliance (RoC)?</v>
      </c>
      <c r="C279" s="154">
        <f>'HECVAT - Full | Vendor Response'!C275</f>
        <v>0</v>
      </c>
      <c r="D279" s="160">
        <f>'HECVAT - Full | Vendor Response'!D275</f>
        <v>0</v>
      </c>
      <c r="E279" s="172" t="s">
        <v>60</v>
      </c>
      <c r="F279" s="232" t="str">
        <f>VLOOKUP($A279,Questions!B$3:T$256,12,FALSE)</f>
        <v>Yes</v>
      </c>
      <c r="G279" s="238"/>
      <c r="H279" s="233">
        <f>VLOOKUP(A279,Questions!B$25:T$295,16,FALSE)</f>
        <v>25</v>
      </c>
      <c r="I279" s="239"/>
    </row>
    <row r="280" spans="1:10" ht="48" customHeight="1" x14ac:dyDescent="0.2">
      <c r="A280" s="68" t="str">
        <f>'HECVAT - Full | Vendor Response'!A276</f>
        <v>PCID-04</v>
      </c>
      <c r="B280" s="68" t="str">
        <f>'HECVAT - Full | Vendor Response'!B276</f>
        <v>Are you classified as a service provider?</v>
      </c>
      <c r="C280" s="154">
        <f>'HECVAT - Full | Vendor Response'!C276</f>
        <v>0</v>
      </c>
      <c r="D280" s="160">
        <f>'HECVAT - Full | Vendor Response'!D276</f>
        <v>0</v>
      </c>
      <c r="E280" s="172" t="s">
        <v>60</v>
      </c>
      <c r="F280" s="232" t="str">
        <f>VLOOKUP($A280,Questions!B$3:T$256,12,FALSE)</f>
        <v>Yes</v>
      </c>
      <c r="G280" s="238"/>
      <c r="H280" s="233">
        <f>VLOOKUP(A280,Questions!B$25:T$295,16,FALSE)</f>
        <v>20</v>
      </c>
      <c r="I280" s="239"/>
    </row>
    <row r="281" spans="1:10" ht="48" customHeight="1" x14ac:dyDescent="0.2">
      <c r="A281" s="68" t="str">
        <f>'HECVAT - Full | Vendor Response'!A277</f>
        <v>PCID-05</v>
      </c>
      <c r="B281" s="68" t="str">
        <f>'HECVAT - Full | Vendor Response'!B277</f>
        <v xml:space="preserve">Are you on the list of VISA approved service providers? </v>
      </c>
      <c r="C281" s="154">
        <f>'HECVAT - Full | Vendor Response'!C277</f>
        <v>0</v>
      </c>
      <c r="D281" s="160">
        <f>'HECVAT - Full | Vendor Response'!D277</f>
        <v>0</v>
      </c>
      <c r="E281" s="172" t="s">
        <v>60</v>
      </c>
      <c r="F281" s="232" t="str">
        <f>VLOOKUP($A281,Questions!B$3:T$256,12,FALSE)</f>
        <v>Yes</v>
      </c>
      <c r="G281" s="238"/>
      <c r="H281" s="233">
        <f>VLOOKUP(A281,Questions!B$25:T$295,16,FALSE)</f>
        <v>20</v>
      </c>
      <c r="I281" s="239"/>
    </row>
    <row r="282" spans="1:10" ht="48" customHeight="1" x14ac:dyDescent="0.2">
      <c r="A282" s="153" t="str">
        <f>'HECVAT - Full | Vendor Response'!A278</f>
        <v>PCID-06</v>
      </c>
      <c r="B282" s="153" t="str">
        <f>'HECVAT - Full | Vendor Response'!B278</f>
        <v>Are you classified as a merchant? If so, what level (1, 2, 3, 4)?</v>
      </c>
      <c r="C282" s="388">
        <f>'HECVAT - Full | Vendor Response'!C278</f>
        <v>0</v>
      </c>
      <c r="D282" s="389"/>
      <c r="E282" s="172" t="s">
        <v>60</v>
      </c>
      <c r="F282" s="234" t="s">
        <v>326</v>
      </c>
      <c r="G282" s="238"/>
      <c r="H282" s="235">
        <f>VLOOKUP(A282,Questions!B$25:T$295,16,FALSE)</f>
        <v>20</v>
      </c>
      <c r="I282" s="239"/>
    </row>
    <row r="283" spans="1:10" ht="48" customHeight="1" x14ac:dyDescent="0.2">
      <c r="A283" s="153" t="str">
        <f>'HECVAT - Full | Vendor Response'!A279</f>
        <v>PCID-07</v>
      </c>
      <c r="B283" s="153" t="str">
        <f>'HECVAT - Full | Vendor Response'!B279</f>
        <v>Describe the architecture employed by the system to verify and authorize credit card transactions.</v>
      </c>
      <c r="C283" s="388">
        <f>'HECVAT - Full | Vendor Response'!C279</f>
        <v>0</v>
      </c>
      <c r="D283" s="389"/>
      <c r="E283" s="172" t="s">
        <v>60</v>
      </c>
      <c r="F283" s="234" t="s">
        <v>326</v>
      </c>
      <c r="G283" s="238"/>
      <c r="H283" s="235">
        <f>VLOOKUP(A283,Questions!B$25:T$295,16,FALSE)</f>
        <v>10</v>
      </c>
      <c r="I283" s="239"/>
    </row>
    <row r="284" spans="1:10" ht="48" customHeight="1" x14ac:dyDescent="0.2">
      <c r="A284" s="153" t="str">
        <f>'HECVAT - Full | Vendor Response'!A280</f>
        <v>PCID-08</v>
      </c>
      <c r="B284" s="153" t="str">
        <f>'HECVAT - Full | Vendor Response'!B280</f>
        <v xml:space="preserve">What payment processors/gateways does the system support? </v>
      </c>
      <c r="C284" s="388">
        <f>'HECVAT - Full | Vendor Response'!C280</f>
        <v>0</v>
      </c>
      <c r="D284" s="389"/>
      <c r="E284" s="172" t="s">
        <v>60</v>
      </c>
      <c r="F284" s="234" t="s">
        <v>326</v>
      </c>
      <c r="G284" s="238"/>
      <c r="H284" s="235">
        <f>VLOOKUP(A284,Questions!B$25:T$295,16,FALSE)</f>
        <v>10</v>
      </c>
      <c r="I284" s="239"/>
    </row>
    <row r="285" spans="1:10" ht="48" customHeight="1" x14ac:dyDescent="0.2">
      <c r="A285" s="68" t="str">
        <f>'HECVAT - Full | Vendor Response'!A281</f>
        <v>PCID-09</v>
      </c>
      <c r="B285" s="68" t="str">
        <f>'HECVAT - Full | Vendor Response'!B281</f>
        <v>Can the application be installed in a PCI DSS–compliant manner ?</v>
      </c>
      <c r="C285" s="154">
        <f>'HECVAT - Full | Vendor Response'!C281</f>
        <v>0</v>
      </c>
      <c r="D285" s="160">
        <f>'HECVAT - Full | Vendor Response'!D281</f>
        <v>0</v>
      </c>
      <c r="E285" s="172" t="s">
        <v>60</v>
      </c>
      <c r="F285" s="234" t="str">
        <f>VLOOKUP($A285,Questions!B$3:T$256,12,FALSE)</f>
        <v>Yes</v>
      </c>
      <c r="G285" s="238"/>
      <c r="H285" s="235">
        <f>VLOOKUP(A285,Questions!B$25:T$295,16,FALSE)</f>
        <v>10</v>
      </c>
      <c r="I285" s="239"/>
    </row>
    <row r="286" spans="1:10" ht="48" customHeight="1" x14ac:dyDescent="0.2">
      <c r="A286" s="68" t="str">
        <f>'HECVAT - Full | Vendor Response'!A282</f>
        <v>PCID-10</v>
      </c>
      <c r="B286" s="68" t="str">
        <f>'HECVAT - Full | Vendor Response'!B282</f>
        <v xml:space="preserve">Is the application listed as an approved Payment Application Data Security Standard (PA-DSS) application? </v>
      </c>
      <c r="C286" s="154">
        <f>'HECVAT - Full | Vendor Response'!C282</f>
        <v>0</v>
      </c>
      <c r="D286" s="160">
        <f>'HECVAT - Full | Vendor Response'!D282</f>
        <v>0</v>
      </c>
      <c r="E286" s="172" t="s">
        <v>60</v>
      </c>
      <c r="F286" s="234" t="str">
        <f>VLOOKUP($A286,Questions!B$3:T$256,12,FALSE)</f>
        <v>No</v>
      </c>
      <c r="G286" s="238"/>
      <c r="H286" s="235">
        <f>VLOOKUP(A286,Questions!B$25:T$295,16,FALSE)</f>
        <v>25</v>
      </c>
      <c r="I286" s="239"/>
    </row>
    <row r="287" spans="1:10" ht="48" customHeight="1" x14ac:dyDescent="0.2">
      <c r="A287" s="68" t="str">
        <f>'HECVAT - Full | Vendor Response'!A283</f>
        <v>PCID-11</v>
      </c>
      <c r="B287" s="68" t="str">
        <f>'HECVAT - Full | Vendor Response'!B283</f>
        <v>Does the system or products use a third party to collect, store, process, or transmit cardholder (payment/credit/debt card) data?</v>
      </c>
      <c r="C287" s="154">
        <f>'HECVAT - Full | Vendor Response'!C283</f>
        <v>0</v>
      </c>
      <c r="D287" s="160">
        <f>'HECVAT - Full | Vendor Response'!D283</f>
        <v>0</v>
      </c>
      <c r="E287" s="172" t="s">
        <v>60</v>
      </c>
      <c r="F287" s="234" t="str">
        <f>VLOOKUP($A287,Questions!B$3:T$256,12,FALSE)</f>
        <v>No</v>
      </c>
      <c r="G287" s="238"/>
      <c r="H287" s="235">
        <f>VLOOKUP(A287,Questions!B$25:T$295,16,FALSE)</f>
        <v>25</v>
      </c>
      <c r="I287" s="239"/>
    </row>
    <row r="288" spans="1:10" ht="48" customHeight="1" thickBot="1" x14ac:dyDescent="0.25">
      <c r="A288" s="153" t="str">
        <f>'HECVAT - Full | Vendor Response'!A284</f>
        <v>PCID-12</v>
      </c>
      <c r="B288" s="153" t="str">
        <f>'HECVAT - Full | Vendor Response'!B284</f>
        <v xml:space="preserve">Include documentation describing the systems' abilities to comply with the PCI DSS and any features or capabilities of the system that must be added or changed in order to operate in compliance with the standards. </v>
      </c>
      <c r="C288" s="388">
        <f>'HECVAT - Full | Vendor Response'!C284</f>
        <v>0</v>
      </c>
      <c r="D288" s="389"/>
      <c r="E288" s="174" t="s">
        <v>60</v>
      </c>
      <c r="F288" s="236" t="s">
        <v>326</v>
      </c>
      <c r="G288" s="238"/>
      <c r="H288" s="237">
        <f>VLOOKUP(A288,Questions!B$25:T$295,16,FALSE)</f>
        <v>15</v>
      </c>
      <c r="I288" s="239"/>
      <c r="J288" s="276" t="s">
        <v>3233</v>
      </c>
    </row>
    <row r="289" spans="1:5" x14ac:dyDescent="0.2">
      <c r="A289" s="276" t="s">
        <v>3231</v>
      </c>
      <c r="C289" s="126"/>
      <c r="D289" s="126"/>
      <c r="E289" s="126"/>
    </row>
    <row r="291" spans="1:5" ht="17" hidden="1" x14ac:dyDescent="0.2">
      <c r="E291" s="65" t="s">
        <v>60</v>
      </c>
    </row>
  </sheetData>
  <mergeCells count="61">
    <mergeCell ref="C283:D283"/>
    <mergeCell ref="C284:D284"/>
    <mergeCell ref="C288:D288"/>
    <mergeCell ref="A211:B211"/>
    <mergeCell ref="A56:B56"/>
    <mergeCell ref="A128:B128"/>
    <mergeCell ref="C282:D282"/>
    <mergeCell ref="C116:D116"/>
    <mergeCell ref="A169:B169"/>
    <mergeCell ref="A187:B187"/>
    <mergeCell ref="C115:D115"/>
    <mergeCell ref="A66:B66"/>
    <mergeCell ref="A72:B72"/>
    <mergeCell ref="A82:B82"/>
    <mergeCell ref="C244:D244"/>
    <mergeCell ref="B9:C9"/>
    <mergeCell ref="A36:D36"/>
    <mergeCell ref="C188:D188"/>
    <mergeCell ref="A38:B38"/>
    <mergeCell ref="A44:B44"/>
    <mergeCell ref="A11:B11"/>
    <mergeCell ref="E31:F31"/>
    <mergeCell ref="E13:F13"/>
    <mergeCell ref="C196:D196"/>
    <mergeCell ref="A12:C12"/>
    <mergeCell ref="C68:D68"/>
    <mergeCell ref="C69:D69"/>
    <mergeCell ref="F36:I36"/>
    <mergeCell ref="C39:D39"/>
    <mergeCell ref="E19:F19"/>
    <mergeCell ref="E20:F20"/>
    <mergeCell ref="E32:F32"/>
    <mergeCell ref="E33:F33"/>
    <mergeCell ref="E34:F34"/>
    <mergeCell ref="C43:D43"/>
    <mergeCell ref="E28:F28"/>
    <mergeCell ref="E27:F27"/>
    <mergeCell ref="G9:I9"/>
    <mergeCell ref="E14:F14"/>
    <mergeCell ref="E23:F23"/>
    <mergeCell ref="E24:F24"/>
    <mergeCell ref="E15:F15"/>
    <mergeCell ref="E17:F17"/>
    <mergeCell ref="E18:F18"/>
    <mergeCell ref="A3:I3"/>
    <mergeCell ref="A2:H2"/>
    <mergeCell ref="B7:C7"/>
    <mergeCell ref="B6:C6"/>
    <mergeCell ref="B8:C8"/>
    <mergeCell ref="A4:I4"/>
    <mergeCell ref="A5:I5"/>
    <mergeCell ref="G6:I6"/>
    <mergeCell ref="G7:I7"/>
    <mergeCell ref="G8:I8"/>
    <mergeCell ref="E29:F29"/>
    <mergeCell ref="E30:F30"/>
    <mergeCell ref="E16:F16"/>
    <mergeCell ref="E21:F21"/>
    <mergeCell ref="E22:F22"/>
    <mergeCell ref="E25:F25"/>
    <mergeCell ref="E26:F26"/>
  </mergeCells>
  <conditionalFormatting sqref="G14">
    <cfRule type="dataBar" priority="36">
      <dataBar>
        <cfvo type="num" val="0"/>
        <cfvo type="num" val="1"/>
        <color rgb="FF638EC6"/>
      </dataBar>
      <extLst>
        <ext xmlns:x14="http://schemas.microsoft.com/office/spreadsheetml/2009/9/main" uri="{B025F937-C7B1-47D3-B67F-A62EFF666E3E}">
          <x14:id>{9F790BD4-183E-4119-9436-A01EA1594D8C}</x14:id>
        </ext>
      </extLst>
    </cfRule>
  </conditionalFormatting>
  <conditionalFormatting sqref="G15:G23">
    <cfRule type="dataBar" priority="27">
      <dataBar>
        <cfvo type="num" val="0"/>
        <cfvo type="num" val="1"/>
        <color rgb="FF638EC6"/>
      </dataBar>
      <extLst>
        <ext xmlns:x14="http://schemas.microsoft.com/office/spreadsheetml/2009/9/main" uri="{B025F937-C7B1-47D3-B67F-A62EFF666E3E}">
          <x14:id>{A280AE77-B966-4601-A0A9-608CEBA57142}</x14:id>
        </ext>
      </extLst>
    </cfRule>
  </conditionalFormatting>
  <conditionalFormatting sqref="G24:G27">
    <cfRule type="dataBar" priority="26">
      <dataBar>
        <cfvo type="num" val="0"/>
        <cfvo type="num" val="1"/>
        <color rgb="FF638EC6"/>
      </dataBar>
      <extLst>
        <ext xmlns:x14="http://schemas.microsoft.com/office/spreadsheetml/2009/9/main" uri="{B025F937-C7B1-47D3-B67F-A62EFF666E3E}">
          <x14:id>{6FB108EB-1255-4BA4-896D-28323D780216}</x14:id>
        </ext>
      </extLst>
    </cfRule>
  </conditionalFormatting>
  <conditionalFormatting sqref="G28">
    <cfRule type="dataBar" priority="25">
      <dataBar>
        <cfvo type="num" val="0"/>
        <cfvo type="num" val="1"/>
        <color rgb="FF638EC6"/>
      </dataBar>
      <extLst>
        <ext xmlns:x14="http://schemas.microsoft.com/office/spreadsheetml/2009/9/main" uri="{B025F937-C7B1-47D3-B67F-A62EFF666E3E}">
          <x14:id>{61EF2B7C-82E6-4BA3-9164-42512B8564C0}</x14:id>
        </ext>
      </extLst>
    </cfRule>
  </conditionalFormatting>
  <conditionalFormatting sqref="G29">
    <cfRule type="dataBar" priority="24">
      <dataBar>
        <cfvo type="num" val="0"/>
        <cfvo type="num" val="1"/>
        <color rgb="FF638EC6"/>
      </dataBar>
      <extLst>
        <ext xmlns:x14="http://schemas.microsoft.com/office/spreadsheetml/2009/9/main" uri="{B025F937-C7B1-47D3-B67F-A62EFF666E3E}">
          <x14:id>{B96DDA50-C8DE-4885-8DB8-4738F673A312}</x14:id>
        </ext>
      </extLst>
    </cfRule>
  </conditionalFormatting>
  <conditionalFormatting sqref="G30">
    <cfRule type="dataBar" priority="23">
      <dataBar>
        <cfvo type="num" val="0"/>
        <cfvo type="num" val="1"/>
        <color rgb="FF638EC6"/>
      </dataBar>
      <extLst>
        <ext xmlns:x14="http://schemas.microsoft.com/office/spreadsheetml/2009/9/main" uri="{B025F937-C7B1-47D3-B67F-A62EFF666E3E}">
          <x14:id>{F9CE7CCA-8CC7-43E0-A872-0AB561892638}</x14:id>
        </ext>
      </extLst>
    </cfRule>
  </conditionalFormatting>
  <conditionalFormatting sqref="G31">
    <cfRule type="dataBar" priority="22">
      <dataBar>
        <cfvo type="num" val="0"/>
        <cfvo type="num" val="1"/>
        <color rgb="FF638EC6"/>
      </dataBar>
      <extLst>
        <ext xmlns:x14="http://schemas.microsoft.com/office/spreadsheetml/2009/9/main" uri="{B025F937-C7B1-47D3-B67F-A62EFF666E3E}">
          <x14:id>{B79EE5BF-6AAB-49E0-9D31-51B128B2B97D}</x14:id>
        </ext>
      </extLst>
    </cfRule>
  </conditionalFormatting>
  <conditionalFormatting sqref="G32">
    <cfRule type="dataBar" priority="21">
      <dataBar>
        <cfvo type="num" val="0"/>
        <cfvo type="num" val="1"/>
        <color rgb="FF638EC6"/>
      </dataBar>
      <extLst>
        <ext xmlns:x14="http://schemas.microsoft.com/office/spreadsheetml/2009/9/main" uri="{B025F937-C7B1-47D3-B67F-A62EFF666E3E}">
          <x14:id>{8908BCCD-78F9-4DC8-AF66-2A22D3B12D8C}</x14:id>
        </ext>
      </extLst>
    </cfRule>
  </conditionalFormatting>
  <conditionalFormatting sqref="G33:G34">
    <cfRule type="dataBar" priority="35">
      <dataBar>
        <cfvo type="num" val="0"/>
        <cfvo type="num" val="1"/>
        <color rgb="FF638EC6"/>
      </dataBar>
      <extLst>
        <ext xmlns:x14="http://schemas.microsoft.com/office/spreadsheetml/2009/9/main" uri="{B025F937-C7B1-47D3-B67F-A62EFF666E3E}">
          <x14:id>{DEDB6CB6-F46C-4E16-9A05-AB63190D1DA2}</x14:id>
        </ext>
      </extLst>
    </cfRule>
  </conditionalFormatting>
  <pageMargins left="0.7" right="0.7" top="0.75" bottom="0.75" header="0.3" footer="0.3"/>
  <pageSetup orientation="portrait" verticalDpi="300" r:id="rId1"/>
  <extLst>
    <ext xmlns:x14="http://schemas.microsoft.com/office/spreadsheetml/2009/9/main" uri="{78C0D931-6437-407d-A8EE-F0AAD7539E65}">
      <x14:conditionalFormattings>
        <x14:conditionalFormatting xmlns:xm="http://schemas.microsoft.com/office/excel/2006/main">
          <x14:cfRule type="expression" priority="17" id="{C6F8D7F5-F618-41E8-9C21-F5B227784D29}">
            <xm:f>'HECVAT - Full | Vendor Response'!$C$28="No"</xm:f>
            <x14:dxf>
              <font>
                <color theme="0"/>
              </font>
            </x14:dxf>
          </x14:cfRule>
          <xm:sqref>C17:D17 G17</xm:sqref>
        </x14:conditionalFormatting>
        <x14:conditionalFormatting xmlns:xm="http://schemas.microsoft.com/office/excel/2006/main">
          <x14:cfRule type="expression" priority="15" id="{18C058B5-9D1E-435F-BB82-302D48CB10C3}">
            <xm:f>'HECVAT - Full | Vendor Response'!$C$32="No"</xm:f>
            <x14:dxf>
              <font>
                <color theme="0"/>
              </font>
            </x14:dxf>
          </x14:cfRule>
          <xm:sqref>C18:D18 G18</xm:sqref>
        </x14:conditionalFormatting>
        <x14:conditionalFormatting xmlns:xm="http://schemas.microsoft.com/office/excel/2006/main">
          <x14:cfRule type="expression" priority="16" id="{A7B90583-6F4C-4325-96C1-3245AF5D5983}">
            <xm:f>'HECVAT - Full | Vendor Response'!$C$29="No"</xm:f>
            <x14:dxf>
              <font>
                <color theme="0"/>
              </font>
            </x14:dxf>
          </x14:cfRule>
          <xm:sqref>C21:D21 G21</xm:sqref>
        </x14:conditionalFormatting>
        <x14:conditionalFormatting xmlns:xm="http://schemas.microsoft.com/office/excel/2006/main">
          <x14:cfRule type="expression" priority="14" id="{786F2F09-2EA2-4B1B-8AD2-5748D7642098}">
            <xm:f>'HECVAT - Full | Vendor Response'!$C$30="No"</xm:f>
            <x14:dxf>
              <font>
                <color theme="0"/>
              </font>
            </x14:dxf>
          </x14:cfRule>
          <xm:sqref>C25:D25 G25</xm:sqref>
        </x14:conditionalFormatting>
        <x14:conditionalFormatting xmlns:xm="http://schemas.microsoft.com/office/excel/2006/main">
          <x14:cfRule type="expression" priority="19" id="{026AB8C8-BF04-4CE1-B0BB-400C1D161844}">
            <xm:f>'HECVAT - Full | Vendor Response'!$C$27="No"</xm:f>
            <x14:dxf>
              <font>
                <color theme="0"/>
              </font>
            </x14:dxf>
          </x14:cfRule>
          <xm:sqref>C31:D31 G31</xm:sqref>
        </x14:conditionalFormatting>
        <x14:conditionalFormatting xmlns:xm="http://schemas.microsoft.com/office/excel/2006/main">
          <x14:cfRule type="expression" priority="18" id="{36E41B77-E98A-40EC-A64C-7CDAF966CBA1}">
            <xm:f>'HECVAT - Full | Vendor Response'!$C$31="No"</xm:f>
            <x14:dxf>
              <font>
                <color theme="0"/>
              </font>
            </x14:dxf>
          </x14:cfRule>
          <xm:sqref>C32:D32 G32</xm:sqref>
        </x14:conditionalFormatting>
        <x14:conditionalFormatting xmlns:xm="http://schemas.microsoft.com/office/excel/2006/main">
          <x14:cfRule type="dataBar" id="{9F790BD4-183E-4119-9436-A01EA1594D8C}">
            <x14:dataBar minLength="0" maxLength="100" gradient="0" direction="leftToRight" axisPosition="none">
              <x14:cfvo type="num">
                <xm:f>0</xm:f>
              </x14:cfvo>
              <x14:cfvo type="num">
                <xm:f>1</xm:f>
              </x14:cfvo>
              <x14:negativeFillColor rgb="FFFF0000"/>
            </x14:dataBar>
          </x14:cfRule>
          <xm:sqref>G14</xm:sqref>
        </x14:conditionalFormatting>
        <x14:conditionalFormatting xmlns:xm="http://schemas.microsoft.com/office/excel/2006/main">
          <x14:cfRule type="dataBar" id="{A280AE77-B966-4601-A0A9-608CEBA57142}">
            <x14:dataBar minLength="0" maxLength="100" gradient="0" direction="leftToRight" axisPosition="none">
              <x14:cfvo type="num">
                <xm:f>0</xm:f>
              </x14:cfvo>
              <x14:cfvo type="num">
                <xm:f>1</xm:f>
              </x14:cfvo>
              <x14:negativeFillColor rgb="FFFF0000"/>
            </x14:dataBar>
          </x14:cfRule>
          <xm:sqref>G15:G23</xm:sqref>
        </x14:conditionalFormatting>
        <x14:conditionalFormatting xmlns:xm="http://schemas.microsoft.com/office/excel/2006/main">
          <x14:cfRule type="dataBar" id="{6FB108EB-1255-4BA4-896D-28323D780216}">
            <x14:dataBar minLength="0" maxLength="100" gradient="0" direction="leftToRight" axisPosition="none">
              <x14:cfvo type="num">
                <xm:f>0</xm:f>
              </x14:cfvo>
              <x14:cfvo type="num">
                <xm:f>1</xm:f>
              </x14:cfvo>
              <x14:negativeFillColor rgb="FFFF0000"/>
            </x14:dataBar>
          </x14:cfRule>
          <xm:sqref>G24:G27</xm:sqref>
        </x14:conditionalFormatting>
        <x14:conditionalFormatting xmlns:xm="http://schemas.microsoft.com/office/excel/2006/main">
          <x14:cfRule type="dataBar" id="{61EF2B7C-82E6-4BA3-9164-42512B8564C0}">
            <x14:dataBar minLength="0" maxLength="100" gradient="0" direction="leftToRight" axisPosition="none">
              <x14:cfvo type="num">
                <xm:f>0</xm:f>
              </x14:cfvo>
              <x14:cfvo type="num">
                <xm:f>1</xm:f>
              </x14:cfvo>
              <x14:negativeFillColor rgb="FFFF0000"/>
            </x14:dataBar>
          </x14:cfRule>
          <xm:sqref>G28</xm:sqref>
        </x14:conditionalFormatting>
        <x14:conditionalFormatting xmlns:xm="http://schemas.microsoft.com/office/excel/2006/main">
          <x14:cfRule type="dataBar" id="{B96DDA50-C8DE-4885-8DB8-4738F673A312}">
            <x14:dataBar minLength="0" maxLength="100" gradient="0" direction="leftToRight" axisPosition="none">
              <x14:cfvo type="num">
                <xm:f>0</xm:f>
              </x14:cfvo>
              <x14:cfvo type="num">
                <xm:f>1</xm:f>
              </x14:cfvo>
              <x14:negativeFillColor rgb="FFFF0000"/>
            </x14:dataBar>
          </x14:cfRule>
          <xm:sqref>G29</xm:sqref>
        </x14:conditionalFormatting>
        <x14:conditionalFormatting xmlns:xm="http://schemas.microsoft.com/office/excel/2006/main">
          <x14:cfRule type="dataBar" id="{F9CE7CCA-8CC7-43E0-A872-0AB561892638}">
            <x14:dataBar minLength="0" maxLength="100" gradient="0" direction="leftToRight" axisPosition="none">
              <x14:cfvo type="num">
                <xm:f>0</xm:f>
              </x14:cfvo>
              <x14:cfvo type="num">
                <xm:f>1</xm:f>
              </x14:cfvo>
              <x14:negativeFillColor rgb="FFFF0000"/>
            </x14:dataBar>
          </x14:cfRule>
          <xm:sqref>G30</xm:sqref>
        </x14:conditionalFormatting>
        <x14:conditionalFormatting xmlns:xm="http://schemas.microsoft.com/office/excel/2006/main">
          <x14:cfRule type="dataBar" id="{B79EE5BF-6AAB-49E0-9D31-51B128B2B97D}">
            <x14:dataBar minLength="0" maxLength="100" gradient="0" direction="leftToRight" axisPosition="none">
              <x14:cfvo type="num">
                <xm:f>0</xm:f>
              </x14:cfvo>
              <x14:cfvo type="num">
                <xm:f>1</xm:f>
              </x14:cfvo>
              <x14:negativeFillColor rgb="FFFF0000"/>
            </x14:dataBar>
          </x14:cfRule>
          <xm:sqref>G31</xm:sqref>
        </x14:conditionalFormatting>
        <x14:conditionalFormatting xmlns:xm="http://schemas.microsoft.com/office/excel/2006/main">
          <x14:cfRule type="dataBar" id="{8908BCCD-78F9-4DC8-AF66-2A22D3B12D8C}">
            <x14:dataBar minLength="0" maxLength="100" gradient="0" direction="leftToRight" axisPosition="none">
              <x14:cfvo type="num">
                <xm:f>0</xm:f>
              </x14:cfvo>
              <x14:cfvo type="num">
                <xm:f>1</xm:f>
              </x14:cfvo>
              <x14:negativeFillColor rgb="FFFF0000"/>
            </x14:dataBar>
          </x14:cfRule>
          <xm:sqref>G32</xm:sqref>
        </x14:conditionalFormatting>
        <x14:conditionalFormatting xmlns:xm="http://schemas.microsoft.com/office/excel/2006/main">
          <x14:cfRule type="dataBar" id="{DEDB6CB6-F46C-4E16-9A05-AB63190D1DA2}">
            <x14:dataBar minLength="0" maxLength="100" gradient="0" direction="leftToRight" axisPosition="none">
              <x14:cfvo type="num">
                <xm:f>0</xm:f>
              </x14:cfvo>
              <x14:cfvo type="num">
                <xm:f>1</xm:f>
              </x14:cfvo>
              <x14:negativeFillColor rgb="FFFF0000"/>
            </x14:dataBar>
          </x14:cfRule>
          <xm:sqref>G33:G34</xm:sqref>
        </x14:conditionalFormatting>
        <x14:conditionalFormatting xmlns:xm="http://schemas.microsoft.com/office/excel/2006/main">
          <x14:cfRule type="expression" priority="20" id="{9C4F4BDC-5853-4208-9C91-6F6ED2071713}">
            <xm:f>VLOOKUP($A98,Questions!$B$18:$L$309,10,FALSE)=0</xm:f>
            <x14:dxf>
              <font>
                <strike/>
                <color theme="2" tint="-0.499984740745262"/>
              </font>
            </x14:dxf>
          </x14:cfRule>
          <xm:sqref>G98:H98 A98:D109 G99:I114 A110:E114 A115:I116 I118:I127 I129:I143 I145:I168 I188:I198 I200:I210 I212:I227 I229:I232 I234:I238 I240:I245 I247:I275 I277:I288</xm:sqref>
        </x14:conditionalFormatting>
        <x14:conditionalFormatting xmlns:xm="http://schemas.microsoft.com/office/excel/2006/main">
          <x14:cfRule type="expression" priority="1" id="{22A6C7DE-D31F-4862-B317-DC6789A0FE1E}">
            <xm:f>VLOOKUP($A170,Questions!$B$18:$L$309,10,TRUE)=0</xm:f>
            <x14:dxf>
              <font>
                <strike/>
                <color theme="2" tint="-0.499984740745262"/>
              </font>
              <fill>
                <patternFill>
                  <bgColor theme="2"/>
                </patternFill>
              </fill>
            </x14:dxf>
          </x14:cfRule>
          <xm:sqref>G170:I176 A170:D186 G178:I180 G182:I186 A282:C284 F282:F284 H282:H284 A288:C288 F288 H288</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0000000}">
          <x14:formula1>
            <xm:f>Values!$A$4:$A$5</xm:f>
          </x14:formula1>
          <xm:sqref>G39:G43 G57:G65 G73:G81 G200:G210 G83:G96 G118:G127 G129:G143 G145:G168 G170:G186 G188:G198 G67:G71 G212:G227 G229:G232 G234:G238 G240:G245 G247:G275 G277:G288 G45:G55 G100:G116</xm:sqref>
        </x14:dataValidation>
        <x14:dataValidation type="list" allowBlank="1" showInputMessage="1" showErrorMessage="1" xr:uid="{00000000-0002-0000-0400-000001000000}">
          <x14:formula1>
            <xm:f>Values!$A$42:$A$48</xm:f>
          </x14:formula1>
          <xm:sqref>I39:I43 I57:I65 I73:I81 I98:I116 I83:I96 I118:I127 I129:I143 I145:I168 I170:I186 I188:I198 I67:I71 I212:I227 I229:I232 I234:I238 I240:I245 I247:I275 I277:I288 I45:I55 I200:I210</xm:sqref>
        </x14:dataValidation>
        <x14:dataValidation type="list" allowBlank="1" showInputMessage="1" showErrorMessage="1" xr:uid="{00000000-0002-0000-0400-000002000000}">
          <x14:formula1>
            <xm:f>Values!$A$60:$A$66</xm:f>
          </x14:formula1>
          <xm:sqref>C11</xm:sqref>
        </x14:dataValidation>
        <x14:dataValidation type="list" allowBlank="1" showInputMessage="1" showErrorMessage="1" xr:uid="{FD77EAFD-93F6-43B0-A841-197740EE75E8}">
          <x14:formula1>
            <xm:f>Values!$C$26:$C$29</xm:f>
          </x14:formula1>
          <xm:sqref>G99</xm:sqref>
        </x14:dataValidation>
        <x14:dataValidation type="list" allowBlank="1" showInputMessage="1" showErrorMessage="1" xr:uid="{661DBD2C-E609-4306-A561-716BE5185A0C}">
          <x14:formula1>
            <xm:f>Values!$C$26:$C$27</xm:f>
          </x14:formula1>
          <xm:sqref>G98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277"/>
  <sheetViews>
    <sheetView topLeftCell="A42" zoomScaleNormal="100" workbookViewId="0"/>
  </sheetViews>
  <sheetFormatPr baseColWidth="10" defaultColWidth="0" defaultRowHeight="16" zeroHeight="1" x14ac:dyDescent="0.15"/>
  <cols>
    <col min="1" max="1" width="11.125" customWidth="1"/>
    <col min="2" max="2" width="56.75" style="3" customWidth="1"/>
    <col min="3" max="3" width="40.75" style="19" customWidth="1"/>
    <col min="4" max="4" width="40.75" style="5" customWidth="1"/>
    <col min="5" max="5" width="6.625" customWidth="1"/>
    <col min="6" max="16384" width="6.625" hidden="1"/>
  </cols>
  <sheetData>
    <row r="1" spans="1:4" x14ac:dyDescent="0.15">
      <c r="A1" s="274" t="s">
        <v>3237</v>
      </c>
    </row>
    <row r="2" spans="1:4" ht="36" customHeight="1" x14ac:dyDescent="0.2">
      <c r="A2" s="373" t="s">
        <v>328</v>
      </c>
      <c r="B2" s="373"/>
      <c r="C2" s="373"/>
      <c r="D2" s="373"/>
    </row>
    <row r="3" spans="1:4" ht="36" customHeight="1" x14ac:dyDescent="0.2">
      <c r="A3" s="337" t="s">
        <v>329</v>
      </c>
      <c r="B3" s="337"/>
      <c r="C3" s="337"/>
      <c r="D3" s="337"/>
    </row>
    <row r="4" spans="1:4" ht="2" customHeight="1" x14ac:dyDescent="0.2">
      <c r="A4" s="17"/>
      <c r="B4" s="113"/>
      <c r="C4" s="114"/>
      <c r="D4" s="114"/>
    </row>
    <row r="5" spans="1:4" ht="2" customHeight="1" x14ac:dyDescent="0.2">
      <c r="A5" s="115"/>
      <c r="B5" s="115"/>
      <c r="C5" s="116"/>
      <c r="D5" s="117"/>
    </row>
    <row r="6" spans="1:4" ht="2" customHeight="1" x14ac:dyDescent="0.2">
      <c r="A6" s="118"/>
      <c r="B6" s="118"/>
      <c r="C6" s="118"/>
      <c r="D6" s="118"/>
    </row>
    <row r="7" spans="1:4" ht="2" customHeight="1" x14ac:dyDescent="0.2">
      <c r="A7" s="119"/>
      <c r="B7" s="119"/>
      <c r="C7" s="119"/>
      <c r="D7" s="119"/>
    </row>
    <row r="8" spans="1:4" ht="2" customHeight="1" x14ac:dyDescent="0.2">
      <c r="A8" s="88"/>
      <c r="B8" s="120"/>
      <c r="C8" s="121"/>
      <c r="D8" s="121"/>
    </row>
    <row r="9" spans="1:4" ht="2" customHeight="1" x14ac:dyDescent="0.2">
      <c r="A9" s="88"/>
      <c r="B9" s="120"/>
      <c r="C9" s="121"/>
      <c r="D9" s="121"/>
    </row>
    <row r="10" spans="1:4" ht="2" customHeight="1" x14ac:dyDescent="0.2">
      <c r="A10" s="88"/>
      <c r="B10" s="120"/>
      <c r="C10" s="121"/>
      <c r="D10" s="121"/>
    </row>
    <row r="11" spans="1:4" ht="2" customHeight="1" x14ac:dyDescent="0.2">
      <c r="A11" s="88"/>
      <c r="B11" s="120"/>
      <c r="C11" s="121"/>
      <c r="D11" s="121"/>
    </row>
    <row r="12" spans="1:4" ht="2" customHeight="1" x14ac:dyDescent="0.2">
      <c r="A12" s="88"/>
      <c r="B12" s="120"/>
      <c r="C12" s="121"/>
      <c r="D12" s="121"/>
    </row>
    <row r="13" spans="1:4" ht="2" customHeight="1" x14ac:dyDescent="0.2">
      <c r="A13" s="88"/>
      <c r="B13" s="120"/>
      <c r="C13" s="121"/>
      <c r="D13" s="121"/>
    </row>
    <row r="14" spans="1:4" ht="2" customHeight="1" x14ac:dyDescent="0.2">
      <c r="A14" s="88"/>
      <c r="B14" s="120"/>
      <c r="C14" s="121"/>
      <c r="D14" s="121"/>
    </row>
    <row r="15" spans="1:4" ht="2" customHeight="1" x14ac:dyDescent="0.2">
      <c r="A15" s="88"/>
      <c r="B15" s="120"/>
      <c r="C15" s="121"/>
      <c r="D15" s="121"/>
    </row>
    <row r="16" spans="1:4" ht="2" customHeight="1" x14ac:dyDescent="0.2">
      <c r="A16" s="88"/>
      <c r="B16" s="120"/>
      <c r="C16" s="121"/>
      <c r="D16" s="121"/>
    </row>
    <row r="17" spans="1:5" ht="2" customHeight="1" x14ac:dyDescent="0.2">
      <c r="A17" s="88"/>
      <c r="B17" s="120"/>
      <c r="C17" s="121"/>
      <c r="D17" s="121"/>
    </row>
    <row r="18" spans="1:5" ht="2" customHeight="1" x14ac:dyDescent="0.2">
      <c r="A18" s="119"/>
      <c r="B18" s="119"/>
      <c r="C18" s="119"/>
      <c r="D18" s="119"/>
    </row>
    <row r="19" spans="1:5" ht="2" customHeight="1" x14ac:dyDescent="0.2">
      <c r="A19" s="88"/>
      <c r="B19" s="120"/>
      <c r="C19" s="121"/>
      <c r="D19" s="121"/>
    </row>
    <row r="20" spans="1:5" ht="2" customHeight="1" x14ac:dyDescent="0.2">
      <c r="A20" s="88"/>
      <c r="B20" s="120"/>
      <c r="C20" s="122"/>
      <c r="D20" s="122"/>
    </row>
    <row r="21" spans="1:5" ht="36" customHeight="1" x14ac:dyDescent="0.2">
      <c r="A21" s="345" t="s">
        <v>46</v>
      </c>
      <c r="B21" s="345"/>
      <c r="C21" s="20"/>
      <c r="D21" s="21"/>
    </row>
    <row r="22" spans="1:5" ht="186" customHeight="1" x14ac:dyDescent="0.2">
      <c r="A22" s="363" t="s">
        <v>3184</v>
      </c>
      <c r="B22" s="363"/>
      <c r="C22" s="363"/>
      <c r="D22" s="363"/>
    </row>
    <row r="23" spans="1:5" ht="37.25" customHeight="1" x14ac:dyDescent="0.2">
      <c r="A23" s="345" t="s">
        <v>5</v>
      </c>
      <c r="B23" s="345"/>
      <c r="C23" s="20" t="s">
        <v>330</v>
      </c>
      <c r="D23" s="20" t="s">
        <v>331</v>
      </c>
    </row>
    <row r="24" spans="1:5" ht="56" customHeight="1" x14ac:dyDescent="0.2">
      <c r="A24" s="363" t="s">
        <v>332</v>
      </c>
      <c r="B24" s="363"/>
      <c r="C24" s="363"/>
      <c r="D24" s="363"/>
    </row>
    <row r="25" spans="1:5" ht="60" customHeight="1" x14ac:dyDescent="0.2">
      <c r="A25" s="25" t="s">
        <v>52</v>
      </c>
      <c r="B25" s="25" t="str">
        <f>VLOOKUP($A25,Questions!$B$3:$I$256,2,FALSE)</f>
        <v>Does your product process protected health information (PHI) or any data covered by the Health Insurance Portability and Accountability Act?</v>
      </c>
      <c r="C25" s="25" t="str">
        <f>VLOOKUP($A25,Questions!$B$3:$I$256,7,FALSE)</f>
        <v>This qualifier determines the presence of PHI in the solution and sets the HIPAA section as required appropriately.</v>
      </c>
      <c r="D25" s="25" t="str">
        <f>VLOOKUP($A25,Questions!$B$3:$I$256,8,FALSE)</f>
        <v>Reference the HIPAA section for follow-up review.</v>
      </c>
    </row>
    <row r="26" spans="1:5" ht="82.25" customHeight="1" x14ac:dyDescent="0.2">
      <c r="A26" s="25" t="s">
        <v>53</v>
      </c>
      <c r="B26" s="25" t="str">
        <f>VLOOKUP($A26,Questions!$B$3:$I$256,2,FALSE)</f>
        <v>Will institutional data be shared with or hosted by any third parties? (Any entity not wholly owned by your company is considered a third-party.)</v>
      </c>
      <c r="C26" s="25" t="str">
        <f>VLOOKUP($A26,Questions!$B$3:$I$256,7,FALSE)</f>
        <v>Vendors oftentimes use other vendors to supplement and/or host their infrastructures, and it is important to know what, if any, institutional data is shared with fourth-parties. Responses to this qualifier set the response requirement for the Third Parties section.</v>
      </c>
      <c r="D26" s="25" t="str">
        <f>VLOOKUP($A26,Questions!$B$3:$I$256,8,FALSE)</f>
        <v>Reference the Third Parties section for follow-up review.</v>
      </c>
    </row>
    <row r="27" spans="1:5" ht="84" customHeight="1" x14ac:dyDescent="0.2">
      <c r="A27" s="25" t="s">
        <v>54</v>
      </c>
      <c r="B27" s="25" t="str">
        <f>VLOOKUP($A27,Questions!$B$3:$I$256,2,FALSE)</f>
        <v>Do you have a well-documented Business Continuity Plan (BCP) that is tested annually?</v>
      </c>
      <c r="C27" s="25" t="str">
        <f>VLOOKUP($A27,Questions!$B$3:$I$256,7,FALSE)</f>
        <v>This qualifier determines the existence of a complete, fully populated BCP, maintained by the vendor, and sets the Business Continuity Plan section as required appropriately.</v>
      </c>
      <c r="D27" s="25" t="str">
        <f>VLOOKUP($A27,Questions!$B$3:$I$256,8,FALSE)</f>
        <v>Reference the Business Continuity Plan section for follow-up review.</v>
      </c>
    </row>
    <row r="28" spans="1:5" ht="84" customHeight="1" x14ac:dyDescent="0.2">
      <c r="A28" s="25" t="s">
        <v>55</v>
      </c>
      <c r="B28" s="25" t="str">
        <f>VLOOKUP($A28,Questions!$B$3:$I$256,2,FALSE)</f>
        <v>Do you have a well-documented Disaster Recovery Plan (DRP) that is tested annually?</v>
      </c>
      <c r="C28" s="25" t="str">
        <f>VLOOKUP($A28,Questions!$B$3:$I$256,7,FALSE)</f>
        <v>This qualifier determines the existence of a complete, fully populated DRP, maintained by the vendor, and sets the Disaster Recovery Plan section as required appropriately.</v>
      </c>
      <c r="D28" s="25" t="str">
        <f>VLOOKUP($A28,Questions!$B$3:$I$256,8,FALSE)</f>
        <v>Reference the Disaster Recovery Plan section for follow-up review.</v>
      </c>
    </row>
    <row r="29" spans="1:5" ht="84" customHeight="1" x14ac:dyDescent="0.2">
      <c r="A29" s="25" t="s">
        <v>56</v>
      </c>
      <c r="B29" s="25" t="str">
        <f>VLOOKUP($A29,Questions!$B$3:$I$256,2,FALSE)</f>
        <v>Is the vended product designed to process or store credit card information?</v>
      </c>
      <c r="C29" s="25" t="str">
        <f>VLOOKUP($A29,Questions!$B$3:$I$256,7,FALSE)</f>
        <v>This qualifier determines the presence of PCI DSS in the solution and sets the PCI DSS section as required appropriately.</v>
      </c>
      <c r="D29" s="25" t="str">
        <f>VLOOKUP($A29,Questions!$B$3:$I$256,8,FALSE)</f>
        <v>Reference the PCI DSS section for follow-up review.</v>
      </c>
    </row>
    <row r="30" spans="1:5" ht="108" customHeight="1" x14ac:dyDescent="0.2">
      <c r="A30" s="25" t="s">
        <v>57</v>
      </c>
      <c r="B30" s="25" t="str">
        <f>VLOOKUP($A30,Questions!$B$3:$I$256,2,FALSE)</f>
        <v>Does your company provide professional services pertaining to this product?</v>
      </c>
      <c r="C30" s="25" t="str">
        <f>VLOOKUP($A30,Questions!$B$3:$I$256,7,FALSE)</f>
        <v>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v>
      </c>
      <c r="D30" s="25" t="str">
        <f>VLOOKUP($A30,Questions!$B$3:$I$256,8,FALSE)</f>
        <v>Reference the Consulting section for follow-up review.</v>
      </c>
    </row>
    <row r="31" spans="1:5" ht="112.25" customHeight="1" x14ac:dyDescent="0.2">
      <c r="A31" s="25" t="s">
        <v>58</v>
      </c>
      <c r="B31" s="25" t="str">
        <f>VLOOKUP($A31,Questions!$B$3:$I$256,2,FALSE)</f>
        <v>Select your hosting option.</v>
      </c>
      <c r="C31" s="25" t="str">
        <f>VLOOKUP($A31,Questions!$B$3:$I$256,7,FALSE)</f>
        <v>Understanding the hosting environment may reveal infrastructure risks that may not be apparent by other means and provides context to the responses provided throughout this HECVAT.</v>
      </c>
      <c r="D31" s="25" t="str">
        <f>VLOOKUP($A31,Questions!$B$3:$I$256,8,FALSE)</f>
        <v>Follow-up inquiries for hosting options will be institution/implementation specific.</v>
      </c>
      <c r="E31" s="274" t="s">
        <v>3233</v>
      </c>
    </row>
    <row r="32" spans="1:5" ht="36" customHeight="1" x14ac:dyDescent="0.2">
      <c r="A32" s="345" t="s">
        <v>8</v>
      </c>
      <c r="B32" s="345"/>
      <c r="C32" s="20" t="str">
        <f>$C$23</f>
        <v>Reason for Question</v>
      </c>
      <c r="D32" s="20" t="str">
        <f>$D$23</f>
        <v>Follow-up Inquiries/Responses</v>
      </c>
    </row>
    <row r="33" spans="1:5" ht="72" customHeight="1" x14ac:dyDescent="0.2">
      <c r="A33" s="25" t="s">
        <v>59</v>
      </c>
      <c r="B33" s="25" t="str">
        <f>VLOOKUP($A33,Questions!$B$3:$I$256,2,FALSE)</f>
        <v>Describe your organization’s business background and ownership structure, including all parent and subsidiary relationships.</v>
      </c>
      <c r="C33" s="25" t="str">
        <f>VLOOKUP($A33,Questions!$B$3:$I$256,7,FALSE)</f>
        <v>Defining scale of company (support, resources, skillsets), general information about the organization that may be concerning.</v>
      </c>
      <c r="D33" s="25" t="str">
        <f>VLOOKUP($A33,Questions!$B$3:$I$256,8,FALSE)</f>
        <v>Follow-up responses to this one are normally unique to their response. Vague answers here usually result in some footprinting of a vendor to determine their "reputation."</v>
      </c>
    </row>
    <row r="34" spans="1:5" ht="84" customHeight="1" x14ac:dyDescent="0.2">
      <c r="A34" s="25" t="s">
        <v>61</v>
      </c>
      <c r="B34" s="25" t="str">
        <f>VLOOKUP($A34,Questions!$B$3:$I$256,2,FALSE)</f>
        <v>Have you had an unplanned disruption to this product/service in the past 12 months?</v>
      </c>
      <c r="C34" s="25" t="str">
        <f>VLOOKUP($A34,Questions!$B$3:$I$256,7,FALSE)</f>
        <v>We want transparency from the vendor, and an honest answer to this question, regardless of the response, is a good step in building trust.</v>
      </c>
      <c r="D34" s="25" t="str">
        <f>VLOOKUP($A34,Questions!$B$3:$I$256,8,FALSE)</f>
        <v>If a vendor says "No," it is taken at face value. If your organization is capable of conducting reconnaissance, it is encouraged. If a vendor has experienced a breach, evaluate the circumstances of the incident and what the vendor has done in response to the breach.</v>
      </c>
    </row>
    <row r="35" spans="1:5" ht="120" x14ac:dyDescent="0.2">
      <c r="A35" s="25" t="s">
        <v>62</v>
      </c>
      <c r="B35" s="25" t="str">
        <f>VLOOKUP($A35,Questions!$B$3:$I$256,2,FALSE)</f>
        <v>Do you have a dedicated Information Security staff or office?</v>
      </c>
      <c r="C35" s="25" t="str">
        <f>VLOOKUP($A35,Questions!$B$3:$I$256,7,FALSE)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35" s="25" t="str">
        <f>VLOOKUP($A35,Questions!$B$3:$I$256,8,FALSE)</f>
        <v>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v>
      </c>
    </row>
    <row r="36" spans="1:5" ht="108" customHeight="1" x14ac:dyDescent="0.2">
      <c r="A36" s="25" t="s">
        <v>63</v>
      </c>
      <c r="B36" s="25" t="str">
        <f>VLOOKUP($A36,Questions!$B$3:$I$256,2,FALSE)</f>
        <v>Do you have a dedicated Software and System Development team(s)? (e.g., Customer Support, Implementation, Product Management, etc.)</v>
      </c>
      <c r="C36" s="25" t="str">
        <f>VLOOKUP($A36,Questions!$B$3:$I$256,7,FALSE)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36" s="25" t="str">
        <f>VLOOKUP($A36,Questions!$B$3:$I$256,8,FALSE)</f>
        <v>Follow-up inquiries for vendor team strategies will be unique to your institution and may depend on the underlying infrastructures needed to support a system for your specific use case.</v>
      </c>
    </row>
    <row r="37" spans="1:5" ht="124.25" customHeight="1" x14ac:dyDescent="0.2">
      <c r="A37" s="25" t="s">
        <v>64</v>
      </c>
      <c r="B37" s="25" t="str">
        <f>VLOOKUP($A37,Questions!$B$3:$I$256,2,FALSE)</f>
        <v>Use this area to share information about your environment that will assist those who are assessing your company data security program.</v>
      </c>
      <c r="C37" s="25" t="str">
        <f>VLOOKUP($A37,Questions!$B$3:$I$256,7,FALSE)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37" s="25" t="str">
        <f>VLOOKUP($A37,Questions!$B$3:$I$256,8,FALSE)</f>
        <v>This is a freebie to help the vendor state their case. If a vendor does not add anything here (or it is just sales stuff), we can assume it was filled out by a sales engineer and questions will be evaluated with higher scrutiny.</v>
      </c>
      <c r="E37" s="274" t="s">
        <v>3233</v>
      </c>
    </row>
    <row r="38" spans="1:5" ht="36" customHeight="1" x14ac:dyDescent="0.2">
      <c r="A38" s="345" t="s">
        <v>7</v>
      </c>
      <c r="B38" s="345"/>
      <c r="C38" s="20" t="str">
        <f>$C$23</f>
        <v>Reason for Question</v>
      </c>
      <c r="D38" s="20" t="str">
        <f>$D$23</f>
        <v>Follow-up Inquiries/Responses</v>
      </c>
    </row>
    <row r="39" spans="1:5" ht="48" customHeight="1" x14ac:dyDescent="0.2">
      <c r="A39" s="25" t="s">
        <v>65</v>
      </c>
      <c r="B39" s="25" t="str">
        <f>VLOOKUP($A39,Questions!$B$3:$I$256,2,FALSE)</f>
        <v>Have you undergone a SSAE 18/SOC 2 audit?</v>
      </c>
      <c r="C39" s="25" t="str">
        <f>VLOOKUP($A39,Questions!$B$3:$I$256,7,FALSE)</f>
        <v>Standard documentation, relevant to institutions requiring a vendor to undergo SSAE 18 audits.</v>
      </c>
      <c r="D39" s="25" t="str">
        <f>VLOOKUP($A39,Questions!$B$3:$I$256,8,FALSE)</f>
        <v>Follow-up inquiries for SSAE 18 content will be institution/implementation specific.</v>
      </c>
    </row>
    <row r="40" spans="1:5" ht="64.25" customHeight="1" x14ac:dyDescent="0.2">
      <c r="A40" s="25" t="s">
        <v>66</v>
      </c>
      <c r="B40" s="25" t="str">
        <f>VLOOKUP($A40,Questions!$B$3:$I$256,2,FALSE)</f>
        <v>Have you completed the Cloud Security Alliance (CSA) self assessment or CAIQ?</v>
      </c>
      <c r="C40" s="25" t="str">
        <f>VLOOKUP($A40,Questions!$B$3:$I$256,7,FALSE)</f>
        <v>Many vendors have populated a CAIQ or at least a self-assessment. Although lacking in some areas important to higher education, these documents are useful for supplemental assessment.</v>
      </c>
      <c r="D40" s="25" t="str">
        <f>VLOOKUP($A40,Questions!$B$3:$I$256,8,FALSE)</f>
        <v>Follow-up inquiries for CSA content will be institution/implementation specific.</v>
      </c>
    </row>
    <row r="41" spans="1:5" ht="64.25" customHeight="1" x14ac:dyDescent="0.2">
      <c r="A41" s="25" t="s">
        <v>67</v>
      </c>
      <c r="B41" s="25" t="str">
        <f>VLOOKUP($A41,Questions!$B$3:$I$256,2,FALSE)</f>
        <v>Have you received the Cloud Security Alliance STAR certification?</v>
      </c>
      <c r="C41" s="25" t="str">
        <f>VLOOKUP($A41,Questions!$B$3:$I$256,7,FALSE)</f>
        <v>If a vendor is STAR certified, vendor responses can theoretically be more trusted since CSA has verified their responses. Trust, but verify for yourself, as needed.</v>
      </c>
      <c r="D41" s="25" t="str">
        <f>VLOOKUP($A41,Questions!$B$3:$I$256,8,FALSE)</f>
        <v>If STAR certification is important to your institution you may have specific follow-up details for documentation purposes.</v>
      </c>
    </row>
    <row r="42" spans="1:5" ht="112.25" customHeight="1" x14ac:dyDescent="0.2">
      <c r="A42" s="25" t="s">
        <v>68</v>
      </c>
      <c r="B42" s="25" t="str">
        <f>VLOOKUP($A42,Questions!$B$3:$I$256,2,FALSE)</f>
        <v>Do you conform with a specific industry standard security framework? (e.g., NIST Cybersecurity Framework, CIS Controls, ISO 27001, etc.)</v>
      </c>
      <c r="C42" s="25" t="str">
        <f>VLOOKUP($A42,Questions!$B$3:$I$256,7,FALSE)</f>
        <v>The details of the standard are not the focus here; it is the fact that a vendor builds their environment around a standard and that they continually evaluate and assess their security programs.</v>
      </c>
      <c r="D42" s="25" t="str">
        <f>VLOOKUP($A42,Questions!$B$3:$I$256,8,FALSE)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row>
    <row r="43" spans="1:5" ht="48" customHeight="1" x14ac:dyDescent="0.2">
      <c r="A43" s="25" t="s">
        <v>69</v>
      </c>
      <c r="B43" s="25" t="str">
        <f>VLOOKUP($A43,Questions!$B$3:$I$256,2,FALSE)</f>
        <v>Can the systems that hold the institution's data be compliant with NIST SP 800-171 and/or CMMC Level 2 standards?</v>
      </c>
      <c r="C43" s="25" t="str">
        <f>VLOOKUP($A43,Questions!$B$3:$I$256,7,FALSE)</f>
        <v>For institutions that collaborate with the United States government, FISMA compliance may be required.</v>
      </c>
      <c r="D43" s="25" t="str">
        <f>VLOOKUP($A43,Questions!$B$3:$I$256,8,FALSE)</f>
        <v>Follow-up inquiries for FISMA compliance will be institution/implementation specific.</v>
      </c>
    </row>
    <row r="44" spans="1:5" ht="96" customHeight="1" x14ac:dyDescent="0.2">
      <c r="A44" s="25" t="s">
        <v>70</v>
      </c>
      <c r="B44" s="25" t="str">
        <f>VLOOKUP($A44,Questions!$B$3:$I$256,2,FALSE)</f>
        <v>Can you provide overall system and/or application architecture diagrams, including a full description of the data flow for all components of the system?</v>
      </c>
      <c r="C44" s="25" t="str">
        <f>VLOOKUP($A44,Questions!$B$3:$I$256,7,FALSE)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4" s="25" t="str">
        <f>VLOOKUP($A44,Questions!$B$3:$I$256,8,FALSE)</f>
        <v>Inquire about any privacy language the vendor may have. It may not be ideal but there may be something available to assess or enough to have your legal counsel or policy/privacy professionals review.</v>
      </c>
    </row>
    <row r="45" spans="1:5" ht="96" customHeight="1" x14ac:dyDescent="0.2">
      <c r="A45" s="25" t="s">
        <v>71</v>
      </c>
      <c r="B45" s="25" t="str">
        <f>VLOOKUP($A45,Questions!$B$3:$I$256,2,FALSE)</f>
        <v>Does your organization have a data privacy policy?</v>
      </c>
      <c r="C45" s="25" t="str">
        <f>VLOOKUP($A45,Questions!$B$3:$I$256,7,FALSE)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5" s="25" t="str">
        <f>VLOOKUP($A45,Questions!$B$3:$I$256,8,FALSE)</f>
        <v>Inquire about any privacy language the vendor may have. It may not be ideal but there may be something available to assess or enough to have your legal counsel or policy/privacy professionals review.</v>
      </c>
    </row>
    <row r="46" spans="1:5" ht="120" x14ac:dyDescent="0.2">
      <c r="A46" s="25" t="s">
        <v>72</v>
      </c>
      <c r="B46" s="25" t="str">
        <f>VLOOKUP($A46,Questions!$B$3:$I$256,2,FALSE)</f>
        <v>Do you have a documented, and currently implemented, employee onboarding and offboarding policy?</v>
      </c>
      <c r="C46" s="25" t="str">
        <f>VLOOKUP($A46,Questions!$B$3:$I$256,7,FALSE)</f>
        <v>Managing and protecting a vendor's assets through appropriate human resource management is of upmost importance. Knowing how roles and access controls are implemented (directed by policy) within a vendor's infrastructure during the onboarding and offboarding processes is indicative of how access control is regarded in other areas on the provider (vendor).</v>
      </c>
      <c r="D46" s="25" t="str">
        <f>VLOOKUP($A46,Questions!$B$3:$I$256,8,FALSE)</f>
        <v>Unsatisfactory answers should be met with questions about access control authority, roles and responsibilities (of access grantors), administrative privileges within the vendor's infrastructure(s), etc.</v>
      </c>
    </row>
    <row r="47" spans="1:5" ht="96" customHeight="1" x14ac:dyDescent="0.2">
      <c r="A47" s="25" t="s">
        <v>73</v>
      </c>
      <c r="B47" s="25" t="str">
        <f>VLOOKUP($A47,Questions!$B$3:$I$256,2,FALSE)</f>
        <v>Do you have a documented change management process?</v>
      </c>
      <c r="C47" s="25" t="str">
        <f>VLOOKUP($A47,Questions!$B$3:$I$256,7,FALSE)</f>
        <v>The lack of a change management function is indicative of immature program processes. Answers to this question can provide insight into how well their responses (on the HECVAT) represent their actual environment(s).</v>
      </c>
      <c r="D47" s="25" t="str">
        <f>VLOOKUP($A47,Questions!$B$3:$I$256,8,FALSE)</f>
        <v>If a weak response is given to this answer, response scrutiny should be increased. Questions about configuration management, system authority, and documentation are appropriate.</v>
      </c>
    </row>
    <row r="48" spans="1:5" ht="156" customHeight="1" x14ac:dyDescent="0.2">
      <c r="A48" s="25" t="s">
        <v>74</v>
      </c>
      <c r="B48" s="25" t="str">
        <f>VLOOKUP($A48,Questions!$B$3:$I$256,2,FALSE)</f>
        <v>Has a VPAT or ACR been created or updated for the product and version under consideration within the past year?</v>
      </c>
      <c r="C48" s="25" t="str">
        <f>VLOOKUP($A48,Questions!$B$3:$I$256,7,FALSE)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8" s="25" t="str">
        <f>VLOOKUP($A48,Questions!$B$3:$I$256,8,FALSE)</f>
        <v>Cross-reference Accessibility Conformance Reports (ACR) with any answers from ITAC-04 about product roadmaps for accessibility improvements.</v>
      </c>
    </row>
    <row r="49" spans="1:5" ht="120" x14ac:dyDescent="0.2">
      <c r="A49" s="25" t="s">
        <v>75</v>
      </c>
      <c r="B49" s="25" t="str">
        <f>VLOOKUP($A49,Questions!$B$3:$I$256,2,FALSE)</f>
        <v>Do you have documentation to support the accessibility features of your product?</v>
      </c>
      <c r="C49" s="25" t="str">
        <f>VLOOKUP($A49,Questions!$B$3:$I$256,7,FALSE)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9" s="25" t="str">
        <f>VLOOKUP($A49,Questions!$B$3:$I$256,8,FALSE)</f>
        <v>In-development</v>
      </c>
      <c r="E49" s="279" t="s">
        <v>3233</v>
      </c>
    </row>
    <row r="50" spans="1:5" ht="48" customHeight="1" x14ac:dyDescent="0.2">
      <c r="A50" s="354" t="s">
        <v>76</v>
      </c>
      <c r="B50" s="355"/>
      <c r="C50" s="20" t="str">
        <f>$C$23</f>
        <v>Reason for Question</v>
      </c>
      <c r="D50" s="20" t="str">
        <f>$D$23</f>
        <v>Follow-up Inquiries/Responses</v>
      </c>
    </row>
    <row r="51" spans="1:5" ht="83" customHeight="1" x14ac:dyDescent="0.2">
      <c r="A51" s="25" t="s">
        <v>77</v>
      </c>
      <c r="B51" s="25" t="str">
        <f>VLOOKUP($A51,Questions!$B$3:$I$256,2,FALSE)</f>
        <v>Has a third-party expert conducted an audit of the most recent version of your product?</v>
      </c>
      <c r="C51" s="25" t="str">
        <f>VLOOKUP($A51,Questions!$B$3:$I$256,7,FALSE)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51" s="25" t="str">
        <f>VLOOKUP($A51,Questions!$B$3:$I$256,8,FALSE)</f>
        <v>In-development</v>
      </c>
    </row>
    <row r="52" spans="1:5" ht="180" x14ac:dyDescent="0.2">
      <c r="A52" s="25" t="s">
        <v>78</v>
      </c>
      <c r="B52" s="25" t="str">
        <f>VLOOKUP($A52,Questions!$B$3:$I$256,2,FALSE)</f>
        <v>Do you have a documented and implemented process for verifying accessibility conformance?</v>
      </c>
      <c r="C52" s="25" t="str">
        <f>VLOOKUP($A52,Questions!$B$3:$I$256,7,FALSE)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52" s="25" t="str">
        <f>VLOOKUP($A52,Questions!$B$3:$I$256,8,FALSE)</f>
        <v>In-development</v>
      </c>
    </row>
    <row r="53" spans="1:5" ht="225" x14ac:dyDescent="0.2">
      <c r="A53" s="25" t="s">
        <v>79</v>
      </c>
      <c r="B53" s="25" t="str">
        <f>VLOOKUP($A53,Questions!$B$3:$I$256,2,FALSE)</f>
        <v>Have you adopted a technical or legal standard of conformance for the product in question?</v>
      </c>
      <c r="C53" s="25" t="str">
        <f>VLOOKUP($A53,Questions!$B$3:$I$256,7,FALSE)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v>
      </c>
      <c r="D53" s="25" t="str">
        <f>VLOOKUP($A53,Questions!$B$3:$I$256,8,FALSE)</f>
        <v>In-development</v>
      </c>
    </row>
    <row r="54" spans="1:5" ht="108" customHeight="1" x14ac:dyDescent="0.2">
      <c r="A54" s="25" t="s">
        <v>80</v>
      </c>
      <c r="B54" s="25" t="str">
        <f>VLOOKUP($A54,Questions!$B$3:$I$256,2,FALSE)</f>
        <v>Can you provide a current, detailed accessibility roadmap with delivery timelines?</v>
      </c>
      <c r="C54" s="25" t="str">
        <f>VLOOKUP($A54,Questions!$B$3:$I$256,7,FALSE)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54" s="25" t="str">
        <f>VLOOKUP($A54,Questions!$B$3:$I$256,8,FALSE)</f>
        <v>In-development</v>
      </c>
    </row>
    <row r="55" spans="1:5" ht="96" customHeight="1" x14ac:dyDescent="0.2">
      <c r="A55" s="25" t="s">
        <v>81</v>
      </c>
      <c r="B55" s="25" t="str">
        <f>VLOOKUP($A55,Questions!$B$3:$I$256,2,FALSE)</f>
        <v>Do you expect your staff to maintain a current skill set in IT accessibility?</v>
      </c>
      <c r="C55" s="25" t="str">
        <f>VLOOKUP($A55,Questions!$B$3:$I$256,7,FALSE)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5" s="25" t="str">
        <f>VLOOKUP($A55,Questions!$B$3:$I$256,8,FALSE)</f>
        <v>In-development</v>
      </c>
    </row>
    <row r="56" spans="1:5" ht="144" customHeight="1" x14ac:dyDescent="0.2">
      <c r="A56" s="25" t="s">
        <v>82</v>
      </c>
      <c r="B56" s="25" t="str">
        <f>VLOOKUP($A56,Questions!$B$3:$I$256,2,FALSE)</f>
        <v>Do you have a documented and implemented process for reporting and tracking accessibility issues?</v>
      </c>
      <c r="C56" s="25">
        <f>VLOOKUP($A56,Questions!$B$3:$I$256,7,FALSE)</f>
        <v>0</v>
      </c>
      <c r="D56" s="25" t="str">
        <f>VLOOKUP($A56,Questions!$B$3:$I$256,8,FALSE)</f>
        <v>In-development</v>
      </c>
    </row>
    <row r="57" spans="1:5" ht="96" customHeight="1" x14ac:dyDescent="0.2">
      <c r="A57" s="25" t="s">
        <v>83</v>
      </c>
      <c r="B57" s="25" t="str">
        <f>VLOOKUP($A57,Questions!$B$3:$I$256,2,FALSE)</f>
        <v>Do you have documented processes and procedures for implementing accessibility into your development lifecycle?</v>
      </c>
      <c r="C57" s="25" t="str">
        <f>VLOOKUP($A57,Questions!$B$3:$I$256,7,FALSE)</f>
        <v xml:space="preserve">This question is designed to understand how accessibility is included in new versions and features of products, particularly with vendors that implement Agile or similar methodologies where software is updated frequently and continuously.
</v>
      </c>
      <c r="D57" s="25" t="str">
        <f>VLOOKUP($A57,Questions!$B$3:$I$256,8,FALSE)</f>
        <v>In-development</v>
      </c>
    </row>
    <row r="58" spans="1:5" ht="72" customHeight="1" x14ac:dyDescent="0.2">
      <c r="A58" s="25" t="s">
        <v>84</v>
      </c>
      <c r="B58" s="25" t="str">
        <f>VLOOKUP($A58,Questions!$B$3:$I$256,2,FALSE)</f>
        <v>Can all functions of the application or service be performed using only the keyboard?</v>
      </c>
      <c r="C58" s="25" t="str">
        <f>VLOOKUP($A58,Questions!$B$3:$I$256,7,FALSE)</f>
        <v>One critical accessibility requirement is the full use of a product using only the keyboard--no mouse or trackpad. This requirement is easy for a nontechnical or non-accessibility expert to understand and verify.</v>
      </c>
      <c r="D58" s="25" t="str">
        <f>VLOOKUP($A58,Questions!$B$3:$I$256,8,FALSE)</f>
        <v>In-development</v>
      </c>
    </row>
    <row r="59" spans="1:5" ht="175.25" customHeight="1" x14ac:dyDescent="0.2">
      <c r="A59" s="25" t="s">
        <v>85</v>
      </c>
      <c r="B59" s="25" t="str">
        <f>VLOOKUP($A59,Questions!$B$3:$I$256,2,FALSE)</f>
        <v>Does your product rely on activating a special "accessibility mode," a "lite version," or accessing an alternate interface for accessibility purposes?</v>
      </c>
      <c r="C59" s="25" t="str">
        <f>VLOOKUP($A59,Questions!$B$3:$I$256,7,FALSE)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9" s="25" t="str">
        <f>VLOOKUP($A59,Questions!$B$3:$I$256,8,FALSE)</f>
        <v>In-development</v>
      </c>
      <c r="E59" s="274" t="s">
        <v>3233</v>
      </c>
    </row>
    <row r="60" spans="1:5" ht="36" customHeight="1" x14ac:dyDescent="0.2">
      <c r="A60" s="345" t="str">
        <f>IF($C$27="No","Assessment of Third Parties - Optional based on QUALIFIER response.","Assessment of Third Parties")</f>
        <v>Assessment of Third Parties</v>
      </c>
      <c r="B60" s="345"/>
      <c r="C60" s="20" t="str">
        <f>$C$23</f>
        <v>Reason for Question</v>
      </c>
      <c r="D60" s="20" t="str">
        <f>$D$23</f>
        <v>Follow-up Inquiries/Responses</v>
      </c>
    </row>
    <row r="61" spans="1:5" ht="96" customHeight="1" x14ac:dyDescent="0.2">
      <c r="A61" s="25" t="s">
        <v>86</v>
      </c>
      <c r="B61" s="25" t="str">
        <f>VLOOKUP($A61,Questions!$B$3:$I$256,2,FALSE)</f>
        <v>Do you perform security assessments of third-party companies with which you share data? (e.g., hosting providers, cloud services, PaaS, IaaS, SaaS)</v>
      </c>
      <c r="C61" s="25" t="str">
        <f>VLOOKUP($A61,Questions!$B$3:$I$256,7,FALSE)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61" s="25" t="str">
        <f>VLOOKUP($A61,Questions!$B$3:$I$256,8,FALSE)</f>
        <v>Follow up with a robust question set if the vendor cannot clearly state full control of the integrity of their system(s). Questions about administrator access on end-user devices and other maintenance and patching type questions are appropriate.</v>
      </c>
    </row>
    <row r="62" spans="1:5" ht="80" customHeight="1" x14ac:dyDescent="0.2">
      <c r="A62" s="25" t="s">
        <v>87</v>
      </c>
      <c r="B62" s="25" t="str">
        <f>VLOOKUP($A62,Questions!$B$3:$I$256,2,FALSE)</f>
        <v>Provide a brief description for why each of these third parties will have access to institutional data.</v>
      </c>
      <c r="C62" s="25" t="str">
        <f>VLOOKUP($A62,Questions!$B$3:$I$256,7,FALSE)</f>
        <v>The sharing of institutional data to fourth-parties may increase the risk to the institutation and thus, we want to know who gets what data, when they get that data, and why they get that data.</v>
      </c>
      <c r="D62" s="25" t="str">
        <f>VLOOKUP($A62,Questions!$B$3:$I$256,8,FALSE)</f>
        <v>Follow-up inquiries concerning third-party data sharing will be institution/implementation specific.</v>
      </c>
    </row>
    <row r="63" spans="1:5" ht="80" customHeight="1" x14ac:dyDescent="0.2">
      <c r="A63" s="25" t="s">
        <v>88</v>
      </c>
      <c r="B63" s="25" t="str">
        <f>VLOOKUP($A63,Questions!$B$3:$I$256,2,FALSE)</f>
        <v>What legal agreements (i.e., contracts) do you have in place with these third parties that address liability in the event of a data breach?</v>
      </c>
      <c r="C63" s="25" t="str">
        <f>VLOOKUP($A63,Questions!$B$3:$I$256,7,FALSE)</f>
        <v>Knowing the protections and legal agreements in place for third-party data sharing may assists analysts in determininng residual risk.</v>
      </c>
      <c r="D63" s="25" t="str">
        <f>VLOOKUP($A63,Questions!$B$3:$I$256,8,FALSE)</f>
        <v>Follow-up inquiries concerning legal agreements with third-parties will be institution/implementation specific.</v>
      </c>
    </row>
    <row r="64" spans="1:5" ht="112.25" customHeight="1" x14ac:dyDescent="0.2">
      <c r="A64" s="25" t="s">
        <v>89</v>
      </c>
      <c r="B64" s="25" t="str">
        <f>VLOOKUP($A64,Questions!$B$3:$I$256,2,FALSE)</f>
        <v>Do you have an implemented third-party management strategy?</v>
      </c>
      <c r="C64" s="25" t="str">
        <f>VLOOKUP($A64,Questions!$B$3:$I$256,7,FALSE)</f>
        <v>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64" s="25" t="str">
        <f>VLOOKUP($A64,Questions!$B$3:$I$256,8,FALSE)</f>
        <v>If "No," inquire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v>
      </c>
    </row>
    <row r="65" spans="1:5" ht="112.25" customHeight="1" x14ac:dyDescent="0.2">
      <c r="A65" s="25" t="s">
        <v>90</v>
      </c>
      <c r="B65" s="25" t="str">
        <f>VLOOKUP($A65,Questions!$B$3:$I$256,2,FALSE)</f>
        <v>Do you have a process and implemented procedures for managing your hardware supply chain? (e.g., telecommunications equipment, export licensing, computing devices)</v>
      </c>
      <c r="C65" s="25" t="str">
        <f>VLOOKUP($A65,Questions!$B$3:$I$256,7,FALSE)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65" s="25" t="str">
        <f>VLOOKUP($A65,Questions!$B$3:$I$256,8,FALSE)</f>
        <v>Follow-up inquiries concerning hardware supply chain will be institution/implementation specific.</v>
      </c>
      <c r="E65" s="274" t="s">
        <v>3233</v>
      </c>
    </row>
    <row r="66" spans="1:5" ht="36" customHeight="1" x14ac:dyDescent="0.2">
      <c r="A66" s="345" t="str">
        <f>IF($C$31="","Consulting",IF($C$31="Yes","Consulting - All questions after this section are OPTIONAL.","Consulting - Optional based on QUALIFIER response."))</f>
        <v>Consulting - Optional based on QUALIFIER response.</v>
      </c>
      <c r="B66" s="345"/>
      <c r="C66" s="20" t="str">
        <f>$C$23</f>
        <v>Reason for Question</v>
      </c>
      <c r="D66" s="20" t="str">
        <f>$D$23</f>
        <v>Follow-up Inquiries/Responses</v>
      </c>
    </row>
    <row r="67" spans="1:5" ht="36" customHeight="1" x14ac:dyDescent="0.2">
      <c r="A67" s="25" t="str">
        <f>'HECVAT - Full | Vendor Response'!A69</f>
        <v>CONS-01</v>
      </c>
      <c r="B67" s="25" t="str">
        <f>VLOOKUP($A67,Questions!$B$3:$I$256,2,FALSE)</f>
        <v>Will the consulting take place on-premises?</v>
      </c>
      <c r="C67" s="25" t="str">
        <f>VLOOKUP($A67,Questions!$B$3:$I$256,7,FALSE)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7" s="25" t="str">
        <f>VLOOKUP($A67,Questions!$B$3:$I$256,8,FALSE)</f>
        <v>Follow-up inquiries will be institution/implementation specific.</v>
      </c>
    </row>
    <row r="68" spans="1:5" ht="36" customHeight="1" x14ac:dyDescent="0.2">
      <c r="A68" s="25" t="str">
        <f>'HECVAT - Full | Vendor Response'!A70</f>
        <v>CONS-02</v>
      </c>
      <c r="B68" s="25" t="str">
        <f>VLOOKUP($A68,Questions!$B$3:$I$256,2,FALSE)</f>
        <v>Will the consultant require access to the institution's network resources?</v>
      </c>
      <c r="C68" s="25" t="str">
        <f>VLOOKUP($A68,Questions!$B$3:$I$256,7,FALSE)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8" s="25" t="str">
        <f>VLOOKUP($A68,Questions!$B$3:$I$256,8,FALSE)</f>
        <v>Follow-up inquiries will be institution/implementation specific.</v>
      </c>
    </row>
    <row r="69" spans="1:5" ht="36" customHeight="1" x14ac:dyDescent="0.2">
      <c r="A69" s="25" t="str">
        <f>'HECVAT - Full | Vendor Response'!A71</f>
        <v>CONS-03</v>
      </c>
      <c r="B69" s="25" t="str">
        <f>VLOOKUP($A69,Questions!$B$3:$I$256,2,FALSE)</f>
        <v>Will the consultant require access to hardware in the institution's data centers?</v>
      </c>
      <c r="C69" s="25" t="str">
        <f>VLOOKUP($A69,Questions!$B$3:$I$256,7,FALSE)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9" s="25" t="str">
        <f>VLOOKUP($A69,Questions!$B$3:$I$256,8,FALSE)</f>
        <v>Follow-up inquiries will be institution/implementation specific.</v>
      </c>
    </row>
    <row r="70" spans="1:5" ht="36" customHeight="1" x14ac:dyDescent="0.2">
      <c r="A70" s="25" t="str">
        <f>'HECVAT - Full | Vendor Response'!A72</f>
        <v>CONS-04</v>
      </c>
      <c r="B70" s="25" t="str">
        <f>VLOOKUP($A70,Questions!$B$3:$I$256,2,FALSE)</f>
        <v>Will the consultant require an account within the institution's domain (@*.edu)?</v>
      </c>
      <c r="C70" s="25" t="str">
        <f>VLOOKUP($A70,Questions!$B$3:$I$256,7,FALSE)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0" s="25" t="str">
        <f>VLOOKUP($A70,Questions!$B$3:$I$256,8,FALSE)</f>
        <v>Follow-up inquiries will be institution/implementation specific.</v>
      </c>
    </row>
    <row r="71" spans="1:5" ht="36" customHeight="1" x14ac:dyDescent="0.2">
      <c r="A71" s="25" t="str">
        <f>'HECVAT - Full | Vendor Response'!A73</f>
        <v>CONS-05</v>
      </c>
      <c r="B71" s="25" t="str">
        <f>VLOOKUP($A71,Questions!$B$3:$I$256,2,FALSE)</f>
        <v>Has the consultant received training on (sensitive, HIPAA, PCI, etc.) data handling?</v>
      </c>
      <c r="C71" s="25" t="str">
        <f>VLOOKUP($A71,Questions!$B$3:$I$256,7,FALSE)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1" s="25" t="str">
        <f>VLOOKUP($A71,Questions!$B$3:$I$256,8,FALSE)</f>
        <v>Follow-up inquiries will be institution/implementation specific.</v>
      </c>
    </row>
    <row r="72" spans="1:5" ht="36" customHeight="1" x14ac:dyDescent="0.2">
      <c r="A72" s="25" t="str">
        <f>'HECVAT - Full | Vendor Response'!A74</f>
        <v>CONS-06</v>
      </c>
      <c r="B72" s="25" t="str">
        <f>VLOOKUP($A72,Questions!$B$3:$I$256,2,FALSE)</f>
        <v>Will any data be transferred to the consultant's possession?</v>
      </c>
      <c r="C72" s="25" t="str">
        <f>VLOOKUP($A72,Questions!$B$3:$I$256,7,FALSE)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2" s="25" t="str">
        <f>VLOOKUP($A72,Questions!$B$3:$I$256,8,FALSE)</f>
        <v>Follow-up inquiries will be institution/implementation specific.</v>
      </c>
    </row>
    <row r="73" spans="1:5" s="1" customFormat="1" ht="36" customHeight="1" x14ac:dyDescent="0.2">
      <c r="A73" s="25" t="str">
        <f>'HECVAT - Full | Vendor Response'!A75</f>
        <v>CONS-07</v>
      </c>
      <c r="B73" s="25" t="str">
        <f>VLOOKUP($A73,Questions!$B$3:$I$256,2,FALSE)</f>
        <v>Is it encrypted (at rest) while in the consultant's possession?</v>
      </c>
      <c r="C73" s="25" t="str">
        <f>VLOOKUP($A73,Questions!$B$3:$I$256,7,FALSE)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3" s="25" t="str">
        <f>VLOOKUP($A73,Questions!$B$3:$I$256,8,FALSE)</f>
        <v>Follow-up inquiries will be institution/implementation specific.</v>
      </c>
    </row>
    <row r="74" spans="1:5" ht="36" customHeight="1" x14ac:dyDescent="0.2">
      <c r="A74" s="25" t="str">
        <f>'HECVAT - Full | Vendor Response'!A76</f>
        <v>CONS-08</v>
      </c>
      <c r="B74" s="25" t="str">
        <f>VLOOKUP($A74,Questions!$B$3:$I$256,2,FALSE)</f>
        <v>Will the consultant need remote access to the institution's network or systems?</v>
      </c>
      <c r="C74" s="25" t="str">
        <f>VLOOKUP($A74,Questions!$B$3:$I$256,7,FALSE)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4" s="25" t="str">
        <f>VLOOKUP($A74,Questions!$B$3:$I$256,8,FALSE)</f>
        <v>Follow-up inquiries will be institution/implementation specific.</v>
      </c>
    </row>
    <row r="75" spans="1:5" s="1" customFormat="1" ht="36" customHeight="1" x14ac:dyDescent="0.2">
      <c r="A75" s="25" t="str">
        <f>'HECVAT - Full | Vendor Response'!A77</f>
        <v>CONS-09</v>
      </c>
      <c r="B75" s="25" t="str">
        <f>VLOOKUP($A75,Questions!$B$3:$I$256,2,FALSE)</f>
        <v>Can we restrict that access based on source IP address?</v>
      </c>
      <c r="C75" s="25" t="str">
        <f>VLOOKUP($A75,Questions!$B$3:$I$256,7,FALSE)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5" s="25" t="str">
        <f>VLOOKUP($A75,Questions!$B$3:$I$256,8,FALSE)</f>
        <v>Follow-up inquiries will be institution/implementation specific.</v>
      </c>
      <c r="E75" s="280" t="s">
        <v>3233</v>
      </c>
    </row>
    <row r="76" spans="1:5" ht="36" customHeight="1" x14ac:dyDescent="0.2">
      <c r="A76" s="345" t="str">
        <f>IF($C$31="","Application/Service Security",IF($C$31="Yes","App/Service Security - Optional based on QUALIFIER response.","Application/Service Security"))</f>
        <v>Application/Service Security</v>
      </c>
      <c r="B76" s="345"/>
      <c r="C76" s="20" t="str">
        <f>$C$23</f>
        <v>Reason for Question</v>
      </c>
      <c r="D76" s="20" t="str">
        <f>$D$23</f>
        <v>Follow-up Inquiries/Responses</v>
      </c>
    </row>
    <row r="77" spans="1:5" ht="120" x14ac:dyDescent="0.2">
      <c r="A77" s="25" t="str">
        <f>'HECVAT - Full | Vendor Response'!A79</f>
        <v>APPL-01</v>
      </c>
      <c r="B77" s="25" t="str">
        <f>VLOOKUP($A77,Questions!$B$3:$I$256,2,FALSE)</f>
        <v>Are access controls for institutional accounts based on structured rules, such as role-based access control (RBAC), attribute-based access control (ABAC), or policy-based access control (PBAC)?</v>
      </c>
      <c r="C77" s="25" t="str">
        <f>VLOOKUP($A77,Questions!$B$3:$I$256,7,FALSE)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v>
      </c>
      <c r="D77" s="25" t="str">
        <f>VLOOKUP($A77,Questions!$B$3:$I$256,8,FALSE)</f>
        <v>Ask the vendor to summarize the best practices to restrict/control the access given to the institution's end users without the use of RBAC. Make sure to understand the administrative requirements/overhead introduced in the vendor's environment.</v>
      </c>
    </row>
    <row r="78" spans="1:5" ht="112.25" customHeight="1" x14ac:dyDescent="0.2">
      <c r="A78" s="25" t="str">
        <f>'HECVAT - Full | Vendor Response'!A80</f>
        <v>APPL-02</v>
      </c>
      <c r="B78" s="25" t="str">
        <f>VLOOKUP($A78,Questions!$B$3:$I$256,2,FALSE)</f>
        <v>Are access controls for staff within your organization based on structured rules, such as RBAC, ABAC, or PBAC?</v>
      </c>
      <c r="C78" s="25" t="str">
        <f>VLOOKUP($A78,Questions!$B$3:$I$256,7,FALSE)</f>
        <v>Managing a software/product/service may rely on various professionals to administer a system. This question is focused on how administration, and the segregation of functions, is implemented within the vendor's infrastructure.</v>
      </c>
      <c r="D78" s="25" t="str">
        <f>VLOOKUP($A78,Questions!$B$3:$I$256,8,FALSE)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row>
    <row r="79" spans="1:5" ht="112.25" customHeight="1" x14ac:dyDescent="0.2">
      <c r="A79" s="25" t="str">
        <f>'HECVAT - Full | Vendor Response'!A81</f>
        <v>APPL-03</v>
      </c>
      <c r="B79" s="25" t="str">
        <f>VLOOKUP($A79,Questions!$B$3:$I$256,2,FALSE)</f>
        <v>Does the system provide data input validation and error messages?</v>
      </c>
      <c r="C79" s="25" t="str">
        <f>VLOOKUP($A79,Questions!$B$3:$I$256,7,FALSE)</f>
        <v>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79" s="25" t="str">
        <f>VLOOKUP($A79,Questions!$B$3:$I$256,8,FALSE)</f>
        <v>Inquire about any planned improvements to these capabilities. Ask about their product(s) roadmap, and try to understand how they prioritize security concerns in their environment.</v>
      </c>
    </row>
    <row r="80" spans="1:5" ht="120" x14ac:dyDescent="0.2">
      <c r="A80" s="25" t="str">
        <f>'HECVAT - Full | Vendor Response'!A82</f>
        <v>APPL-04</v>
      </c>
      <c r="B80" s="25" t="str">
        <f>VLOOKUP($A80,Questions!$B$3:$I$256,2,FALSE)</f>
        <v>Are you using a web application firewall (WAF)?</v>
      </c>
      <c r="C80" s="25" t="str">
        <f>VLOOKUP($A80,Questions!$B$3:$I$256,7,FALSE)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0" s="25" t="str">
        <f>VLOOKUP($A80,Questions!$B$3:$I$256,8,FALSE)</f>
        <v>If a vendors states that they outsource their code development and do not run a WAF, there is elevated reason for concern. Verify how code is tested, monitored, and controlled in production environments.</v>
      </c>
    </row>
    <row r="81" spans="1:5" ht="135" x14ac:dyDescent="0.2">
      <c r="A81" s="25" t="str">
        <f>'HECVAT - Full | Vendor Response'!A83</f>
        <v>APPL-05</v>
      </c>
      <c r="B81" s="25" t="str">
        <f>VLOOKUP($A81,Questions!$B$3:$I$256,2,FALSE)</f>
        <v>Do you have a process and implemented procedures for managing your software supply chain (e.g., libraries, repositories, frameworks, etc.)</v>
      </c>
      <c r="C81" s="25" t="str">
        <f>VLOOKUP($A81,Questions!$B$3:$I$256,7,FALSE)</f>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81" s="25" t="str">
        <f>VLOOKUP($A81,Questions!$B$3:$I$256,8,FALSE)</f>
        <v>Follow-up inquiries concerning software supply chain will be institution/implementation specific.</v>
      </c>
    </row>
    <row r="82" spans="1:5" ht="136.25" customHeight="1" x14ac:dyDescent="0.2">
      <c r="A82" s="25" t="str">
        <f>'HECVAT - Full | Vendor Response'!A84</f>
        <v>APPL-06</v>
      </c>
      <c r="B82" s="25" t="str">
        <f>VLOOKUP($A82,Questions!$B$3:$I$256,2,FALSE)</f>
        <v>Are only currently supported operating system(s), software, and libraries leveraged by the system(s)/application(s) that will have access to institution's data?</v>
      </c>
      <c r="C82" s="25" t="str">
        <f>VLOOKUP($A82,Questions!$B$3:$I$256,7,FALSE)</f>
        <v>Vendor responses to this question provide clarity on environment constraints that may exist and/or influence future development, configurations, infrastructure, etc. Although the vendor response may not directly affect end-users, the risks of the underlying infrastructure are better understood.</v>
      </c>
      <c r="D82" s="25" t="str">
        <f>VLOOKUP($A82,Questions!$B$3:$I$256,8,FALSE)</f>
        <v>Follow-up inquiries for operating systems leveraged by the vendor will be institution/implementation specific.</v>
      </c>
    </row>
    <row r="83" spans="1:5" s="1" customFormat="1" ht="91.5" customHeight="1" x14ac:dyDescent="0.2">
      <c r="A83" s="25" t="str">
        <f>'HECVAT - Full | Vendor Response'!A85</f>
        <v>APPL-07</v>
      </c>
      <c r="B83" s="25" t="str">
        <f>VLOOKUP($A83,Questions!$B$3:$I$256,2,FALSE)</f>
        <v>If mobile, is the application available from a trusted source (e.g., App Store, Google Play Store)?</v>
      </c>
      <c r="C83" s="25" t="str">
        <f>VLOOKUP($A83,Questions!$B$3:$I$256,7,FALSE)</f>
        <v>Distributing application via known, moderately vetted application platform decreases the chances of malicious code distribution. Stand-alone deployments (nontrusted sources) should be looked at more closely.</v>
      </c>
      <c r="D83" s="25" t="str">
        <f>VLOOKUP($A83,Questions!$B$3:$I$256,8,FALSE)</f>
        <v>Ask the vendor why this deployment strategy is used. Ask if it is a restriction of the app store platform or some other environment restriction.</v>
      </c>
    </row>
    <row r="84" spans="1:5" ht="84" customHeight="1" x14ac:dyDescent="0.2">
      <c r="A84" s="25" t="str">
        <f>'HECVAT - Full | Vendor Response'!A86</f>
        <v>APPL-08</v>
      </c>
      <c r="B84" s="25" t="str">
        <f>VLOOKUP($A84,Questions!$B$3:$I$256,2,FALSE)</f>
        <v>Does your application require access to location or GPS data?</v>
      </c>
      <c r="C84" s="25" t="str">
        <f>VLOOKUP($A84,Questions!$B$3:$I$256,7,FALSE)</f>
        <v>Sharing location data significantly increases risk factors for users.  It's important to understand if this is required.</v>
      </c>
      <c r="D84" s="25" t="str">
        <f>VLOOKUP($A84,Questions!$B$3:$I$256,8,FALSE)</f>
        <v xml:space="preserve">Ask the vendor about the need for this requirement, and understand any mitigation strategies that may be possible. </v>
      </c>
    </row>
    <row r="85" spans="1:5" ht="135" x14ac:dyDescent="0.2">
      <c r="A85" s="25" t="str">
        <f>'HECVAT - Full | Vendor Response'!A87</f>
        <v>APPL-09</v>
      </c>
      <c r="B85" s="25" t="str">
        <f>VLOOKUP($A85,Questions!$B$3:$I$256,2,FALSE)</f>
        <v>Does your application provide separation of duties between security administration, system administration, and standard user functions?</v>
      </c>
      <c r="C85" s="25" t="str">
        <f>VLOOKUP($A85,Questions!$B$3:$I$256,7,FALSE)</f>
        <v>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v>
      </c>
      <c r="D85" s="25" t="str">
        <f>VLOOKUP($A85,Questions!$B$3:$I$256,8,FALSE)</f>
        <v>Ask the vendor to summarize their best practices for securing their system(s) administratively without the use of RBAC. Make sure to understand the administrative requirements/overhead introduced in the vendor's environment.</v>
      </c>
    </row>
    <row r="86" spans="1:5" ht="54" customHeight="1" x14ac:dyDescent="0.2">
      <c r="A86" s="25" t="str">
        <f>'HECVAT - Full | Vendor Response'!A88</f>
        <v>APPL-10</v>
      </c>
      <c r="B86" s="25" t="str">
        <f>VLOOKUP($A86,Questions!$B$3:$I$256,2,FALSE)</f>
        <v>Do you have a fully implemented policy or procedure that details how your employees obtain administrator access to institutional instance of the application?</v>
      </c>
      <c r="C86" s="25" t="str">
        <f>VLOOKUP($A86,Questions!$B$3:$I$256,7,FALSE)</f>
        <v>Protecting administrative accounts is crucial to maintaining system integrity in any environment. This question is targeting privilege creep and unmanaged privileged acccounts to determine if the vendor properly manages access control in their application/system environments.</v>
      </c>
      <c r="D86" s="25" t="str">
        <f>VLOOKUP($A86,Questions!$B$3:$I$256,8,FALSE)</f>
        <v xml:space="preserve">Ask the vendor to summarize their implemented policies and/or procedures  </v>
      </c>
      <c r="E86" s="274" t="s">
        <v>3233</v>
      </c>
    </row>
    <row r="87" spans="1:5" ht="36" customHeight="1" x14ac:dyDescent="0.2">
      <c r="A87" s="345" t="str">
        <f>IF($C$31="","Authentication, Authorization, and Accounting",IF($C$31="Yes","AAA - Optional based on QUALIFIER response.","Authentication, Authorization, and Accounting"))</f>
        <v>Authentication, Authorization, and Accounting</v>
      </c>
      <c r="B87" s="345"/>
      <c r="C87" s="20" t="str">
        <f>$C$23</f>
        <v>Reason for Question</v>
      </c>
      <c r="D87" s="20" t="str">
        <f>$D$23</f>
        <v>Follow-up Inquiries/Responses</v>
      </c>
    </row>
    <row r="88" spans="1:5" ht="112.25" customHeight="1" x14ac:dyDescent="0.2">
      <c r="A88" s="25" t="str">
        <f>'HECVAT - Full | Vendor Response'!A94</f>
        <v>AAAI-01</v>
      </c>
      <c r="B88" s="25" t="str">
        <f>VLOOKUP($A88,Questions!$B$3:$I$256,2,FALSE)</f>
        <v>Does your solution support single sign-on (SSO) protocols for user and administrator authentication?</v>
      </c>
      <c r="C88" s="25" t="str">
        <f>VLOOKUP($A88,Questions!$B$3:$I$256,7,FALSE)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88" s="25" t="str">
        <f>VLOOKUP($A88,Questions!$B$3:$I$256,8,FALSE)</f>
        <v>Follow-up inquiries for IAM requirements will be institution/implementation specific.</v>
      </c>
    </row>
    <row r="89" spans="1:5" ht="72" customHeight="1" x14ac:dyDescent="0.2">
      <c r="A89" s="25" t="str">
        <f>'HECVAT - Full | Vendor Response'!A95</f>
        <v>AAAI-02</v>
      </c>
      <c r="B89" s="25" t="str">
        <f>VLOOKUP($A89,Questions!$B$3:$I$256,2,FALSE)</f>
        <v>Does your solution support local authentication protocols for user and administrator authentication?</v>
      </c>
      <c r="C89" s="25" t="str">
        <f>VLOOKUP($A89,Questions!$B$3:$I$256,7,FALSE)</f>
        <v xml:space="preserve">The purpose of this question is understand the vendor's authentication infrastructure so that additional questions can be formulated for the institution's use case. </v>
      </c>
      <c r="D89" s="25" t="str">
        <f>VLOOKUP($A89,Questions!$B$3:$I$256,8,FALSE)</f>
        <v>The content of this response may or may not have value for the type of use case on the institution. Follow-up inquiries for authentication modes will be institution/implementation specific.</v>
      </c>
    </row>
    <row r="90" spans="1:5" ht="105" x14ac:dyDescent="0.2">
      <c r="A90" s="25" t="str">
        <f>'HECVAT - Full | Vendor Response'!A96</f>
        <v>AAAI-03</v>
      </c>
      <c r="B90" s="25" t="str">
        <f>VLOOKUP($A90,Questions!$B$3:$I$256,2,FALSE)</f>
        <v>Can you enforce password/passphrase aging requirements?</v>
      </c>
      <c r="C90" s="25" t="str">
        <f>VLOOKUP($A90,Questions!$B$3:$I$256,7,FALSE)</f>
        <v>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v>
      </c>
      <c r="D90" s="25" t="str">
        <f>VLOOKUP($A90,Questions!$B$3:$I$256,8,FALSE)</f>
        <v>The value of this question depends on your institution's policy on passwords, its use of 2FA, or any number of factors. Follow-ups for this question are unique to the institution.</v>
      </c>
    </row>
    <row r="91" spans="1:5" ht="72" customHeight="1" x14ac:dyDescent="0.2">
      <c r="A91" s="25" t="str">
        <f>'HECVAT - Full | Vendor Response'!A97</f>
        <v>AAAI-04</v>
      </c>
      <c r="B91" s="25" t="str">
        <f>VLOOKUP($A91,Questions!$B$3:$I$256,2,FALSE)</f>
        <v>Can you enforce password/passphrase complexity requirements (provided by the institution)?</v>
      </c>
      <c r="C91" s="25" t="str">
        <f>VLOOKUP($A91,Questions!$B$3:$I$256,7,FALSE)</f>
        <v>Many institutions have policy focused on passwords/passphrases, and this question confirms the capacity of a vendor's software/product/service to comply.</v>
      </c>
      <c r="D91" s="25" t="str">
        <f>VLOOKUP($A91,Questions!$B$3:$I$256,8,FALSE)</f>
        <v>Follow-up inquiries for password/passphrase complexity requirements will be institution/implementation specific.</v>
      </c>
    </row>
    <row r="92" spans="1:5" ht="112.25" customHeight="1" x14ac:dyDescent="0.2">
      <c r="A92" s="25" t="str">
        <f>'HECVAT - Full | Vendor Response'!A98</f>
        <v>AAAI-05</v>
      </c>
      <c r="B92" s="25" t="str">
        <f>VLOOKUP($A92,Questions!$B$3:$I$256,2,FALSE)</f>
        <v>Does the system have password complexity or length limitations and/or restrictions?</v>
      </c>
      <c r="C92" s="25" t="str">
        <f>VLOOKUP($A92,Questions!$B$3:$I$256,7,FALSE)</f>
        <v>Many institutions have policy focused on passwords/passphrases, and this question confirms the capacity of a vendor's software/product/service to comply.</v>
      </c>
      <c r="D92" s="25" t="str">
        <f>VLOOKUP($A92,Questions!$B$3:$I$256,8,FALSE)</f>
        <v>Follow-up inquiries for password/passphrase limitations and/or restrictions will be institution/implementation specific.</v>
      </c>
    </row>
    <row r="93" spans="1:5" ht="72" customHeight="1" x14ac:dyDescent="0.2">
      <c r="A93" s="25" t="str">
        <f>'HECVAT - Full | Vendor Response'!A99</f>
        <v>AAAI-06</v>
      </c>
      <c r="B93" s="25" t="str">
        <f>VLOOKUP($A93,Questions!$B$3:$I$256,2,FALSE)</f>
        <v>Do you have documented password/passphrase reset procedures that are currently implemented in the system and/or customer support?</v>
      </c>
      <c r="C93" s="25" t="str">
        <f>VLOOKUP($A93,Questions!$B$3:$I$256,7,FALSE)</f>
        <v xml:space="preserve">Account management can be a time-consuming part of an information system. Account reset capabilities, built into a system, can reduce burden on institutional support services. </v>
      </c>
      <c r="D93" s="25" t="str">
        <f>VLOOKUP($A93,Questions!$B$3:$I$256,8,FALSE)</f>
        <v>Ask the vendor how end users will be supported. Ask for training documentation or knowledgebase content. Confirm vendor and institution responsibilities in this support area (and others).</v>
      </c>
    </row>
    <row r="94" spans="1:5" ht="83" customHeight="1" x14ac:dyDescent="0.2">
      <c r="A94" s="25" t="str">
        <f>'HECVAT - Full | Vendor Response'!A100</f>
        <v>AAAI-07</v>
      </c>
      <c r="B94" s="25" t="str">
        <f>VLOOKUP($A94,Questions!$B$3:$I$256,2,FALSE)</f>
        <v>Does your organization participate in InCommon or another eduGAIN-affiliated trust federation?</v>
      </c>
      <c r="C94" s="25" t="str">
        <f>VLOOKUP($A94,Questions!$B$3:$I$256,7,FALSE)</f>
        <v>This question defines the vendor's scope of federated identity practices and their willingness to embrace higher education requirements.</v>
      </c>
      <c r="D94" s="25" t="str">
        <f>VLOOKUP($A94,Questions!$B$3:$I$256,8,FALSE)</f>
        <v>If a vendor indicates that a system is stand-alone and cannot integrate with community standards, follow up with maturity questions and ask about other commodity type functions or other system requirements your institution may have.</v>
      </c>
    </row>
    <row r="95" spans="1:5" ht="105" x14ac:dyDescent="0.2">
      <c r="A95" s="25" t="str">
        <f>'HECVAT - Full | Vendor Response'!A101</f>
        <v>AAAI-08</v>
      </c>
      <c r="B95" s="25" t="str">
        <f>VLOOKUP($A95,Questions!$B$3:$I$256,2,FALSE)</f>
        <v>Does your application support integration with other authentication and authorization systems?</v>
      </c>
      <c r="C95" s="25" t="str">
        <f>VLOOKUP($A95,Questions!$B$3:$I$256,7,FALSE)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5" s="25" t="str">
        <f>VLOOKUP($A95,Questions!$B$3:$I$256,8,FALSE)</f>
        <v>If a vendor indicates that a system is stand-alone and cannot integrate with the institution's infrastructure, follow up with maturity questions and ask about other commodity type functions or other system requirements your institution may have.</v>
      </c>
    </row>
    <row r="96" spans="1:5" ht="112.25" customHeight="1" x14ac:dyDescent="0.2">
      <c r="A96" s="25" t="str">
        <f>'HECVAT - Full | Vendor Response'!A102</f>
        <v>AAAI-09</v>
      </c>
      <c r="B96" s="25" t="str">
        <f>VLOOKUP($A96,Questions!$B$3:$I$256,2,FALSE)</f>
        <v>Does your solution support any of the following web SSO standards? [e.g., SAML2 (with redirect flow), OIDC, CAS, or other]</v>
      </c>
      <c r="C96" s="25" t="str">
        <f>VLOOKUP($A96,Questions!$B$3:$I$256,7,FALSE)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6" s="25" t="str">
        <f>VLOOKUP($A96,Questions!$B$3:$I$256,8,FALSE)</f>
        <v>Follow-up inquiries for IAM requirements will be institution/implementation specific.</v>
      </c>
    </row>
    <row r="97" spans="1:5" ht="84" customHeight="1" x14ac:dyDescent="0.2">
      <c r="A97" s="25" t="str">
        <f>'HECVAT - Full | Vendor Response'!A103</f>
        <v>AAAI-10</v>
      </c>
      <c r="B97" s="25" t="str">
        <f>VLOOKUP($A97,Questions!$B$3:$I$256,2,FALSE)</f>
        <v>Do you support differentiation between email address and user identifier?</v>
      </c>
      <c r="C97" s="25" t="str">
        <f>VLOOKUP($A97,Questions!$B$3:$I$256,7,FALSE)</f>
        <v>This questions allows an institution to know vendor system limitations and to help them gauge the resources (that may be needed to implement) required to successfully integrate the product/service with institution systems.</v>
      </c>
      <c r="D97" s="25" t="str">
        <f>VLOOKUP($A97,Questions!$B$3:$I$256,8,FALSE)</f>
        <v>Follow-up inquiries for identifier requirements will be institution/implementation specific.</v>
      </c>
    </row>
    <row r="98" spans="1:5" ht="83" customHeight="1" x14ac:dyDescent="0.2">
      <c r="A98" s="25" t="str">
        <f>'HECVAT - Full | Vendor Response'!A104</f>
        <v>AAAI-11</v>
      </c>
      <c r="B98" s="25" t="str">
        <f>VLOOKUP($A98,Questions!$B$3:$I$256,2,FALSE)</f>
        <v>Do you allow the customer to specify attribute mappings for any needed information beyond a user identifier? (e.g., Reference eduPerson, ePPA/ePPN/ePE)</v>
      </c>
      <c r="C98" s="25" t="str">
        <f>VLOOKUP($A98,Questions!$B$3:$I$256,7,FALSE)</f>
        <v>This questions allows an institution to know vendor system limitations and to help them gauge the resources (that may be needed to implement) required to successfully integrate the product/service with institution systems.</v>
      </c>
      <c r="D98" s="25" t="str">
        <f>VLOOKUP($A98,Questions!$B$3:$I$256,8,FALSE)</f>
        <v>Follow-up inquiries for attribute mapping requirements will be institution/implementation specific.</v>
      </c>
    </row>
    <row r="99" spans="1:5" ht="96" customHeight="1" x14ac:dyDescent="0.2">
      <c r="A99" s="25" t="str">
        <f>'HECVAT - Full | Vendor Response'!A105</f>
        <v>AAAI-12</v>
      </c>
      <c r="B99" s="25" t="str">
        <f>VLOOKUP($A99,Questions!$B$3:$I$256,2,FALSE)</f>
        <v>If you don't support SSO, does your application and/or user-frontend/portal support multi-factor authentication? (e.g., Duo, Google Authenticator, OTP, etc.)</v>
      </c>
      <c r="C99" s="25" t="str">
        <f>VLOOKUP($A99,Questions!$B$3:$I$256,7,FALSE)</f>
        <v xml:space="preserve">2FA/MFA, implemented correctly, strengthens the security state of a system. 2FA/MFA is commonly implemented and in many use cases is a requirement for account protection purposes. </v>
      </c>
      <c r="D99" s="25" t="str">
        <f>VLOOKUP($A99,Questions!$B$3:$I$256,8,FALSE)</f>
        <v>Ask the vendor about hardware and software options, future roadmap for implementations and support, etc.</v>
      </c>
    </row>
    <row r="100" spans="1:5" ht="63.75" customHeight="1" x14ac:dyDescent="0.2">
      <c r="A100" s="25" t="str">
        <f>'HECVAT - Full | Vendor Response'!A106</f>
        <v>AAAI-13</v>
      </c>
      <c r="B100" s="25" t="str">
        <f>VLOOKUP($A100,Questions!$B$3:$I$256,2,FALSE)</f>
        <v>Does your application automatically lock the session or log-out an account after a period of inactivity?</v>
      </c>
      <c r="C100" s="25" t="str">
        <f>VLOOKUP($A100,Questions!$B$3:$I$256,7,FALSE)</f>
        <v>This is a question to ensure account integrity and institutional data confidentiality.</v>
      </c>
      <c r="D100" s="25" t="str">
        <f>VLOOKUP($A100,Questions!$B$3:$I$256,8,FALSE)</f>
        <v>Follow-up inquiries for inactivity protections will be institution/implementation specific.</v>
      </c>
    </row>
    <row r="101" spans="1:5" ht="83" customHeight="1" x14ac:dyDescent="0.2">
      <c r="A101" s="25" t="str">
        <f>'HECVAT - Full | Vendor Response'!A107</f>
        <v>AAAI-14</v>
      </c>
      <c r="B101" s="25" t="str">
        <f>VLOOKUP($A101,Questions!$B$3:$I$256,2,FALSE)</f>
        <v>Are there any passwords/passphrases hard-coded into your systems or products?</v>
      </c>
      <c r="C101" s="25" t="str">
        <f>VLOOKUP($A101,Questions!$B$3:$I$256,7,FALSE)</f>
        <v xml:space="preserve">The response to this question can reveal the use (or not) of coding best practices. If passwords/passphrases are hard-coded into systems/productions, the vendor should provide robust details supporting why this is required. </v>
      </c>
      <c r="D101" s="25" t="str">
        <f>VLOOKUP($A101,Questions!$B$3:$I$256,8,FALSE)</f>
        <v>Vague responses to this question should be met with concern. Repeat the question if first answer insufficiently - ask pointedly to ensure the vendor is not misunderstood.</v>
      </c>
    </row>
    <row r="102" spans="1:5" ht="112.25" customHeight="1" x14ac:dyDescent="0.2">
      <c r="A102" s="25" t="str">
        <f>'HECVAT - Full | Vendor Response'!A110</f>
        <v>AAAI-17</v>
      </c>
      <c r="B102" s="25" t="str">
        <f>VLOOKUP($A102,Questions!$B$3:$I$256,2,FALSE)</f>
        <v>Are audit logs available that include AT LEAST all of the following: login, logout, actions performed, and source IP address?</v>
      </c>
      <c r="C102" s="25" t="str">
        <f>VLOOKUP($A102,Questions!$B$3:$I$256,7,FALSE)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102" s="25" t="str">
        <f>VLOOKUP($A102,Questions!$B$3:$I$256,8,FALSE)</f>
        <v>If a weak response is given to this answer, it is appropriate to ask directed answers to get specific information. Ensure that questions are targeted to ensure responses will come from the appropriate party within the vendor.</v>
      </c>
    </row>
    <row r="103" spans="1:5" ht="120" x14ac:dyDescent="0.2">
      <c r="A103" s="25" t="str">
        <f>'HECVAT - Full | Vendor Response'!A111</f>
        <v>AAAI-18</v>
      </c>
      <c r="B103" s="25" t="str">
        <f>VLOOKUP($A103,Questions!$B$3:$I$256,2,FALSE)</f>
        <v>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v>
      </c>
      <c r="C103" s="25" t="str">
        <f>VLOOKUP($A103,Questions!$B$3:$I$256,7,FALSE)</f>
        <v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(including but not limited to events, state changes, control modification, etc.). </v>
      </c>
      <c r="D103" s="25" t="str">
        <f>VLOOKUP($A103,Questions!$B$3:$I$256,8,FALSE)</f>
        <v>If a weak response is given to this answer, it is appropriate to ask directed answers to get specific information. Ensure that questions are targeted to ensure responses will come from the appropriate party within the vendor.</v>
      </c>
    </row>
    <row r="104" spans="1:5" ht="96" customHeight="1" x14ac:dyDescent="0.2">
      <c r="A104" s="25" t="str">
        <f>'HECVAT - Full | Vendor Response'!A112</f>
        <v>AAAI-19</v>
      </c>
      <c r="B104" s="25" t="str">
        <f>VLOOKUP($A104,Questions!$B$3:$I$256,2,FALSE)</f>
        <v>Describe or provide a reference to the retention period for those logs, how logs are protected, and whether they are accessible to the customer (and if so, how).</v>
      </c>
      <c r="C104" s="25" t="str">
        <f>VLOOKUP($A104,Questions!$B$3:$I$256,7,FALSE)</f>
        <v>There are multiple components of this question. When assessing, ensure that the vendor responds to them all. Logs that are not properly managed may not be available when needed. The purpose of this question is to ensure that the vendor has a proper security mindset to ensure proper monitoring practices.</v>
      </c>
      <c r="D104" s="25" t="str">
        <f>VLOOKUP($A104,Questions!$B$3:$I$256,8,FALSE)</f>
        <v>Follow-up inquiries for logging details will be institution/implementation specific.</v>
      </c>
      <c r="E104" s="274" t="s">
        <v>3233</v>
      </c>
    </row>
    <row r="105" spans="1:5" ht="36" customHeight="1" x14ac:dyDescent="0.2">
      <c r="A105" s="345" t="str">
        <f>IF(OR($C$28="No",$C$31="Yes"),"BCP - Respond to as many questions below as possible.","Business Continuity Plan")</f>
        <v>Business Continuity Plan</v>
      </c>
      <c r="B105" s="345"/>
      <c r="C105" s="20" t="str">
        <f>$C$23</f>
        <v>Reason for Question</v>
      </c>
      <c r="D105" s="20" t="str">
        <f>$D$23</f>
        <v>Follow-up Inquiries/Responses</v>
      </c>
    </row>
    <row r="106" spans="1:5" ht="72" customHeight="1" x14ac:dyDescent="0.2">
      <c r="A106" s="25" t="str">
        <f>'HECVAT - Full | Vendor Response'!A114</f>
        <v>BCPL-01</v>
      </c>
      <c r="B106" s="25" t="str">
        <f>VLOOKUP($A106,Questions!$B$3:$I$256,2,FALSE)</f>
        <v>Is an owner assigned who is responsible for the maintenance and review of the Business Continuity Plan?</v>
      </c>
      <c r="C106" s="25" t="str">
        <f>VLOOKUP($A106,Questions!$B$3:$I$256,7,FALSE)</f>
        <v>Having a BCP and maintaining/updating/testing a BCP are very different. Establishing a responsible party is fundamental to this process, and this question looks to verify that within the vendor.</v>
      </c>
      <c r="D106" s="25" t="str">
        <f>VLOOKUP($A106,Questions!$B$3:$I$256,8,FALSE)</f>
        <v>Follow-up inquiries for BCP responsible parties will be institution/implementation specific.</v>
      </c>
    </row>
    <row r="107" spans="1:5" ht="72" customHeight="1" x14ac:dyDescent="0.2">
      <c r="A107" s="25" t="str">
        <f>'HECVAT - Full | Vendor Response'!A115</f>
        <v>BCPL-02</v>
      </c>
      <c r="B107" s="25" t="str">
        <f>VLOOKUP($A107,Questions!$B$3:$I$256,2,FALSE)</f>
        <v>Is there a defined problem/issue escalation plan in your BCP for impacted clients?</v>
      </c>
      <c r="C107" s="25" t="str">
        <f>VLOOKUP($A107,Questions!$B$3:$I$256,7,FALSE)</f>
        <v>Notification expectations should be set early in the contract/assessment process. Timelines, correspondence medium, and playbook details are all aspects to keep in mind when assessing this response.</v>
      </c>
      <c r="D107" s="25" t="str">
        <f>VLOOKUP($A107,Questions!$B$3:$I$256,8,FALSE)</f>
        <v>If the vendor's response does not cover the details outlined in the reasoning, follow-up and get specific responses for each, as needed.</v>
      </c>
    </row>
    <row r="108" spans="1:5" ht="72" customHeight="1" x14ac:dyDescent="0.2">
      <c r="A108" s="25" t="str">
        <f>'HECVAT - Full | Vendor Response'!A116</f>
        <v>BCPL-03</v>
      </c>
      <c r="B108" s="25" t="str">
        <f>VLOOKUP($A108,Questions!$B$3:$I$256,2,FALSE)</f>
        <v>Is there a documented communication plan in your BCP for impacted clients?</v>
      </c>
      <c r="C108" s="25" t="str">
        <f>VLOOKUP($A108,Questions!$B$3:$I$256,7,FALSE)</f>
        <v>Notification expectations should be set early in the contract/assessment process. Timelines, correspondence medium, and playbook details are all aspects to keep in mind when assessing this response.</v>
      </c>
      <c r="D108" s="25" t="str">
        <f>VLOOKUP($A108,Questions!$B$3:$I$256,8,FALSE)</f>
        <v>If the vendor's response does not cover the details outlined in the reasoning, follow-up and get specific responses for each, as needed.</v>
      </c>
    </row>
    <row r="109" spans="1:5" ht="96" customHeight="1" x14ac:dyDescent="0.2">
      <c r="A109" s="25" t="str">
        <f>'HECVAT - Full | Vendor Response'!A117</f>
        <v>BCPL-04</v>
      </c>
      <c r="B109" s="25" t="str">
        <f>VLOOKUP($A109,Questions!$B$3:$I$256,2,FALSE)</f>
        <v>Are all components of the BCP reviewed at least annually and updated as needed to reflect change?</v>
      </c>
      <c r="C109" s="25" t="str">
        <f>VLOOKUP($A109,Questions!$B$3:$I$256,7,FALSE)</f>
        <v>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v>
      </c>
      <c r="D109" s="25" t="str">
        <f>VLOOKUP($A109,Questions!$B$3:$I$256,8,FALSE)</f>
        <v>If the vendor does not have a BCP, point them to https://www.sans.org/reading-room/whitepapers/recovery/business-continuity-planning-concept-operations-1653</v>
      </c>
    </row>
    <row r="110" spans="1:5" ht="90" x14ac:dyDescent="0.2">
      <c r="A110" s="25" t="str">
        <f>'HECVAT - Full | Vendor Response'!A118</f>
        <v>BCPL-05</v>
      </c>
      <c r="B110" s="25" t="str">
        <f>VLOOKUP($A110,Questions!$B$3:$I$256,2,FALSE)</f>
        <v>Are specific crisis management roles and responsibilities defined and documented?</v>
      </c>
      <c r="C110" s="25" t="str">
        <f>VLOOKUP($A110,Questions!$B$3:$I$256,7,FALSE)</f>
        <v>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v>
      </c>
      <c r="D110" s="25" t="str">
        <f>VLOOKUP($A110,Questions!$B$3:$I$256,8,FALSE)</f>
        <v>Follow-up inquiries for BCP roles and responsibility details will be institution/implementation specific.</v>
      </c>
    </row>
    <row r="111" spans="1:5" ht="83" customHeight="1" x14ac:dyDescent="0.2">
      <c r="A111" s="25" t="str">
        <f>'HECVAT - Full | Vendor Response'!A119</f>
        <v>BCPL-06</v>
      </c>
      <c r="B111" s="25" t="str">
        <f>VLOOKUP($A111,Questions!$B$3:$I$256,2,FALSE)</f>
        <v>Does your organization conduct training and awareness activities to validate its employees' understanding of their roles and responsibilities during a crisis?</v>
      </c>
      <c r="C111" s="25" t="str">
        <f>VLOOKUP($A111,Questions!$B$3:$I$256,7,FALSE)</f>
        <v>Understanding the maturity of a vendor's training and awareness program will indicate the value they place on protecting institutional data. BCP-related awareness training should be prevalent, continuous, and well-documented.</v>
      </c>
      <c r="D111" s="25" t="str">
        <f>VLOOKUP($A111,Questions!$B$3:$I$256,8,FALSE)</f>
        <v>If a vendor's BCP training and awareness activities are insufficient, inquire about other mandatory training, verify its scope, and confirm the training cycles.</v>
      </c>
    </row>
    <row r="112" spans="1:5" ht="90" x14ac:dyDescent="0.2">
      <c r="A112" s="25" t="str">
        <f>'HECVAT - Full | Vendor Response'!A120</f>
        <v>BCPL-07</v>
      </c>
      <c r="B112" s="25" t="str">
        <f>VLOOKUP($A112,Questions!$B$3:$I$256,2,FALSE)</f>
        <v>Does your organization have an alternative business site or a contracted Business Recovery provider?</v>
      </c>
      <c r="C112" s="25" t="str">
        <f>VLOOKUP($A112,Questions!$B$3:$I$256,7,FALSE)</f>
        <v>In the event that a vendor's headquarters (primary location of operation) is no longer usable, an alternative business site may be needed to support business operations. Having an established (planned) alternative business site show maturity in a vendor's BCP.</v>
      </c>
      <c r="D112" s="25" t="str">
        <f>VLOOKUP($A112,Questions!$B$3:$I$256,8,FALSE)</f>
        <v>Follow-up inquiries for alternative business site practices will be institution/implementation specific.</v>
      </c>
    </row>
    <row r="113" spans="1:5" ht="83" customHeight="1" x14ac:dyDescent="0.2">
      <c r="A113" s="25" t="str">
        <f>'HECVAT - Full | Vendor Response'!A121</f>
        <v>BCPL-08</v>
      </c>
      <c r="B113" s="25" t="str">
        <f>VLOOKUP($A113,Questions!$B$3:$I$256,2,FALSE)</f>
        <v>Does your organization conduct an annual test of relocating to an alternate site for business recovery purposes?</v>
      </c>
      <c r="C113" s="25" t="str">
        <f>VLOOKUP($A113,Questions!$B$3:$I$256,7,FALSE)</f>
        <v>Testing a BCP is an important action that improves the efficiency and accuracy of a vendor's continuity plans. Vague responses to this question should be met with concern and appropriate follow-up, based on your institutions risk tolerance.</v>
      </c>
      <c r="D113" s="25" t="str">
        <f>VLOOKUP($A113,Questions!$B$3:$I$256,8,FALSE)</f>
        <v>If the vendor does not have a BCP, point them to https://www.sans.org/reading-room/whitepapers/recovery/business-continuity-planning-concept-operations-1653</v>
      </c>
    </row>
    <row r="114" spans="1:5" ht="96" customHeight="1" x14ac:dyDescent="0.2">
      <c r="A114" s="25" t="str">
        <f>'HECVAT - Full | Vendor Response'!A122</f>
        <v>BCPL-09</v>
      </c>
      <c r="B114" s="25" t="str">
        <f>VLOOKUP($A114,Questions!$B$3:$I$256,2,FALSE)</f>
        <v>Is this product a core service of your organization and, as such, the top priority during business continuity planning?</v>
      </c>
      <c r="C114" s="25" t="str">
        <f>VLOOKUP($A114,Questions!$B$3:$I$256,7,FALSE)</f>
        <v xml:space="preserve">The purpose of this question is to understand the vendor's order of response if affected by a unplanned business disruption. If the software/product/service being assessed is a vendor's core moneymaker, the probability is that restoration of the software/product/service will be top priority. </v>
      </c>
      <c r="D114" s="25" t="str">
        <f>VLOOKUP($A114,Questions!$B$3:$I$256,8,FALSE)</f>
        <v>If it is not a core service, follow-up questions should be availability focused and institution/implementation specific.</v>
      </c>
    </row>
    <row r="115" spans="1:5" ht="54" customHeight="1" x14ac:dyDescent="0.2">
      <c r="A115" s="25" t="str">
        <f>'HECVAT - Full | Vendor Response'!A123</f>
        <v>BCPL-10</v>
      </c>
      <c r="B115" s="25" t="str">
        <f>VLOOKUP($A115,Questions!$B$3:$I$256,2,FALSE)</f>
        <v>Are all services that support your product fully redundant?</v>
      </c>
      <c r="C115" s="25" t="str">
        <f>VLOOKUP($A115,Questions!$B$3:$I$256,7,FALSE)</f>
        <v xml:space="preserve">In the context of the CIA triad, this question is focused on the availability of a system (or set of systems). </v>
      </c>
      <c r="D115" s="25" t="str">
        <f>VLOOKUP($A115,Questions!$B$3:$I$256,8,FALSE)</f>
        <v>The weight placed on the vendor's response will be specific to the institution's use case and software/product/service requirements.</v>
      </c>
      <c r="E115" s="274" t="s">
        <v>3233</v>
      </c>
    </row>
    <row r="116" spans="1:5" ht="36" customHeight="1" x14ac:dyDescent="0.2">
      <c r="A116" s="345" t="str">
        <f>IF($C$31="","Change Management",IF($C$31="Yes","Change Management - Optional based on QUALIFIER response.","Change Management"))</f>
        <v>Change Management</v>
      </c>
      <c r="B116" s="345"/>
      <c r="C116" s="20" t="str">
        <f>$C$23</f>
        <v>Reason for Question</v>
      </c>
      <c r="D116" s="20" t="str">
        <f>$D$23</f>
        <v>Follow-up Inquiries/Responses</v>
      </c>
    </row>
    <row r="117" spans="1:5" ht="60" x14ac:dyDescent="0.2">
      <c r="A117" s="25" t="str">
        <f>'HECVAT - Full | Vendor Response'!A125</f>
        <v>CHNG-01</v>
      </c>
      <c r="B117" s="25" t="str">
        <f>VLOOKUP($A117,Questions!$B$3:$I$256,2,FALSE)</f>
        <v>Does your Change Management process minimally include authorization, impact analysis, testing, and validation before moving changes to production?</v>
      </c>
      <c r="C117" s="25" t="str">
        <f>VLOOKUP($A117,Questions!$B$3:$I$256,7,FALSE)</f>
        <v>This question outlines a mature Change Management process.  Changes should be analyzed for impact, officially approved, tested, and performed by authorized users.</v>
      </c>
      <c r="D117" s="25" t="str">
        <f>VLOOKUP($A117,Questions!$B$3:$I$256,8,FALSE)</f>
        <v>If the vendor's response does not cover the details outlined in the reasoning, follow-up and get specific responses, as needed.</v>
      </c>
    </row>
    <row r="118" spans="1:5" ht="80" customHeight="1" x14ac:dyDescent="0.2">
      <c r="A118" s="25" t="str">
        <f>'HECVAT - Full | Vendor Response'!A126</f>
        <v>CHNG-02</v>
      </c>
      <c r="B118" s="25" t="str">
        <f>VLOOKUP($A118,Questions!$B$3:$I$256,2,FALSE)</f>
        <v>Does your Change Management process also verify that all required third-party libraries and dependencies are still supported with each major change?</v>
      </c>
      <c r="C118" s="25" t="str">
        <f>VLOOKUP($A118,Questions!$B$3:$I$256,7,FALSE)</f>
        <v>This question is fundamentally about supply chain. The vendor should be able to document its procedures around tracking third-party maintained libraries.</v>
      </c>
      <c r="D118" s="25" t="str">
        <f>VLOOKUP($A118,Questions!$B$3:$I$256,8,FALSE)</f>
        <v>If the vendor's response does not cover the details outlined in the reasoning, follow-up and get specific responses for each, as needed.</v>
      </c>
    </row>
    <row r="119" spans="1:5" ht="72" customHeight="1" x14ac:dyDescent="0.2">
      <c r="A119" s="25" t="str">
        <f>'HECVAT - Full | Vendor Response'!A127</f>
        <v>CHNG-03</v>
      </c>
      <c r="B119" s="25" t="str">
        <f>VLOOKUP($A119,Questions!$B$3:$I$256,2,FALSE)</f>
        <v>Will the institution be notified of major changes to your environment that could impact the institution's security posture?</v>
      </c>
      <c r="C119" s="25" t="str">
        <f>VLOOKUP($A119,Questions!$B$3:$I$256,7,FALSE)</f>
        <v>Notification expectations should be set earlier in the contract/assessment process. Timelines, correspondence medium, and playbook details are all aspects to keep in mind when assessing this response.</v>
      </c>
      <c r="D119" s="25" t="str">
        <f>VLOOKUP($A119,Questions!$B$3:$I$256,8,FALSE)</f>
        <v>If the vendor's response does not cover the details outlined in the reasoning, follow-up and get specific responses for each, as needed.</v>
      </c>
    </row>
    <row r="120" spans="1:5" ht="120" x14ac:dyDescent="0.2">
      <c r="A120" s="25" t="str">
        <f>'HECVAT - Full | Vendor Response'!A128</f>
        <v>CHNG-04</v>
      </c>
      <c r="B120" s="25" t="str">
        <f>VLOOKUP($A120,Questions!$B$3:$I$256,2,FALSE)</f>
        <v>Do clients have the option to not participate in or postpone an upgrade to a new release?</v>
      </c>
      <c r="C120" s="25" t="str">
        <f>VLOOKUP($A120,Questions!$B$3:$I$256,7,FALSE)</f>
        <v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versions concurrently. </v>
      </c>
      <c r="D120" s="25" t="str">
        <f>VLOOKUP($A120,Questions!$B$3:$I$256,8,FALSE)</f>
        <v>Follow-up inquiries for software/product/service version releases will be institution/implementation specific.</v>
      </c>
    </row>
    <row r="121" spans="1:5" ht="64.25" customHeight="1" x14ac:dyDescent="0.2">
      <c r="A121" s="25" t="str">
        <f>'HECVAT - Full | Vendor Response'!A129</f>
        <v>CHNG-05</v>
      </c>
      <c r="B121" s="25" t="str">
        <f>VLOOKUP($A121,Questions!$B$3:$I$256,2,FALSE)</f>
        <v>Do you have a fully implemented solution support strategy that defines how many concurrent versions you support?</v>
      </c>
      <c r="C121" s="25" t="str">
        <f>VLOOKUP($A121,Questions!$B$3:$I$256,7,FALSE)</f>
        <v xml:space="preserve">Supporting multiple versions of a product is challenging. Understanding the vendor’s strategy and resources will provide insight into their ability to adequately support their customers.  </v>
      </c>
      <c r="D121" s="25" t="str">
        <f>VLOOKUP($A121,Questions!$B$3:$I$256,8,FALSE)</f>
        <v>Follow-up inquiries for the vendor’s support of concurrent versions will be institution/implementation specific.</v>
      </c>
    </row>
    <row r="122" spans="1:5" ht="90" x14ac:dyDescent="0.2">
      <c r="A122" s="25" t="str">
        <f>'HECVAT - Full | Vendor Response'!A130</f>
        <v>CHNG-06</v>
      </c>
      <c r="B122" s="25" t="str">
        <f>VLOOKUP($A122,Questions!$B$3:$I$256,2,FALSE)</f>
        <v>Does the system support client customizations from one release to another?</v>
      </c>
      <c r="C122" s="25" t="str">
        <f>VLOOKUP($A122,Questions!$B$3:$I$256,7,FALSE)</f>
        <v xml:space="preserve">The vendor's software/product/service characteristics and the institution's use case will determine the relevancy of this question. The purpose of this question is to understand the underlying infrastructure and how it is maintained across all customers. </v>
      </c>
      <c r="D122" s="25" t="str">
        <f>VLOOKUP($A122,Questions!$B$3:$I$256,8,FALSE)</f>
        <v>In cases where the software/product/service is customized for customer use cases, ensure the vendor's response covers all aspects of code migration, including backups, data conversions, local resources from the institution, etc., as it relates to code upgrades and/or version adoptions.</v>
      </c>
    </row>
    <row r="123" spans="1:5" ht="92.25" customHeight="1" x14ac:dyDescent="0.2">
      <c r="A123" s="25" t="str">
        <f>'HECVAT - Full | Vendor Response'!A131</f>
        <v>CHNG-07</v>
      </c>
      <c r="B123" s="25" t="str">
        <f>VLOOKUP($A123,Questions!$B$3:$I$256,2,FALSE)</f>
        <v>Do you have a release schedule for product updates?</v>
      </c>
      <c r="C123" s="25" t="str">
        <f>VLOOKUP($A123,Questions!$B$3:$I$256,7,FALSE)</f>
        <v xml:space="preserve">Answers to this question will reveal the vendor’s ability to plan in the short term. This is valuable information for customers so they can anticipate updates and potential bug fixes. </v>
      </c>
      <c r="D123" s="25" t="str">
        <f>VLOOKUP($A123,Questions!$B$3:$I$256,8,FALSE)</f>
        <v>Follow-up inquiries for the vendor’s product update practices will be institution/implementation specific.</v>
      </c>
    </row>
    <row r="124" spans="1:5" ht="64.25" customHeight="1" x14ac:dyDescent="0.2">
      <c r="A124" s="25" t="str">
        <f>'HECVAT - Full | Vendor Response'!A132</f>
        <v>CHNG-08</v>
      </c>
      <c r="B124" s="25" t="str">
        <f>VLOOKUP($A124,Questions!$B$3:$I$256,2,FALSE)</f>
        <v>Do you have a technology roadmap, for at least the next two years, for enhancements and bug fixes for the product/service being assessed?</v>
      </c>
      <c r="C124" s="25" t="str">
        <f>VLOOKUP($A124,Questions!$B$3:$I$256,7,FALSE)</f>
        <v>Answers to this question will reveal the vendor’s ability to plan for the future of their product.</v>
      </c>
      <c r="D124" s="25" t="str">
        <f>VLOOKUP($A124,Questions!$B$3:$I$256,8,FALSE)</f>
        <v>Follow-up inquiries for the vendor’s technology planning practices will be institution/implementation specific.</v>
      </c>
    </row>
    <row r="125" spans="1:5" ht="120" x14ac:dyDescent="0.2">
      <c r="A125" s="25" t="str">
        <f>'HECVAT - Full | Vendor Response'!A133</f>
        <v>CHNG-09</v>
      </c>
      <c r="B125" s="25" t="str">
        <f>VLOOKUP($A125,Questions!$B$3:$I$256,2,FALSE)</f>
        <v>Is institutional involvement (i.e., technically or organizationally) required during product updates?</v>
      </c>
      <c r="C125" s="25" t="str">
        <f>VLOOKUP($A125,Questions!$B$3:$I$256,7,FALSE)</f>
        <v>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v>
      </c>
      <c r="D125" s="25" t="str">
        <f>VLOOKUP($A125,Questions!$B$3:$I$256,8,FALSE)</f>
        <v>Vague responses to this question should be investigated further. Ask for additional documentation for customer responsibilities (in the context of information technology/security).</v>
      </c>
    </row>
    <row r="126" spans="1:5" ht="60" x14ac:dyDescent="0.2">
      <c r="A126" s="25" t="str">
        <f>'HECVAT - Full | Vendor Response'!A134</f>
        <v>CHNG-10</v>
      </c>
      <c r="B126" s="25" t="str">
        <f>VLOOKUP($A126,Questions!$B$3:$I$256,2,FALSE)</f>
        <v>Do you have policy and procedure, currently implemented, managing how critical patches are applied to all systems and applications?</v>
      </c>
      <c r="C126" s="25" t="str">
        <f>VLOOKUP($A126,Questions!$B$3:$I$256,7,FALSE)</f>
        <v>Answers to this question will reveal the vendor’s knowledge of their IT assets and their ability to respond to notifications about their systems and software.</v>
      </c>
      <c r="D126" s="25" t="str">
        <f>VLOOKUP($A126,Questions!$B$3:$I$256,8,FALSE)</f>
        <v>Follow-up inquiries for the vendor’s patching practices will be institution/implementation specific.</v>
      </c>
    </row>
    <row r="127" spans="1:5" ht="90" x14ac:dyDescent="0.2">
      <c r="A127" s="25" t="str">
        <f>'HECVAT - Full | Vendor Response'!A135</f>
        <v>CHNG-11</v>
      </c>
      <c r="B127" s="25" t="str">
        <f>VLOOKUP($A127,Questions!$B$3:$I$256,2,FALSE)</f>
        <v>Do you have policy and procedure, currently implemented, guiding how security risks are mitigated until patches can be applied?</v>
      </c>
      <c r="C127" s="25" t="str">
        <f>VLOOKUP($A127,Questions!$B$3:$I$256,7,FALSE)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127" s="25" t="str">
        <f>VLOOKUP($A127,Questions!$B$3:$I$256,8,FALSE)</f>
        <v>Follow-up inquiries for the vendors patching practices will be institution/implementation specific.</v>
      </c>
    </row>
    <row r="128" spans="1:5" ht="75" x14ac:dyDescent="0.2">
      <c r="A128" s="25" t="str">
        <f>'HECVAT - Full | Vendor Response'!A136</f>
        <v>CHNG-12</v>
      </c>
      <c r="B128" s="25" t="str">
        <f>VLOOKUP($A128,Questions!$B$3:$I$256,2,FALSE)</f>
        <v>Are upgrades or system changes installed during off-peak hours or in a manner that does not impact the customer?</v>
      </c>
      <c r="C128" s="25" t="str">
        <f>VLOOKUP($A128,Questions!$B$3:$I$256,7,FALSE)</f>
        <v>Restricting system updates to a standard maintenance timeframe is important for ensuring that changes to production systems do not impact operations.  It’s also important for troubleshooting any problems that may occur as a result of the changes.</v>
      </c>
      <c r="D128" s="25" t="str">
        <f>VLOOKUP($A128,Questions!$B$3:$I$256,8,FALSE)</f>
        <v>If the vendor's response does not cover the details outlined in the reasoning, follow-up and get specific responses, as needed.</v>
      </c>
    </row>
    <row r="129" spans="1:5" ht="75" x14ac:dyDescent="0.2">
      <c r="A129" s="25" t="str">
        <f>'HECVAT - Full | Vendor Response'!A137</f>
        <v>CHNG-13</v>
      </c>
      <c r="B129" s="25" t="str">
        <f>VLOOKUP($A129,Questions!$B$3:$I$256,2,FALSE)</f>
        <v>Do procedures exist to provide that emergency changes are documented and authorized (including after-the-fact approval)?</v>
      </c>
      <c r="C129" s="25" t="str">
        <f>VLOOKUP($A129,Questions!$B$3:$I$256,7,FALSE)</f>
        <v xml:space="preserve">In the context of the CIA triad, this question is focused on system integrity, ensuring that system changes are only executed by authorized users. In the event of emergency changes, accountability and post-action review is expected. </v>
      </c>
      <c r="D129" s="25" t="str">
        <f>VLOOKUP($A129,Questions!$B$3:$I$256,8,FALSE)</f>
        <v>Follow-up with a robust question set if a vendor cannot clearly state full control of the integrity of their system(s).</v>
      </c>
    </row>
    <row r="130" spans="1:5" ht="120" x14ac:dyDescent="0.2">
      <c r="A130" s="25" t="str">
        <f>'HECVAT - Full | Vendor Response'!A138</f>
        <v>CHNG-14</v>
      </c>
      <c r="B130" s="25" t="str">
        <f>VLOOKUP($A130,Questions!$B$3:$I$256,2,FALSE)</f>
        <v>Do you have an implemented system configuration management process? (e.g.,secure "gold" images, etc.)</v>
      </c>
      <c r="C130" s="25" t="str">
        <f>VLOOKUP($A130,Questions!$B$3:$I$256,7,FALSE)</f>
        <v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v>
      </c>
      <c r="D130" s="25" t="str">
        <f>VLOOKUP($A130,Questions!$B$3:$I$256,8,FALSE)</f>
        <v>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v>
      </c>
    </row>
    <row r="131" spans="1:5" ht="96" customHeight="1" x14ac:dyDescent="0.2">
      <c r="A131" s="25" t="str">
        <f>'HECVAT - Full | Vendor Response'!A139</f>
        <v>CHNG-15</v>
      </c>
      <c r="B131" s="25" t="str">
        <f>VLOOKUP($A131,Questions!$B$3:$I$256,2,FALSE)</f>
        <v>Do you have a systems management and configuration strategy that encompasses servers, appliances, cloud services, applications, and mobile devices (company and employee owned)?</v>
      </c>
      <c r="C131" s="25" t="str">
        <f>VLOOKUP($A131,Questions!$B$3:$I$256,7,FALSE)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131" s="25" t="str">
        <f>VLOOKUP($A131,Questions!$B$3:$I$256,8,FALSE)</f>
        <v>Follow up with a robust question set if the vendor cannot clearly state full control of the integrity of their system(s). Questions about administrator access on end-user devices and other maintenance and patching type questions are appropriate.</v>
      </c>
      <c r="E131" s="274" t="s">
        <v>3233</v>
      </c>
    </row>
    <row r="132" spans="1:5" ht="36" customHeight="1" x14ac:dyDescent="0.2">
      <c r="A132" s="345" t="str">
        <f>IF($C$31="","Data",IF($C$31="Yes","Data - Optional based on QUALIFIER response.","Data"))</f>
        <v>Data</v>
      </c>
      <c r="B132" s="345"/>
      <c r="C132" s="20" t="str">
        <f>$C$23</f>
        <v>Reason for Question</v>
      </c>
      <c r="D132" s="20" t="str">
        <f>$D$23</f>
        <v>Follow-up Inquiries/Responses</v>
      </c>
    </row>
    <row r="133" spans="1:5" ht="135" x14ac:dyDescent="0.2">
      <c r="A133" s="25" t="str">
        <f>'HECVAT - Full | Vendor Response'!A141</f>
        <v>DATA-01</v>
      </c>
      <c r="B133" s="25" t="str">
        <f>VLOOKUP($A133,Questions!$B$3:$I$256,2,FALSE)</f>
        <v>Does the environment provide for dedicated single-tenant capabilities? If not, describe how your product or environment separates data from different customers (e.g., logically, physically, single tenancy, multi-tenancy).</v>
      </c>
      <c r="C133" s="25" t="str">
        <f>VLOOKUP($A133,Questions!$B$3:$I$256,7,FALSE)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133" s="25" t="str">
        <f>VLOOKUP($A133,Questions!$B$3:$I$256,8,FALSE)</f>
        <v>Follow-up inquiries for dedicated single-tenant capabilities will be institution/implementation specific.</v>
      </c>
      <c r="E133" s="231"/>
    </row>
    <row r="134" spans="1:5" ht="74.25" customHeight="1" x14ac:dyDescent="0.2">
      <c r="A134" s="25" t="str">
        <f>'HECVAT - Full | Vendor Response'!A142</f>
        <v>DATA-02</v>
      </c>
      <c r="B134" s="25" t="str">
        <f>VLOOKUP($A134,Questions!$B$3:$I$256,2,FALSE)</f>
        <v>Will the institution's data be stored on any devices (database servers, file servers, SAN, NAS, etc.) configured with non-RFC 1918/4193 (i.e., publicly routable) IP addresses?</v>
      </c>
      <c r="C134" s="25" t="str">
        <f>VLOOKUP($A134,Questions!$B$3:$I$256,7,FALSE)</f>
        <v>Systems that are directly exposed to public internet resources are at greater risk than those that are not. Understanding the requirements for this configuration is important, particularly when assessing compensating controls.</v>
      </c>
      <c r="D134" s="25" t="str">
        <f>VLOOKUP($A134,Questions!$B$3:$I$256,8,FALSE)</f>
        <v>Ask the vendor about their infrastructure and if there is a solution that eliminates the need for this environment.</v>
      </c>
    </row>
    <row r="135" spans="1:5" ht="68" customHeight="1" x14ac:dyDescent="0.2">
      <c r="A135" s="25" t="str">
        <f>'HECVAT - Full | Vendor Response'!A143</f>
        <v>DATA-03</v>
      </c>
      <c r="B135" s="25" t="str">
        <f>VLOOKUP($A135,Questions!$B$3:$I$256,2,FALSE)</f>
        <v>Is sensitive data encrypted, using secure protocols/algorithms, in transport? (e.g., system-to-client)</v>
      </c>
      <c r="C135" s="25" t="str">
        <f>VLOOKUP($A135,Questions!$B$3:$I$256,7,FALSE)</f>
        <v>The need for encryption in transport is unique to your institution's implementation of a system. In particular, the data flow between the system and the end-users of the software/product/service.</v>
      </c>
      <c r="D135" s="25" t="str">
        <f>VLOOKUP($A135,Questions!$B$3:$I$256,8,FALSE)</f>
        <v>Follow-up inquiries for data encryption between the system and end-users will be institution/implementation specific.</v>
      </c>
    </row>
    <row r="136" spans="1:5" ht="68" customHeight="1" x14ac:dyDescent="0.2">
      <c r="A136" s="25" t="str">
        <f>'HECVAT - Full | Vendor Response'!A144</f>
        <v>DATA-04</v>
      </c>
      <c r="B136" s="25" t="str">
        <f>VLOOKUP($A136,Questions!$B$3:$I$256,2,FALSE)</f>
        <v>Is sensitive data encrypted, using secure protocols/algorithms, in storage? (e.g., disk encryption, at-rest, files, and within a running database)</v>
      </c>
      <c r="C136" s="25" t="str">
        <f>VLOOKUP($A136,Questions!$B$3:$I$256,7,FALSE)</f>
        <v>The need for encryption at-rest is unique to your institution's implementation of a system. In particular, system components, architectures, and data flows all factor into the need for this control.</v>
      </c>
      <c r="D136" s="25" t="str">
        <f>VLOOKUP($A136,Questions!$B$3:$I$256,8,FALSE)</f>
        <v>Follow-up inquiries for data encryption at-rest will be institution/implementation specific.</v>
      </c>
    </row>
    <row r="137" spans="1:5" ht="90" x14ac:dyDescent="0.2">
      <c r="A137" s="25" t="str">
        <f>'HECVAT - Full | Vendor Response'!A145</f>
        <v>DATA-05</v>
      </c>
      <c r="B137" s="25" t="str">
        <f>VLOOKUP($A137,Questions!$B$3:$I$256,2,FALSE)</f>
        <v>Do all cryptographic modules in use in your product conform to the Federal Information Processing Standards (FIPS PUB 140-3)?</v>
      </c>
      <c r="C137" s="25" t="str">
        <f>VLOOKUP($A137,Questions!$B$3:$I$256,7,FALSE)</f>
        <v>Beware the use of proprietary encryption implementations. Open standard encryption, preferably mature, is often preferred. Although there may be cases in which that is not the case, be sure to understand the vendor's infrastructure and the true security of a vendor's solution.</v>
      </c>
      <c r="D137" s="25" t="str">
        <f>VLOOKUP($A137,Questions!$B$3:$I$256,8,FALSE)</f>
        <v xml:space="preserve">If the vendor cannot accommodate open standards encryption requirements, direct them to NIST's Cryptographic Standards and Guidelines document at https://csrc.nist.gov/Projects/Cryptographic-Standards-and-Guidelines </v>
      </c>
    </row>
    <row r="138" spans="1:5" ht="75" x14ac:dyDescent="0.2">
      <c r="A138" s="25" t="str">
        <f>'HECVAT - Full | Vendor Response'!A146</f>
        <v>DATA-06</v>
      </c>
      <c r="B138" s="25" t="str">
        <f>VLOOKUP($A138,Questions!$B$3:$I$256,2,FALSE)</f>
        <v>At the completion of this contract, will data be returned to the institution and deleted from all your systems and archives?</v>
      </c>
      <c r="C138" s="25" t="str">
        <f>VLOOKUP($A138,Questions!$B$3:$I$256,7,FALSE)</f>
        <v>When cancelling a software/product/service, an institution will commonly want all institutional data that was provided to a vendor. This questions allows the vendor to state their general practices when a customer leaves their environment.</v>
      </c>
      <c r="D138" s="25" t="str">
        <f>VLOOKUP($A138,Questions!$B$3:$I$256,8,FALSE)</f>
        <v>A vendor's response should be clear and concise. Be wary of vague responses to this questions and inquire about export specifics, as needed.</v>
      </c>
    </row>
    <row r="139" spans="1:5" ht="75" x14ac:dyDescent="0.2">
      <c r="A139" s="25" t="str">
        <f>'HECVAT - Full | Vendor Response'!A147</f>
        <v>DATA-07</v>
      </c>
      <c r="B139" s="25" t="str">
        <f>VLOOKUP($A139,Questions!$B$3:$I$256,2,FALSE)</f>
        <v>Will the institution's data be available within the system for a period of time at the completion of this contract?</v>
      </c>
      <c r="C139" s="25" t="str">
        <f>VLOOKUP($A139,Questions!$B$3:$I$256,7,FALSE)</f>
        <v>When cancelling a software/product/service, an institution will commonly want all institutional data that was provided to a vendor. This questions allows the vendor to state their general practices when a customer leaves their environment.</v>
      </c>
      <c r="D139" s="25" t="str">
        <f>VLOOKUP($A139,Questions!$B$3:$I$256,8,FALSE)</f>
        <v>A vendor's response should be clear and concise. Be wary of vague responses to this questions and inquire about export specifics, as needed.</v>
      </c>
    </row>
    <row r="140" spans="1:5" ht="76.5" customHeight="1" x14ac:dyDescent="0.2">
      <c r="A140" s="25" t="str">
        <f>'HECVAT - Full | Vendor Response'!A148</f>
        <v>DATA-08</v>
      </c>
      <c r="B140" s="25" t="str">
        <f>VLOOKUP($A140,Questions!$B$3:$I$256,2,FALSE)</f>
        <v>Can the institution extract a full or partial backup of data?</v>
      </c>
      <c r="C140" s="25" t="str">
        <f>VLOOKUP($A140,Questions!$B$3:$I$256,7,FALSE)</f>
        <v>When cancelling a software/product/service, an institution will commonly want all institutional data that was provided to a vendor. The vendor's response should verify if the institution can extract data or if it is a manual extraction by vendor staff.</v>
      </c>
      <c r="D140" s="25" t="str">
        <f>VLOOKUP($A140,Questions!$B$3:$I$256,8,FALSE)</f>
        <v>A vendor's response should be clear and concise. Be wary of vague responses to this questions and inquire about export specifics, as needed.</v>
      </c>
    </row>
    <row r="141" spans="1:5" ht="90" x14ac:dyDescent="0.2">
      <c r="A141" s="25" t="str">
        <f>'HECVAT - Full | Vendor Response'!A149</f>
        <v>DATA-09</v>
      </c>
      <c r="B141" s="25" t="str">
        <f>VLOOKUP($A141,Questions!$B$3:$I$256,2,FALSE)</f>
        <v>Are ownership rights to all data, inputs, outputs, and metadata retained by the institution?</v>
      </c>
      <c r="C141" s="25" t="str">
        <f>VLOOKUP($A141,Questions!$B$3:$I$256,7,FALSE)</f>
        <v>This question clarifies the operating model of a vendor and provides insight into the vendor-customer paradigm of a company. Knowing if the institution is of value to a vendor or if the institution's data is of value to a vendor should weigh heavily in the decision-making process.</v>
      </c>
      <c r="D141" s="25" t="str">
        <f>VLOOKUP($A141,Questions!$B$3:$I$256,8,FALSE)</f>
        <v>If a vendor's response is unsatisfactory, engage institutional counsel to appropriately address any ownership concerns.</v>
      </c>
    </row>
    <row r="142" spans="1:5" ht="60" x14ac:dyDescent="0.2">
      <c r="A142" s="25" t="str">
        <f>'HECVAT - Full | Vendor Response'!A150</f>
        <v>DATA-10</v>
      </c>
      <c r="B142" s="25" t="str">
        <f>VLOOKUP($A142,Questions!$B$3:$I$256,2,FALSE)</f>
        <v>Are these rights retained even through a provider acquisition or bankruptcy event?</v>
      </c>
      <c r="C142" s="25" t="str">
        <f>VLOOKUP($A142,Questions!$B$3:$I$256,7,FALSE)</f>
        <v>This question clarifies the position of the institution in the case of acquisition or bankruptcy. Expect clear responses to this question. If they are vague, be sure to follow up based on institutional counsel guidance.</v>
      </c>
      <c r="D142" s="25" t="str">
        <f>VLOOKUP($A142,Questions!$B$3:$I$256,8,FALSE)</f>
        <v>If a vendor's response is unsatisfactory, engage institutional counsel to appropriately address any ownership concerns.</v>
      </c>
    </row>
    <row r="143" spans="1:5" ht="92.25" customHeight="1" x14ac:dyDescent="0.2">
      <c r="A143" s="25" t="str">
        <f>'HECVAT - Full | Vendor Response'!A151</f>
        <v>DATA-11</v>
      </c>
      <c r="B143" s="25" t="str">
        <f>VLOOKUP($A143,Questions!$B$3:$I$256,2,FALSE)</f>
        <v>In the event of imminent bankruptcy, closing of business, or retirement of service, will you provide 90 days for customers to get their data out of the system and migrate applications?</v>
      </c>
      <c r="C143" s="25" t="str">
        <f>VLOOKUP($A143,Questions!$B$3:$I$256,7,FALSE)</f>
        <v>This question clarifies the position of the institution in the case of acquisition or bankruptcy. Expect clear responses to this question. If they are vague, be sure to follow up based on institutional counsel guidance.</v>
      </c>
      <c r="D143" s="25" t="str">
        <f>VLOOKUP($A143,Questions!$B$3:$I$256,8,FALSE)</f>
        <v>If a vendor's response is unsatisfactory, engage institutional counsel to appropriately address any ownership concerns.</v>
      </c>
    </row>
    <row r="144" spans="1:5" ht="90" x14ac:dyDescent="0.2">
      <c r="A144" s="25" t="str">
        <f>'HECVAT - Full | Vendor Response'!A152</f>
        <v>DATA-12</v>
      </c>
      <c r="B144" s="25" t="str">
        <f>VLOOKUP($A144,Questions!$B$3:$I$256,2,FALSE)</f>
        <v>Are involatile backup copies made according to predefined schedules and securely stored and protected?</v>
      </c>
      <c r="C144" s="25" t="str">
        <f>VLOOKUP($A144,Questions!$B$3:$I$256,7,FALSE)</f>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v>
      </c>
      <c r="D144" s="25" t="str">
        <f>VLOOKUP($A144,Questions!$B$3:$I$256,8,FALSE)</f>
        <v>An institution's use case will drive the requirements for backup strategy. Ensure that the institution's use case and risk tolerance can be met by vendor systems.</v>
      </c>
    </row>
    <row r="145" spans="1:5" ht="64.5" customHeight="1" x14ac:dyDescent="0.2">
      <c r="A145" s="25" t="str">
        <f>'HECVAT - Full | Vendor Response'!A153</f>
        <v>DATA-13</v>
      </c>
      <c r="B145" s="25" t="str">
        <f>VLOOKUP($A145,Questions!$B$3:$I$256,2,FALSE)</f>
        <v>Do current backups include all operating system software, utilities, security software, application software, and data files necessary for recovery?</v>
      </c>
      <c r="C145" s="25" t="str">
        <f>VLOOKUP($A145,Questions!$B$3:$I$256,7,FALSE)</f>
        <v>The purpose of this question is to define the scope of backup operations and the scope at which a vendor may readily recover when backup restoration is required.</v>
      </c>
      <c r="D145" s="25" t="str">
        <f>VLOOKUP($A145,Questions!$B$3:$I$256,8,FALSE)</f>
        <v>Follow-up inquiries for backup content scope will be institution/implementation specific.</v>
      </c>
    </row>
    <row r="146" spans="1:5" ht="75" x14ac:dyDescent="0.2">
      <c r="A146" s="25" t="str">
        <f>'HECVAT - Full | Vendor Response'!A154</f>
        <v>DATA-14</v>
      </c>
      <c r="B146" s="25" t="str">
        <f>VLOOKUP($A146,Questions!$B$3:$I$256,2,FALSE)</f>
        <v>Are you performing off-site backups? (i.e., digitally moved off site)</v>
      </c>
      <c r="C146" s="25" t="str">
        <f>VLOOKUP($A146,Questions!$B$3:$I$256,7,FALSE)</f>
        <v>When data is moved digitally (e.g., cloud provider, vendor-owned facility, etc.) offsite, the policies and implemented procedures are important to know. The protections implemented to prevent compromise will be technical in nature and should be well-documented.</v>
      </c>
      <c r="D146" s="25" t="str">
        <f>VLOOKUP($A146,Questions!$B$3:$I$256,8,FALSE)</f>
        <v>Follow-up inquiries for offsite, digital backups will be institution/implementation specific.</v>
      </c>
    </row>
    <row r="147" spans="1:5" ht="80.25" customHeight="1" x14ac:dyDescent="0.2">
      <c r="A147" s="25" t="str">
        <f>'HECVAT - Full | Vendor Response'!A155</f>
        <v>DATA-15</v>
      </c>
      <c r="B147" s="25" t="str">
        <f>VLOOKUP($A147,Questions!$B$3:$I$256,2,FALSE)</f>
        <v>Are physical backups taken off site? (i.e., physically moved off site)</v>
      </c>
      <c r="C147" s="25" t="str">
        <f>VLOOKUP($A147,Questions!$B$3:$I$256,7,FALSE)</f>
        <v xml:space="preserve">When data is moved physically (e.g.,HDD, print, etc.) off-site, the policies and implemented procedures are important to know. Unencrypted data taken outside secured areas introduces unnecessary risks. </v>
      </c>
      <c r="D147" s="25" t="str">
        <f>VLOOKUP($A147,Questions!$B$3:$I$256,8,FALSE)</f>
        <v>Follow-up inquiries for offsite, physical backups will be institution/implementation specific.</v>
      </c>
    </row>
    <row r="148" spans="1:5" ht="90" x14ac:dyDescent="0.2">
      <c r="A148" s="25" t="str">
        <f>'HECVAT - Full | Vendor Response'!A156</f>
        <v>DATA-16</v>
      </c>
      <c r="B148" s="25" t="str">
        <f>VLOOKUP($A148,Questions!$B$3:$I$256,2,FALSE)</f>
        <v>Do backups containing the institution's data ever leave the institution's data zone either physically or via network routing?</v>
      </c>
      <c r="C148" s="25" t="str">
        <f>VLOOKUP($A148,Questions!$B$3:$I$256,7,FALSE)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48" s="25" t="str">
        <f>VLOOKUP($A148,Questions!$B$3:$I$256,8,FALSE)</f>
        <v>Follow-up inquiries for data backup procedures/practices will be institution/implementation specific.</v>
      </c>
    </row>
    <row r="149" spans="1:5" ht="60" x14ac:dyDescent="0.2">
      <c r="A149" s="25" t="str">
        <f>'HECVAT - Full | Vendor Response'!A157</f>
        <v>DATA-17</v>
      </c>
      <c r="B149" s="25" t="str">
        <f>VLOOKUP($A149,Questions!$B$3:$I$256,2,FALSE)</f>
        <v>Are data backups encrypted?</v>
      </c>
      <c r="C149" s="25" t="str">
        <f>VLOOKUP($A149,Questions!$B$3:$I$256,7,FALSE)</f>
        <v>The need for encryption at rest (for backups) is unique to your institution's implementation of a system. In particular, system components, architectures, and data flows all factor into the need for this control.</v>
      </c>
      <c r="D149" s="25" t="str">
        <f>VLOOKUP($A149,Questions!$B$3:$I$256,8,FALSE)</f>
        <v>Follow-up inquiries for data backup encryption at-rest will be institution/implementation specific.</v>
      </c>
    </row>
    <row r="150" spans="1:5" ht="105" x14ac:dyDescent="0.2">
      <c r="A150" s="25" t="str">
        <f>'HECVAT - Full | Vendor Response'!A158</f>
        <v>DATA-18</v>
      </c>
      <c r="B150" s="25" t="str">
        <f>VLOOKUP($A150,Questions!$B$3:$I$256,2,FALSE)</f>
        <v>Do you have a cryptographic key management process (generation, exchange, storage, safeguards, use, vetting, and replacement) that is documented and currently implemented, for all system components? (e.g., database, system, web, etc.)</v>
      </c>
      <c r="C150" s="25" t="str">
        <f>VLOOKUP($A150,Questions!$B$3:$I$256,7,FALSE)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50" s="25" t="str">
        <f>VLOOKUP($A150,Questions!$B$3:$I$256,8,FALSE)</f>
        <v>Follow up with the vendor to ensure that all components of the system are considered. This includes system-to-system, system-to-client, applications, system accounts, etc.</v>
      </c>
    </row>
    <row r="151" spans="1:5" ht="75" x14ac:dyDescent="0.2">
      <c r="A151" s="25" t="str">
        <f>'HECVAT - Full | Vendor Response'!A159</f>
        <v>DATA-19</v>
      </c>
      <c r="B151" s="25" t="str">
        <f>VLOOKUP($A151,Questions!$B$3:$I$256,2,FALSE)</f>
        <v>Do you have a media handling process that is documented and currently implemented that meets established business needs and regulatory requirements, including end-of-life, repurposing and data sanitization procedures?</v>
      </c>
      <c r="C151" s="25" t="str">
        <f>VLOOKUP($A151,Questions!$B$3:$I$256,7,FALSE)</f>
        <v>Managing media (and the data within) throughout its lifecycle is crucial to the protection of institutional data. The focus of this question is confidentiality, ensuring that media that may store institutional data is protected by well-established policy and procedure.</v>
      </c>
      <c r="D151" s="25" t="str">
        <f>VLOOKUP($A151,Questions!$B$3:$I$256,8,FALSE)</f>
        <v>Vague responses to this question should be investigated further. Ask for additional documentation and verify that procedure (and possibly training) exists to ensure proper media handling activity.</v>
      </c>
    </row>
    <row r="152" spans="1:5" ht="75" x14ac:dyDescent="0.2">
      <c r="A152" s="25" t="str">
        <f>'HECVAT - Full | Vendor Response'!A160</f>
        <v>DATA-20</v>
      </c>
      <c r="B152" s="25" t="str">
        <f>VLOOKUP($A152,Questions!$B$3:$I$256,2,FALSE)</f>
        <v>Does the process described in DATA-19 adhere to DoD 5220.22-M and/or NIST SP 800-88 standards?</v>
      </c>
      <c r="C152" s="25" t="str">
        <f>VLOOKUP($A152,Questions!$B$3:$I$256,7,FALSE)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2" s="25" t="str">
        <f>VLOOKUP($A152,Questions!$B$3:$I$256,8,FALSE)</f>
        <v>Follow-up inquiries for DoD 5220.22-M and/or SP800-88 standards will be institution specific.</v>
      </c>
    </row>
    <row r="153" spans="1:5" ht="75" x14ac:dyDescent="0.2">
      <c r="A153" s="25" t="str">
        <f>'HECVAT - Full | Vendor Response'!A161</f>
        <v>DATA-21</v>
      </c>
      <c r="B153" s="25" t="str">
        <f>VLOOKUP($A153,Questions!$B$3:$I$256,2,FALSE)</f>
        <v>Is media used for long-term retention of business data and archival purposes stored in a secure, environmentally protected area?</v>
      </c>
      <c r="C153" s="25" t="str">
        <f>VLOOKUP($A153,Questions!$B$3:$I$256,7,FALSE)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3" s="25" t="str">
        <f>VLOOKUP($A153,Questions!$B$3:$I$256,8,FALSE)</f>
        <v>Vague responses to this question should be investigated further. Ask for additional documentation and verify that procedure (and possibly training) exists to ensure proper media handling activity.</v>
      </c>
    </row>
    <row r="154" spans="1:5" ht="54" customHeight="1" x14ac:dyDescent="0.2">
      <c r="A154" s="25" t="str">
        <f>'HECVAT - Full | Vendor Response'!A162</f>
        <v>DATA-22</v>
      </c>
      <c r="B154" s="25" t="str">
        <f>VLOOKUP($A154,Questions!$B$3:$I$256,2,FALSE)</f>
        <v>Will you handle data in a FERPA-compliant manner?</v>
      </c>
      <c r="C154" s="25" t="str">
        <f>VLOOKUP($A154,Questions!$B$3:$I$256,7,FALSE)</f>
        <v>Standard documentation, relevant to institution implementations requiring FERPA compliance.</v>
      </c>
      <c r="D154" s="25" t="str">
        <f>VLOOKUP($A154,Questions!$B$3:$I$256,8,FALSE)</f>
        <v>Follow-up inquiries for FERPA compliance details will be institution/implementation specific.</v>
      </c>
    </row>
    <row r="155" spans="1:5" ht="90" x14ac:dyDescent="0.2">
      <c r="A155" s="25" t="str">
        <f>'HECVAT - Full | Vendor Response'!A163</f>
        <v>DATA-23</v>
      </c>
      <c r="B155" s="25" t="str">
        <f>VLOOKUP($A155,Questions!$B$3:$I$256,2,FALSE)</f>
        <v>Does your staff (or third party) have access to institutional data (e.g., financial, PHI or other sensitive information) through any means?</v>
      </c>
      <c r="C155" s="25" t="str">
        <f>VLOOKUP($A155,Questions!$B$3:$I$256,7,FALSE)</f>
        <v>Confidentiality is the focus of this question. Based on the capabilities of vendor administrators, the institution may require additional safeguards to protect the confidentiality of data stored by/shared with a vendor (e.g., additional layer of encryption, etc.).</v>
      </c>
      <c r="D155" s="25" t="str">
        <f>VLOOKUP($A155,Questions!$B$3:$I$256,8,FALSE)</f>
        <v>If institutional data is visible by the vendor's system administrators, follow up with the vendor to understand the scope of visibility, process/procedure that administrators follow, and use cases when administrators are allowed to access (view) institutional data.</v>
      </c>
    </row>
    <row r="156" spans="1:5" ht="210" x14ac:dyDescent="0.2">
      <c r="A156" s="25" t="str">
        <f>'HECVAT - Full | Vendor Response'!A164</f>
        <v>DATA-24</v>
      </c>
      <c r="B156" s="25" t="str">
        <f>VLOOKUP($A156,Questions!$B$3:$I$256,2,FALSE)</f>
        <v>Do you have a documented and currently implemented strategy for securing employee workstations when they work remotely (i.e., not in a trusted computing environment)?</v>
      </c>
      <c r="C156" s="25" t="str">
        <f>VLOOKUP($A156,Questions!$B$3:$I$256,7,FALSE)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v>
      </c>
      <c r="D156" s="25" t="str">
        <f>VLOOKUP($A156,Questions!$B$3:$I$256,8,FALSE)</f>
        <v>Vague responses to this question should be investigated further. Ask for additional documentation and verify that procedure (and possibly training) exists to ensure proper customer data handling activity.</v>
      </c>
      <c r="E156" s="274" t="s">
        <v>3233</v>
      </c>
    </row>
    <row r="157" spans="1:5" ht="36" customHeight="1" x14ac:dyDescent="0.2">
      <c r="A157" s="345" t="str">
        <f>IF($C$31="","Datacenter",IF($C$31="Yes","Datacenter - Optional based on QUALIFIER response.","Datacenter"))</f>
        <v>Datacenter</v>
      </c>
      <c r="B157" s="345"/>
      <c r="C157" s="20" t="str">
        <f>$C$23</f>
        <v>Reason for Question</v>
      </c>
      <c r="D157" s="20" t="str">
        <f>$D$23</f>
        <v>Follow-up Inquiries/Responses</v>
      </c>
    </row>
    <row r="158" spans="1:5" ht="180" x14ac:dyDescent="0.2">
      <c r="A158" s="25" t="str">
        <f>'HECVAT - Full | Vendor Response'!A166</f>
        <v>DCTR-01</v>
      </c>
      <c r="B158" s="25" t="str">
        <f>VLOOKUP($A158,Questions!$B$3:$I$256,2,FALSE)</f>
        <v>Does the hosting provider have a SOC 2 Type 2 report available?</v>
      </c>
      <c r="C158" s="25" t="str">
        <f>VLOOKUP($A158,Questions!$B$3:$I$256,7,FALSE)</f>
        <v>This question is relative to the response above. Understanding the ownership structure of the facility that will host institutional data is important for setting availability expectations and ensure proper contract terms are in place to protect the institution due to use of third parties. If a vendor uses a third-party vendor to provide data center solutions, having that vendor's SOC 2 Type 2 provides additional insight. The ability to assess these "forth-party" vendors is based on your institution's resources. The vendor is responsible for providing this information; ensure that they handle their vendors properly.</v>
      </c>
      <c r="D158" s="25" t="str">
        <f>VLOOKUP($A158,Questions!$B$3:$I$256,8,FALSE)</f>
        <v>Follow-up inquiries for additional vendor's SOC 2 Type 2 reports will be institution/implementation specific.</v>
      </c>
    </row>
    <row r="159" spans="1:5" ht="135" x14ac:dyDescent="0.2">
      <c r="A159" s="25" t="str">
        <f>'HECVAT - Full | Vendor Response'!A167</f>
        <v>DCTR-02</v>
      </c>
      <c r="B159" s="25" t="str">
        <f>VLOOKUP($A159,Questions!$B$3:$I$256,2,FALSE)</f>
        <v>Are you generally able to accommodate storing each institution's data within their geographic region?</v>
      </c>
      <c r="C159" s="25" t="str">
        <f>VLOOKUP($A159,Questions!$B$3:$I$256,7,FALSE)</f>
        <v>An institution's location will dictate what laws and regulations apply to them. Because vendors may not know where all of their customers reside, it is imperative that vendors are able to accommodate geographic requirements for their customers. Although it is unfair to expect support for all geographic regions in common infrastructure/platform/software-as-a-service, vendors are expected to be absolutely clear about the regions they leverage and/or support.</v>
      </c>
      <c r="D159" s="25" t="str">
        <f>VLOOKUP($A159,Questions!$B$3:$I$256,8,FALSE)</f>
        <v>If a vendor is unable to accommodate storing/processing institutional data within specific regions, ask them why they are unable to. Try to determine if it's an infrastructure issue (scalability), a cost-reduction strategy (size/maturity), or some other issue.</v>
      </c>
    </row>
    <row r="160" spans="1:5" ht="79.5" customHeight="1" x14ac:dyDescent="0.2">
      <c r="A160" s="25" t="str">
        <f>'HECVAT - Full | Vendor Response'!A168</f>
        <v>DCTR-03</v>
      </c>
      <c r="B160" s="25" t="str">
        <f>VLOOKUP($A160,Questions!$B$3:$I$256,2,FALSE)</f>
        <v>Are the data centers staffed 24 hours a day, seven days a week (i.e., 24 x 7 x 365)?</v>
      </c>
      <c r="C160" s="25" t="str">
        <f>VLOOKUP($A160,Questions!$B$3:$I$256,7,FALSE)</f>
        <v xml:space="preserve">Vendors that operate their own datacenter(s) can implement their own monitoring strategy. Use the vendor's response to this questions to verify/validate other responses related to ownership/co-location/physical security. </v>
      </c>
      <c r="D160" s="25" t="str">
        <f>VLOOKUP($A160,Questions!$B$3:$I$256,8,FALSE)</f>
        <v>Follow-up inquiries for data center staffing will be institution/implementation specific.</v>
      </c>
    </row>
    <row r="161" spans="1:5" ht="90" x14ac:dyDescent="0.2">
      <c r="A161" s="25" t="str">
        <f>'HECVAT - Full | Vendor Response'!A169</f>
        <v>DCTR-04</v>
      </c>
      <c r="B161" s="25" t="str">
        <f>VLOOKUP($A161,Questions!$B$3:$I$256,2,FALSE)</f>
        <v>Are your servers separated from other companies via a physical barrier, such as a cage or hardened walls?</v>
      </c>
      <c r="C161" s="25" t="str">
        <f>VLOOKUP($A161,Questions!$B$3:$I$256,7,FALSE)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1" s="25" t="str">
        <f>VLOOKUP($A161,Questions!$B$3:$I$256,8,FALSE)</f>
        <v>Follow-up inquiries for system physical security will be institution/implementation specific.</v>
      </c>
    </row>
    <row r="162" spans="1:5" ht="92.25" customHeight="1" x14ac:dyDescent="0.2">
      <c r="A162" s="25" t="str">
        <f>'HECVAT - Full | Vendor Response'!A170</f>
        <v>DCTR-05</v>
      </c>
      <c r="B162" s="25" t="str">
        <f>VLOOKUP($A162,Questions!$B$3:$I$256,2,FALSE)</f>
        <v>Does a physical barrier fully enclose the physical space, preventing unauthorized physical contact with any of your devices?</v>
      </c>
      <c r="C162" s="25" t="str">
        <f>VLOOKUP($A162,Questions!$B$3:$I$256,7,FALSE)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2" s="25" t="str">
        <f>VLOOKUP($A162,Questions!$B$3:$I$256,8,FALSE)</f>
        <v>Follow-up inquiries for system physical security will be institution/implementation specific.</v>
      </c>
    </row>
    <row r="163" spans="1:5" ht="92.25" customHeight="1" x14ac:dyDescent="0.2">
      <c r="A163" s="25" t="str">
        <f>'HECVAT - Full | Vendor Response'!A171</f>
        <v>DCTR-06</v>
      </c>
      <c r="B163" s="25" t="str">
        <f>VLOOKUP($A163,Questions!$B$3:$I$256,2,FALSE)</f>
        <v>Are your primary and secondary data centers geographically diverse?</v>
      </c>
      <c r="C163" s="25" t="str">
        <f>VLOOKUP($A163,Questions!$B$3:$I$256,7,FALSE)</f>
        <v>When planning for business continuity and disaster recovery, considering geographic diversity of a vendors operating environment will help analysts better understand risk due to widespread technical issues as well as weather and environmental considerations.</v>
      </c>
      <c r="D163" s="25" t="str">
        <f>VLOOKUP($A163,Questions!$B$3:$I$256,8,FALSE)</f>
        <v>Follow-up inquiries for geographic diversity in datacenters will be institution/implementation specific.</v>
      </c>
      <c r="E163" s="231"/>
    </row>
    <row r="164" spans="1:5" ht="90" x14ac:dyDescent="0.2">
      <c r="A164" s="25" t="str">
        <f>'HECVAT - Full | Vendor Response'!A172</f>
        <v>DCTR-07</v>
      </c>
      <c r="B164" s="25" t="str">
        <f>VLOOKUP($A164,Questions!$B$3:$I$256,2,FALSE)</f>
        <v>If outsourced or co-located, is there a contract in place to prevent data from leaving the institution's data zone?</v>
      </c>
      <c r="C164" s="25" t="str">
        <f>VLOOKUP($A164,Questions!$B$3:$I$256,7,FALSE)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64" s="25" t="str">
        <f>VLOOKUP($A164,Questions!$B$3:$I$256,8,FALSE)</f>
        <v>Follow-up inquiries for data backup procedures/practices will be institution/implementation specific.</v>
      </c>
    </row>
    <row r="165" spans="1:5" ht="45" x14ac:dyDescent="0.2">
      <c r="A165" s="25" t="str">
        <f>'HECVAT - Full | Vendor Response'!A173</f>
        <v>DCTR-08</v>
      </c>
      <c r="B165" s="25" t="str">
        <f>VLOOKUP($A165,Questions!$B$3:$I$256,2,FALSE)</f>
        <v>What tier level is your data center (per levels defined by the Uptime Institute)?</v>
      </c>
      <c r="C165" s="25" t="str">
        <f>VLOOKUP($A165,Questions!$B$3:$I$256,7,FALSE)</f>
        <v>Standard documentation, relevant to institutions requiring a vendor to maintain a specific Uptime Institute Tier Level.</v>
      </c>
      <c r="D165" s="25" t="str">
        <f>VLOOKUP($A165,Questions!$B$3:$I$256,8,FALSE)</f>
        <v>Follow-up inquiries for Uptime Institute Tier Level details will be institution/implementation specific.</v>
      </c>
    </row>
    <row r="166" spans="1:5" ht="45" x14ac:dyDescent="0.2">
      <c r="A166" s="25" t="str">
        <f>'HECVAT - Full | Vendor Response'!A174</f>
        <v>DCTR-09</v>
      </c>
      <c r="B166" s="25" t="str">
        <f>VLOOKUP($A166,Questions!$B$3:$I$256,2,FALSE)</f>
        <v>Is the service hosted in a high-availability environment?</v>
      </c>
      <c r="C166" s="25" t="str">
        <f>VLOOKUP($A166,Questions!$B$3:$I$256,7,FALSE)</f>
        <v xml:space="preserve">In the context of the CIA triad, this question is focused on the availability of a system (or set of systems). </v>
      </c>
      <c r="D166" s="25" t="str">
        <f>VLOOKUP($A166,Questions!$B$3:$I$256,8,FALSE)</f>
        <v>The weight placed on the vendor's response will be specific to the institution's use case and software/product/service requirements.</v>
      </c>
    </row>
    <row r="167" spans="1:5" ht="45" x14ac:dyDescent="0.2">
      <c r="A167" s="25" t="str">
        <f>'HECVAT - Full | Vendor Response'!A175</f>
        <v>DCTR-10</v>
      </c>
      <c r="B167" s="25" t="str">
        <f>VLOOKUP($A167,Questions!$B$3:$I$256,2,FALSE)</f>
        <v xml:space="preserve">Is redundant power available for all data centers where institutional data will reside? </v>
      </c>
      <c r="C167" s="25" t="str">
        <f>VLOOKUP($A167,Questions!$B$3:$I$256,7,FALSE)</f>
        <v xml:space="preserve">In the context of the CIA triad, this question is focused on the availability of a system (or set of systems). </v>
      </c>
      <c r="D167" s="25" t="str">
        <f>VLOOKUP($A167,Questions!$B$3:$I$256,8,FALSE)</f>
        <v>The weight placed on the vendor's response will be specific to the institution's use case and software/product/service requirements.</v>
      </c>
    </row>
    <row r="168" spans="1:5" ht="75" x14ac:dyDescent="0.2">
      <c r="A168" s="25" t="str">
        <f>'HECVAT - Full | Vendor Response'!A176</f>
        <v>DCTR-11</v>
      </c>
      <c r="B168" s="25" t="str">
        <f>VLOOKUP($A168,Questions!$B$3:$I$256,2,FALSE)</f>
        <v>Are redundant power strategies tested?</v>
      </c>
      <c r="C168" s="25" t="str">
        <f>VLOOKUP($A168,Questions!$B$3:$I$256,7,FALSE)</f>
        <v>Installing (potential) redundant power and regularly testing strategies to ensure they will work when needed are very different. Vague responses to this question should be met with concern and appropriate follow-up, based on your institutions risk tolerance.</v>
      </c>
      <c r="D168" s="25" t="str">
        <f>VLOOKUP($A168,Questions!$B$3:$I$256,8,FALSE)</f>
        <v>Follow-up inquiries for redundant power testing details will be institution/implementation specific.</v>
      </c>
    </row>
    <row r="169" spans="1:5" ht="48" customHeight="1" x14ac:dyDescent="0.2">
      <c r="A169" s="25" t="str">
        <f>'HECVAT - Full | Vendor Response'!A177</f>
        <v>DCTR-12</v>
      </c>
      <c r="B169" s="25" t="str">
        <f>VLOOKUP($A169,Questions!$B$3:$I$256,2,FALSE)</f>
        <v>Describe or provide a reference to the availability of cooling and fire-suppression systems in all data centers where institution data will reside.</v>
      </c>
      <c r="C169" s="25" t="str">
        <f>VLOOKUP($A169,Questions!$B$3:$I$256,7,FALSE)</f>
        <v>Installing appropriate environmental controls is crucial to maintaining the integrity of the hosting site. Vague responses to this question should be met with concern and appropriate follow-up, based on your institutions risk tolerance.</v>
      </c>
      <c r="D169" s="25" t="str">
        <f>VLOOKUP($A169,Questions!$B$3:$I$256,8,FALSE)</f>
        <v>Follow-up inquiries for cooling and fire suppression systems will be institution/implementation specific.</v>
      </c>
      <c r="E169" s="231"/>
    </row>
    <row r="170" spans="1:5" ht="64.25" customHeight="1" x14ac:dyDescent="0.2">
      <c r="A170" s="25" t="str">
        <f>'HECVAT - Full | Vendor Response'!A178</f>
        <v>DCTR-13</v>
      </c>
      <c r="B170" s="25" t="str">
        <f>VLOOKUP($A170,Questions!$B$3:$I$256,2,FALSE)</f>
        <v>Do you have Internet Service Provider (ISP) redundancy?</v>
      </c>
      <c r="C170" s="25" t="str">
        <f>VLOOKUP($A170,Questions!$B$3:$I$256,7,FALSE)</f>
        <v xml:space="preserve">In the context of the CIA triad, this question is focused on the availability of a system (or set of systems). </v>
      </c>
      <c r="D170" s="25" t="str">
        <f>VLOOKUP($A170,Questions!$B$3:$I$256,8,FALSE)</f>
        <v>The weight placed on the vendor's response will be specific to the institution's use case and software/product/service requirements.</v>
      </c>
    </row>
    <row r="171" spans="1:5" s="1" customFormat="1" ht="48" customHeight="1" x14ac:dyDescent="0.2">
      <c r="A171" s="25" t="str">
        <f>'HECVAT - Full | Vendor Response'!A179</f>
        <v>DCTR-14</v>
      </c>
      <c r="B171" s="25" t="str">
        <f>VLOOKUP($A171,Questions!$B$3:$I$256,2,FALSE)</f>
        <v>Does every data center where the institution's data will reside have multiple telephone company or network provider entrances to the facility?</v>
      </c>
      <c r="C171" s="25" t="str">
        <f>VLOOKUP($A171,Questions!$B$3:$I$256,7,FALSE)</f>
        <v xml:space="preserve">In the context of the CIA triad, this question is focused on the availability of a system (or set of systems). </v>
      </c>
      <c r="D171" s="25" t="str">
        <f>VLOOKUP($A171,Questions!$B$3:$I$256,8,FALSE)</f>
        <v>The weight placed on the vendor's response will be specific to the institution's use case and software/product/service requirements.</v>
      </c>
    </row>
    <row r="172" spans="1:5" ht="60" x14ac:dyDescent="0.2">
      <c r="A172" s="25" t="str">
        <f>'HECVAT - Full | Vendor Response'!A180</f>
        <v>DCTR-15</v>
      </c>
      <c r="B172" s="25" t="str">
        <f>VLOOKUP($A172,Questions!$B$3:$I$256,2,FALSE)</f>
        <v>Are you requiring multi-factor authentication for administrators of your cloud environment?</v>
      </c>
      <c r="C172" s="25" t="str">
        <f>VLOOKUP($A172,Questions!$B$3:$I$256,7,FALSE)</f>
        <v xml:space="preserve">2FA/MFA, implemented correctly, strengthens the security state of a system. 2FA/MFA is commonly implemented and in many use cases is a requirement for account protection purposes. </v>
      </c>
      <c r="D172" s="25" t="str">
        <f>VLOOKUP($A172,Questions!$B$3:$I$256,8,FALSE)</f>
        <v>Ask the vendor about hardware and software options, future roadmap for implementations and support, etc.</v>
      </c>
    </row>
    <row r="173" spans="1:5" ht="48" customHeight="1" x14ac:dyDescent="0.2">
      <c r="A173" s="25" t="str">
        <f>'HECVAT - Full | Vendor Response'!A181</f>
        <v>DCTR-16</v>
      </c>
      <c r="B173" s="25" t="str">
        <f>VLOOKUP($A173,Questions!$B$3:$I$256,2,FALSE)</f>
        <v>Are you using your cloud providers available hardening tools or pre-hardened images?</v>
      </c>
      <c r="C173" s="25" t="str">
        <f>VLOOKUP($A173,Questions!$B$3:$I$256,7,FALSE)</f>
        <v xml:space="preserve">In the context of the CIA triad, this question is focused on the integrity of a system (or set of systems). </v>
      </c>
      <c r="D173" s="25" t="str">
        <f>VLOOKUP($A173,Questions!$B$3:$I$256,8,FALSE)</f>
        <v>Ask the vendor about their system lifecycle practices and security methodology.</v>
      </c>
    </row>
    <row r="174" spans="1:5" ht="105" x14ac:dyDescent="0.2">
      <c r="A174" s="25" t="str">
        <f>'HECVAT - Full | Vendor Response'!A182</f>
        <v>DCTR-17</v>
      </c>
      <c r="B174" s="25" t="str">
        <f>VLOOKUP($A174,Questions!$B$3:$I$256,2,FALSE)</f>
        <v>Does your cloud vendor have access to your encryption keys?</v>
      </c>
      <c r="C174" s="25" t="str">
        <f>VLOOKUP($A174,Questions!$B$3:$I$256,7,FALSE)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74" s="25" t="str">
        <f>VLOOKUP($A174,Questions!$B$3:$I$256,8,FALSE)</f>
        <v>Follow-up with the vendor to ensure that all components of the system are considered. This includes system-to-system, system-to-client, applications, system accounts, etc.</v>
      </c>
      <c r="E174" s="274" t="s">
        <v>3233</v>
      </c>
    </row>
    <row r="175" spans="1:5" ht="36" customHeight="1" x14ac:dyDescent="0.2">
      <c r="A175" s="345" t="str">
        <f>IF(OR($C$29="No",$C$31="Yes"),"DRP - Respond to as many questions below as possible.","Disaster Recovery Plan")</f>
        <v>Disaster Recovery Plan</v>
      </c>
      <c r="B175" s="345"/>
      <c r="C175" s="20" t="str">
        <f>$C$23</f>
        <v>Reason for Question</v>
      </c>
      <c r="D175" s="20" t="str">
        <f>$D$23</f>
        <v>Follow-up Inquiries/Responses</v>
      </c>
    </row>
    <row r="176" spans="1:5" ht="111.75" customHeight="1" x14ac:dyDescent="0.2">
      <c r="A176" s="25" t="str">
        <f>'HECVAT - Full | Vendor Response'!A184</f>
        <v>DRPL-01</v>
      </c>
      <c r="B176" s="25" t="str">
        <f>VLOOKUP($A176,Questions!$B$3:$I$256,2,FALSE)</f>
        <v>Describe or provide a reference to your Disaster Recovery Plan (DRP).</v>
      </c>
      <c r="C176" s="25" t="str">
        <f>VLOOKUP($A176,Questions!$B$3:$I$256,7,FALSE)</f>
        <v xml:space="preserve">In the context of the CIA triad, this question is focused on availability and is often in need of a follow-up. Understanding the maturing of a vendor's DRP can shed light on many other aspects of a vendor's overall security state. </v>
      </c>
      <c r="D176" s="25" t="str">
        <f>VLOOKUP($A176,Questions!$B$3:$I$256,8,FALSE)</f>
        <v>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v>
      </c>
    </row>
    <row r="177" spans="1:5" ht="64.5" customHeight="1" x14ac:dyDescent="0.2">
      <c r="A177" s="25" t="str">
        <f>'HECVAT - Full | Vendor Response'!A185</f>
        <v>DRPL-02</v>
      </c>
      <c r="B177" s="25" t="str">
        <f>VLOOKUP($A177,Questions!$B$3:$I$256,2,FALSE)</f>
        <v>Is an owner assigned who is responsible for the maintenance and review of the DRP?</v>
      </c>
      <c r="C177" s="25" t="str">
        <f>VLOOKUP($A177,Questions!$B$3:$I$256,7,FALSE)</f>
        <v>Having a DRP and maintaining/updating/testing a DRP are very different. Establishing a responsible party is fundamental to this process, and this question looks to verify that within the vendor.</v>
      </c>
      <c r="D177" s="25" t="str">
        <f>VLOOKUP($A177,Questions!$B$3:$I$256,8,FALSE)</f>
        <v>Follow-up inquiries for DRP responsible parties will be institution/implementation specific.</v>
      </c>
    </row>
    <row r="178" spans="1:5" ht="60" x14ac:dyDescent="0.2">
      <c r="A178" s="25" t="str">
        <f>'HECVAT - Full | Vendor Response'!A186</f>
        <v>DRPL-03</v>
      </c>
      <c r="B178" s="25" t="str">
        <f>VLOOKUP($A178,Questions!$B$3:$I$256,2,FALSE)</f>
        <v>Can the institution review your DRP and supporting documentation?</v>
      </c>
      <c r="C178" s="25" t="str">
        <f>VLOOKUP($A178,Questions!$B$3:$I$256,7,FALSE)</f>
        <v>General inquiry for documentation. As DRPs may contain some sensitive data, a robust summary is appropriate in lieu of a full DRP.</v>
      </c>
      <c r="D178" s="25" t="str">
        <f>VLOOKUP($A178,Questions!$B$3:$I$256,8,FALSE)</f>
        <v>If the vendor states "No," you can ask for a summary, white paper, or blog. If unable to review the full plan, infer what you can from other DRP question responses.</v>
      </c>
    </row>
    <row r="179" spans="1:5" ht="90" x14ac:dyDescent="0.2">
      <c r="A179" s="25" t="str">
        <f>'HECVAT - Full | Vendor Response'!A187</f>
        <v>DRPL-04</v>
      </c>
      <c r="B179" s="25" t="str">
        <f>VLOOKUP($A179,Questions!$B$3:$I$256,2,FALSE)</f>
        <v>Are any disaster recovery locations outside the institution's geographic region?</v>
      </c>
      <c r="C179" s="25" t="str">
        <f>VLOOKUP($A179,Questions!$B$3:$I$256,7,FALSE)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79" s="25" t="str">
        <f>VLOOKUP($A179,Questions!$B$3:$I$256,8,FALSE)</f>
        <v>Follow-up inquiries for data backup procedures/practices will be institution/implementation specific.</v>
      </c>
    </row>
    <row r="180" spans="1:5" ht="84.75" customHeight="1" x14ac:dyDescent="0.2">
      <c r="A180" s="25" t="str">
        <f>'HECVAT - Full | Vendor Response'!A188</f>
        <v>DRPL-05</v>
      </c>
      <c r="B180" s="25" t="str">
        <f>VLOOKUP($A180,Questions!$B$3:$I$256,2,FALSE)</f>
        <v>Does your organization have a disaster recovery site or a contracted disaster recovery provider?</v>
      </c>
      <c r="C180" s="25" t="str">
        <f>VLOOKUP($A180,Questions!$B$3:$I$256,7,FALSE)</f>
        <v>In the event that a vendor's headquarters (primary location of operation) is no longer usable, a recovery site may be needed to support business operations. Having an established (planned) recovery site show maturity in a vendor's DRP.</v>
      </c>
      <c r="D180" s="25" t="str">
        <f>VLOOKUP($A180,Questions!$B$3:$I$256,8,FALSE)</f>
        <v>Follow-up inquiries for disaster recovery site practices will be institution/implementation specific.</v>
      </c>
    </row>
    <row r="181" spans="1:5" ht="75" x14ac:dyDescent="0.2">
      <c r="A181" s="25" t="str">
        <f>'HECVAT - Full | Vendor Response'!A189</f>
        <v>DRPL-06</v>
      </c>
      <c r="B181" s="25" t="str">
        <f>VLOOKUP($A181,Questions!$B$3:$I$256,2,FALSE)</f>
        <v>Does your organization conduct an annual test of relocating to this site for disaster recovery purposes?</v>
      </c>
      <c r="C181" s="25" t="str">
        <f>VLOOKUP($A181,Questions!$B$3:$I$256,7,FALSE)</f>
        <v>Testing a DRP is an important action that improves the efficiency and accuracy of a vendor's recovery plans. Vague responses to this question should be met with concern and appropriate follow-up, based on your institutions risk tolerance.</v>
      </c>
      <c r="D181" s="25" t="str">
        <f>VLOOKUP($A181,Questions!$B$3:$I$256,8,FALSE)</f>
        <v>If the vendor does not have a DRP, point them to https://www.sans.org/reading-room/whitepapers/recovery/disaster-recovery-plan-1164</v>
      </c>
    </row>
    <row r="182" spans="1:5" ht="60" x14ac:dyDescent="0.2">
      <c r="A182" s="25" t="str">
        <f>'HECVAT - Full | Vendor Response'!A190</f>
        <v>DRPL-07</v>
      </c>
      <c r="B182" s="25" t="str">
        <f>VLOOKUP($A182,Questions!$B$3:$I$256,2,FALSE)</f>
        <v>Is there a defined problem/issue escalation plan in your DRP for impacted clients?</v>
      </c>
      <c r="C182" s="25" t="str">
        <f>VLOOKUP($A182,Questions!$B$3:$I$256,7,FALSE)</f>
        <v>Notification expectations should be set early in the contract/assessment process. Timelines, correspondence medium, and playbook details are all aspects to keep in mind when assessing this response.</v>
      </c>
      <c r="D182" s="25" t="str">
        <f>VLOOKUP($A182,Questions!$B$3:$I$256,8,FALSE)</f>
        <v>If the vendor's response does not cover the details outlined in the reasoning, follow-up and get specific responses for each, as needed.</v>
      </c>
    </row>
    <row r="183" spans="1:5" ht="60" x14ac:dyDescent="0.2">
      <c r="A183" s="25" t="str">
        <f>'HECVAT - Full | Vendor Response'!A191</f>
        <v>DRPL-08</v>
      </c>
      <c r="B183" s="25" t="str">
        <f>VLOOKUP($A183,Questions!$B$3:$I$256,2,FALSE)</f>
        <v>Is there a documented communication plan in your DRP for impacted clients?</v>
      </c>
      <c r="C183" s="25" t="str">
        <f>VLOOKUP($A183,Questions!$B$3:$I$256,7,FALSE)</f>
        <v>Notification expectations should be set early in the contract/assessment process. Timelines, correspondence medium, and playbook details are all aspects to keep in mind when assessing this response.</v>
      </c>
      <c r="D183" s="25" t="str">
        <f>VLOOKUP($A183,Questions!$B$3:$I$256,8,FALSE)</f>
        <v>If the vendor's response does not cover the details outlined in the reasoning, follow-up and get specific responses for each, as needed.</v>
      </c>
    </row>
    <row r="184" spans="1:5" ht="83.25" customHeight="1" x14ac:dyDescent="0.2">
      <c r="A184" s="25" t="str">
        <f>'HECVAT - Full | Vendor Response'!A192</f>
        <v>DRPL-09</v>
      </c>
      <c r="B184" s="25" t="str">
        <f>VLOOKUP($A184,Questions!$B$3:$I$256,2,FALSE)</f>
        <v>Describe or provide a reference to how your disaster recovery plan is tested. (i.e., scope of DR tests, end-to-end testing, etc.)</v>
      </c>
      <c r="C184" s="25" t="str">
        <f>VLOOKUP($A184,Questions!$B$3:$I$256,7,FALSE)</f>
        <v xml:space="preserve">Testing a DRP is an important action that improves the efficiency and accuracy of a vendor's recovery plans. Vague responses to this question should be met with concern and appropriate follow-up, based on your institutions risk tolerance. </v>
      </c>
      <c r="D184" s="25" t="str">
        <f>VLOOKUP($A184,Questions!$B$3:$I$256,8,FALSE)</f>
        <v>If the vendor does not have a DRP, point them to https://www.sans.org/reading-room/whitepapers/recovery/disaster-recovery-plan-1164</v>
      </c>
    </row>
    <row r="185" spans="1:5" ht="83.25" customHeight="1" x14ac:dyDescent="0.2">
      <c r="A185" s="25" t="str">
        <f>'HECVAT - Full | Vendor Response'!A193</f>
        <v>DRPL-10</v>
      </c>
      <c r="B185" s="25" t="str">
        <f>VLOOKUP($A185,Questions!$B$3:$I$256,2,FALSE)</f>
        <v>Has the Disaster Recovery Plan been tested in the past year?</v>
      </c>
      <c r="C185" s="25" t="str">
        <f>VLOOKUP($A185,Questions!$B$3:$I$256,7,FALSE)</f>
        <v>Testing a DRP is an important action that improves the efficiency and accuracy of a vendor's recovery plans. Vague responses to this question should be met with concern and appropriate follow-up, based on your institutions risk tolerance.</v>
      </c>
      <c r="D185" s="25" t="str">
        <f>VLOOKUP($A185,Questions!$B$3:$I$256,8,FALSE)</f>
        <v>If the vendor does not have a DRP, point them to https://www.sans.org/reading-room/whitepapers/recovery/disaster-recovery-plan-1164</v>
      </c>
    </row>
    <row r="186" spans="1:5" ht="75" x14ac:dyDescent="0.2">
      <c r="A186" s="25" t="str">
        <f>'HECVAT - Full | Vendor Response'!A194</f>
        <v>DRPL-11</v>
      </c>
      <c r="B186" s="25" t="str">
        <f>VLOOKUP($A186,Questions!$B$3:$I$256,2,FALSE)</f>
        <v>Are all components of the DRP reviewed at least annually and updated as needed to reflect change?</v>
      </c>
      <c r="C186" s="25" t="str">
        <f>VLOOKUP($A186,Questions!$B$3:$I$256,7,FALSE)</f>
        <v>Testing a DRP is an important action that improves the efficiency and accuracy of a vendor's recovery plans. Vague responses to this question should be met with concern and appropriate follow-up, based on your institutions risk tolerance.</v>
      </c>
      <c r="D186" s="25" t="str">
        <f>VLOOKUP($A186,Questions!$B$3:$I$256,8,FALSE)</f>
        <v>If the vendor does not have a DRP, point them to https://www.sans.org/reading-room/whitepapers/recovery/disaster-recovery-plan-1164</v>
      </c>
      <c r="E186" s="274" t="s">
        <v>3233</v>
      </c>
    </row>
    <row r="187" spans="1:5" ht="36" customHeight="1" x14ac:dyDescent="0.2">
      <c r="A187" s="345" t="str">
        <f>IF($C$31="","Firewalls, IDS, IPS, and Networking",IF($C$31="Yes","FW/IDPS/Networks - Optional based on QUALIFIER response.","Firewalls, IDS, IPS, and Networking"))</f>
        <v>Firewalls, IDS, IPS, and Networking</v>
      </c>
      <c r="B187" s="345"/>
      <c r="C187" s="20" t="str">
        <f>$C$23</f>
        <v>Reason for Question</v>
      </c>
      <c r="D187" s="20" t="str">
        <f>$D$23</f>
        <v>Follow-up Inquiries/Responses</v>
      </c>
    </row>
    <row r="188" spans="1:5" ht="120" x14ac:dyDescent="0.2">
      <c r="A188" s="25" t="str">
        <f>'HECVAT - Full | Vendor Response'!A196</f>
        <v>FIDP-01</v>
      </c>
      <c r="B188" s="25" t="str">
        <f>VLOOKUP($A188,Questions!$B$3:$I$256,2,FALSE)</f>
        <v>Are you utilizing a stateful packet inspection (SPI) firewall?</v>
      </c>
      <c r="C188" s="25" t="str">
        <f>VLOOKUP($A188,Questions!$B$3:$I$256,7,FALSE)</f>
        <v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v>
      </c>
      <c r="D188" s="25" t="str">
        <f>VLOOKUP($A188,Questions!$B$3:$I$256,8,FALSE)</f>
        <v>If a vendor states that they outsource their code development and do not run a WAF, there is elevated reason for concern. Verify how code is tested, monitored, and controlled in production environments.</v>
      </c>
    </row>
    <row r="189" spans="1:5" ht="75" x14ac:dyDescent="0.2">
      <c r="A189" s="25" t="str">
        <f>'HECVAT - Full | Vendor Response'!A197</f>
        <v>FIDP-02</v>
      </c>
      <c r="B189" s="25" t="str">
        <f>VLOOKUP($A189,Questions!$B$3:$I$256,2,FALSE)</f>
        <v>Is authority for firewall change approval documented? Please list approver names or titles in Additional Info</v>
      </c>
      <c r="C189" s="25" t="str">
        <f>VLOOKUP($A189,Questions!$B$3:$I$256,7,FALSE)</f>
        <v xml:space="preserve">Modifications to firewall rule sets can have significant repercussions. To ensure the integrity of the rule set, this question targets the individual (or responsible party) for changes and the reasoning behind their authority. </v>
      </c>
      <c r="D189" s="25" t="str">
        <f>VLOOKUP($A189,Questions!$B$3:$I$256,8,FALSE)</f>
        <v>Ensure that a separation of duties exists in network security configurations. Pay close attention to responsibility overlap in small organizations, where staff often fill multiple roles.</v>
      </c>
    </row>
    <row r="190" spans="1:5" ht="90" x14ac:dyDescent="0.2">
      <c r="A190" s="25" t="str">
        <f>'HECVAT - Full | Vendor Response'!A198</f>
        <v>FIDP-03</v>
      </c>
      <c r="B190" s="25" t="str">
        <f>VLOOKUP($A190,Questions!$B$3:$I$256,2,FALSE)</f>
        <v>Do you have a documented policy for firewall change requests?</v>
      </c>
      <c r="C190" s="25" t="str">
        <f>VLOOKUP($A190,Questions!$B$3:$I$256,7,FALSE)</f>
        <v>In the context of the CIA triad, this question is focused on system integrity, ensuring that system changes are only executed by authorized users. Any change to a verified, known, secure environment should be carefully evaluated by stakeholders in a structured manner.</v>
      </c>
      <c r="D190" s="25" t="str">
        <f>VLOOKUP($A190,Questions!$B$3:$I$256,8,FALSE)</f>
        <v>Follow-up inquiries for firewall change requests will be institution/implementation specific.</v>
      </c>
    </row>
    <row r="191" spans="1:5" ht="96" customHeight="1" x14ac:dyDescent="0.2">
      <c r="A191" s="25" t="str">
        <f>'HECVAT - Full | Vendor Response'!A199</f>
        <v>FIDP-04</v>
      </c>
      <c r="B191" s="25" t="str">
        <f>VLOOKUP($A191,Questions!$B$3:$I$256,2,FALSE)</f>
        <v>Have you implemented an Intrusion Detection System (network-based)?</v>
      </c>
      <c r="C191" s="25" t="str">
        <f>VLOOKUP($A191,Questions!$B$3:$I$256,7,FALSE)</f>
        <v>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v>
      </c>
      <c r="D191" s="25" t="str">
        <f>VLOOKUP($A191,Questions!$B$3:$I$256,8,FALSE)</f>
        <v>A security program with limited resources for event detection is not effective. Inquiries should include training for staff, reasoning behind not using IDS technologies, and how systems are monitored. Additional questions about a SIEM and other tool may be appropriate.</v>
      </c>
    </row>
    <row r="192" spans="1:5" ht="90" x14ac:dyDescent="0.2">
      <c r="A192" s="25" t="str">
        <f>'HECVAT - Full | Vendor Response'!A200</f>
        <v>FIDP-05</v>
      </c>
      <c r="B192" s="25" t="str">
        <f>VLOOKUP($A192,Questions!$B$3:$I$256,2,FALSE)</f>
        <v>Have you implemented an Intrusion Prevention System (network-based)?</v>
      </c>
      <c r="C192" s="25" t="str">
        <f>VLOOKUP($A192,Questions!$B$3:$I$256,7,FALSE)</f>
        <v>It is important to have preventive capabilities in an information system to protect institutional data. Because this is somewhat expected in information systems, vendors without IPSs implemented should raise concerns. Compensating controls need future evaluation, if provided by the vendor.</v>
      </c>
      <c r="D192" s="25" t="str">
        <f>VLOOKUP($A192,Questions!$B$3:$I$256,8,FALSE)</f>
        <v xml:space="preserve">A security program with limited resources for active prevent is inefficient. Inquiries should include training for staff, reasoning behind not using IPS technologies, and how systems are actively protected and how malicious activity is stopped. </v>
      </c>
    </row>
    <row r="193" spans="1:5" ht="90" x14ac:dyDescent="0.2">
      <c r="A193" s="25" t="str">
        <f>'HECVAT - Full | Vendor Response'!A201</f>
        <v>FIDP-06</v>
      </c>
      <c r="B193" s="25" t="str">
        <f>VLOOKUP($A193,Questions!$B$3:$I$256,2,FALSE)</f>
        <v>Do you employ host-based intrusion detection?</v>
      </c>
      <c r="C193" s="25" t="str">
        <f>VLOOKUP($A193,Questions!$B$3:$I$256,7,FALSE)</f>
        <v>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v>
      </c>
      <c r="D193" s="25" t="str">
        <f>VLOOKUP($A193,Questions!$B$3:$I$256,8,FALSE)</f>
        <v>Ask the vendor to summarize why host-based intrusion detection tools are not implemented in their environment. What compensating controls are in place to detect configuration changes and/or failures of integrity?</v>
      </c>
    </row>
    <row r="194" spans="1:5" ht="90" x14ac:dyDescent="0.2">
      <c r="A194" s="25" t="str">
        <f>'HECVAT - Full | Vendor Response'!A202</f>
        <v>FIDP-07</v>
      </c>
      <c r="B194" s="25" t="str">
        <f>VLOOKUP($A194,Questions!$B$3:$I$256,2,FALSE)</f>
        <v>Do you employ host-based intrusion prevention?</v>
      </c>
      <c r="C194" s="25" t="str">
        <f>VLOOKUP($A194,Questions!$B$3:$I$256,7,FALSE)</f>
        <v>It is important to have preventive capabilities in an information system to protect institutional data. Because this is somewhat expected in information systems, vendors without IPSs implemented should raise concerns. Compensating controls need future evaluation, if provided by the vendor.</v>
      </c>
      <c r="D194" s="25" t="str">
        <f>VLOOKUP($A194,Questions!$B$3:$I$256,8,FALSE)</f>
        <v>Ask the vendor to summarize why host-based intrusion prevention tools are not implemented in their environment. What compensating controls are in place to detect malicious activity and to actively prevent its function.</v>
      </c>
    </row>
    <row r="195" spans="1:5" ht="84.75" customHeight="1" x14ac:dyDescent="0.2">
      <c r="A195" s="25" t="str">
        <f>'HECVAT - Full | Vendor Response'!A203</f>
        <v>FIDP-08</v>
      </c>
      <c r="B195" s="25" t="str">
        <f>VLOOKUP($A195,Questions!$B$3:$I$256,2,FALSE)</f>
        <v>Are you employing any next-generation persistent threat (NGPT) monitoring?</v>
      </c>
      <c r="C195" s="25" t="str">
        <f>VLOOKUP($A195,Questions!$B$3:$I$256,7,FALSE)</f>
        <v>This question is primarily focused on determining the maturity of a vendor's security program and their ability to implement and operate cutting-edge technologies. Investment in advanced technologies may indicate appropriate security program capabilities.</v>
      </c>
      <c r="D195" s="25" t="str">
        <f>VLOOKUP($A195,Questions!$B$3:$I$256,8,FALSE)</f>
        <v>Follow-up inquiries for next-generation persistent threat monitoring will be institution/implementation specific.</v>
      </c>
      <c r="E195" s="231"/>
    </row>
    <row r="196" spans="1:5" ht="90" x14ac:dyDescent="0.2">
      <c r="A196" s="25" t="str">
        <f>'HECVAT - Full | Vendor Response'!A204</f>
        <v>FIDP-09</v>
      </c>
      <c r="B196" s="25" t="str">
        <f>VLOOKUP($A196,Questions!$B$3:$I$256,2,FALSE)</f>
        <v>Do you monitor for intrusions on a 24 x 7 x 365 basis?</v>
      </c>
      <c r="C196" s="25" t="str">
        <f>VLOOKUP($A196,Questions!$B$3:$I$256,7,FALSE)</f>
        <v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v>
      </c>
      <c r="D196" s="25" t="str">
        <f>VLOOKUP($A196,Questions!$B$3:$I$256,8,FALSE)</f>
        <v>Follow-up inquiries for 24 x 7 x 365 monitoring will be institution/implementation specific.</v>
      </c>
    </row>
    <row r="197" spans="1:5" ht="83" customHeight="1" x14ac:dyDescent="0.2">
      <c r="A197" s="25" t="str">
        <f>'HECVAT - Full | Vendor Response'!A205</f>
        <v>FIDP-10</v>
      </c>
      <c r="B197" s="25" t="str">
        <f>VLOOKUP($A197,Questions!$B$3:$I$256,2,FALSE)</f>
        <v>Is intrusion monitoring performed internally or by a third-party service?</v>
      </c>
      <c r="C197" s="25" t="str">
        <f>VLOOKUP($A197,Questions!$B$3:$I$256,7,FALSE)</f>
        <v>This question is primarily focused on the capability of a vendor's security program. Understanding the size and skillsets of a vendor (taken from other responses) is needed to determine the appropriateness of the vendor's response to this question.</v>
      </c>
      <c r="D197" s="25" t="str">
        <f>VLOOKUP($A197,Questions!$B$3:$I$256,8,FALSE)</f>
        <v>Follow-up inquiries for intrusion monitoring will be institution/implementation specific.</v>
      </c>
    </row>
    <row r="198" spans="1:5" ht="105" x14ac:dyDescent="0.2">
      <c r="A198" s="25" t="str">
        <f>'HECVAT - Full | Vendor Response'!A206</f>
        <v>FIDP-11</v>
      </c>
      <c r="B198" s="25" t="str">
        <f>VLOOKUP($A198,Questions!$B$3:$I$256,2,FALSE)</f>
        <v>Are audit logs available for all changes to the network, firewall, IDS, and IPS systems?</v>
      </c>
      <c r="C198" s="25" t="str">
        <f>VLOOKUP($A198,Questions!$B$3:$I$256,7,FALSE)</f>
        <v>Strong logging capabilities are vital to the proper management of a network. Implementing an immature system that lacks sufficient logging capabilities exposes an institution to great risk.</v>
      </c>
      <c r="D198" s="25" t="str">
        <f>VLOOKUP($A198,Questions!$B$3:$I$256,8,FALSE)</f>
        <v>If a weak response is given to this answer, it is an indicator that a nontechnical representative populated the document and response scrutiny should be increased. 
If a vendor does not answer appropriately, a follow-up request to have the question fully answered is appropriate.</v>
      </c>
      <c r="E198" s="274" t="s">
        <v>3233</v>
      </c>
    </row>
    <row r="199" spans="1:5" ht="36" customHeight="1" x14ac:dyDescent="0.2">
      <c r="A199" s="345" t="str">
        <f>IF($C$31="","Policies, Procedures, and Processes",IF($C$31="Yes","Pol/Pro/Proc - Optional based on QUALIFIER response.","Policies, Procedures, and Processes"))</f>
        <v>Policies, Procedures, and Processes</v>
      </c>
      <c r="B199" s="345"/>
      <c r="C199" s="20" t="str">
        <f>$C$23</f>
        <v>Reason for Question</v>
      </c>
      <c r="D199" s="20" t="str">
        <f>$D$23</f>
        <v>Follow-up Inquiries/Responses</v>
      </c>
    </row>
    <row r="200" spans="1:5" ht="120" x14ac:dyDescent="0.2">
      <c r="A200" s="25" t="str">
        <f>'HECVAT - Full | Vendor Response'!A208</f>
        <v>PPPR-01</v>
      </c>
      <c r="B200" s="25" t="str">
        <f>VLOOKUP($A200,Questions!$B$3:$I$256,2,FALSE)</f>
        <v>Can you share the organization chart, mission statement, and policies for your information security unit?</v>
      </c>
      <c r="C200" s="25" t="str">
        <f>VLOOKUP($A200,Questions!$B$3:$I$256,7,FALSE)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200" s="25" t="str">
        <f>VLOOKUP($A200,Questions!$B$3:$I$256,8,FALSE)</f>
        <v>Vague responses to this question should be investigated further. Vendors unwilling to share additional supporting documentation decrease the trust established with other responses.</v>
      </c>
    </row>
    <row r="201" spans="1:5" ht="75" x14ac:dyDescent="0.2">
      <c r="A201" s="25" t="str">
        <f>'HECVAT - Full | Vendor Response'!A209</f>
        <v>PPPR-02</v>
      </c>
      <c r="B201" s="25" t="str">
        <f>VLOOKUP($A201,Questions!$B$3:$I$256,2,FALSE)</f>
        <v>Do you have a documented patch management process?</v>
      </c>
      <c r="C201" s="25" t="str">
        <f>VLOOKUP($A201,Questions!$B$3:$I$256,7,FALSE)</f>
        <v xml:space="preserve">In the context of the CIA triad, this question is focused on system integrity, ensuring that system changes are only executed according to policy. Additionally, it is expected that devices used to access the vendor's systems are properly managed and secured. </v>
      </c>
      <c r="D201" s="25" t="str">
        <f>VLOOKUP($A201,Questions!$B$3:$I$256,8,FALSE)</f>
        <v>Follow up with a robust question set if the vendor cannot clearly state full control of their system patching strategy. Questions about patch testing, testing environments, threat mitigation, incident remediation, etc. are appropriate.</v>
      </c>
    </row>
    <row r="202" spans="1:5" ht="90" x14ac:dyDescent="0.2">
      <c r="A202" s="25" t="str">
        <f>'HECVAT - Full | Vendor Response'!A210</f>
        <v>PPPR-03</v>
      </c>
      <c r="B202" s="25" t="str">
        <f>VLOOKUP($A202,Questions!$B$3:$I$256,2,FALSE)</f>
        <v>Can you accommodate encryption requirements using open standards?</v>
      </c>
      <c r="C202" s="25" t="str">
        <f>VLOOKUP($A202,Questions!$B$3:$I$256,7,FALSE)</f>
        <v>Beware the use of proprietary encryption implementations. Open standard encryption, preferably mature, is often preferred. Although there may be cases in which that is not the case, be sure to understand the vendor's infrastructure and the true security of a vendor's solution.</v>
      </c>
      <c r="D202" s="25" t="str">
        <f>VLOOKUP($A202,Questions!$B$3:$I$256,8,FALSE)</f>
        <v xml:space="preserve">If the vendor cannot accommodate open standards encryption requirements, direct them to NIST's Cryptographic Standards and Guidelines document at https://csrc.nist.gov/Projects/Cryptographic-Standards-and-Guidelines </v>
      </c>
    </row>
    <row r="203" spans="1:5" ht="84.75" customHeight="1" x14ac:dyDescent="0.2">
      <c r="A203" s="25" t="str">
        <f>'HECVAT - Full | Vendor Response'!A211</f>
        <v>PPPR-04</v>
      </c>
      <c r="B203" s="25" t="str">
        <f>VLOOKUP($A203,Questions!$B$3:$I$256,2,FALSE)</f>
        <v>Are information security principles designed into the product lifecycle?</v>
      </c>
      <c r="C203" s="25" t="str">
        <f>VLOOKUP($A203,Questions!$B$3:$I$256,7,FALSE)</f>
        <v>The adherence to secure coding best practices better positions a vendor to maintain the CIA triad. Use the knowledge of this response when evaluating other vendor statements, particularly those focused on development and the protection of communications.</v>
      </c>
      <c r="D203" s="25" t="str">
        <f>VLOOKUP($A203,Questions!$B$3:$I$256,8,FALSE)</f>
        <v>If information security principles are not designed into the product lifecycle, point the vendor to OWASP's Secure Coding Practices - Quick Reference Guide at https://www.owasp.org/index.php/OWASP_Secure_Coding_Practices_-_Quick_Reference_Guide</v>
      </c>
    </row>
    <row r="204" spans="1:5" ht="90" x14ac:dyDescent="0.2">
      <c r="A204" s="25" t="str">
        <f>'HECVAT - Full | Vendor Response'!A212</f>
        <v>PPPR-05</v>
      </c>
      <c r="B204" s="25" t="str">
        <f>VLOOKUP($A204,Questions!$B$3:$I$256,2,FALSE)</f>
        <v>Do you have a documented systems development life cycle (SDLC)?</v>
      </c>
      <c r="C204" s="25" t="str">
        <f>VLOOKUP($A204,Questions!$B$3:$I$256,7,FALSE)</f>
        <v xml:space="preserve">Mature product/software/service lifecycle management can position a vendor to sufficiently plan, implement, and manage systems that better protect institutional data. </v>
      </c>
      <c r="D204" s="25" t="str">
        <f>VLOOKUP($A204,Questions!$B$3:$I$256,8,FALSE)</f>
        <v>Although withdrawn by NIST, the Security Considerations in the Systems Development Life Cycle (SP 800-64r2) document is an excellent resource to provide guidance to vendors (i.e., set expectations). Follow-up questions to SDLC use will be institution/implementation specific.</v>
      </c>
    </row>
    <row r="205" spans="1:5" ht="60" x14ac:dyDescent="0.2">
      <c r="A205" s="25" t="str">
        <f>'HECVAT - Full | Vendor Response'!A213</f>
        <v>PPPR-06</v>
      </c>
      <c r="B205" s="25" t="str">
        <f>VLOOKUP($A205,Questions!$B$3:$I$256,2,FALSE)</f>
        <v>Will you comply with applicable breach notification laws?</v>
      </c>
      <c r="C205" s="25" t="str">
        <f>VLOOKUP($A205,Questions!$B$3:$I$256,7,FALSE)</f>
        <v>This is a general inquiry to determine if the vendor is well-versed in applicable laws and regulations that apply in the institution's region of business operation.</v>
      </c>
      <c r="D205" s="25" t="str">
        <f>VLOOKUP($A205,Questions!$B$3:$I$256,8,FALSE)</f>
        <v>If a vendor is vague in their response, follow up with direct questions about doing business in your state/region/country and any laws that are pertinent to the institution.</v>
      </c>
    </row>
    <row r="206" spans="1:5" ht="60" x14ac:dyDescent="0.2">
      <c r="A206" s="25" t="str">
        <f>'HECVAT - Full | Vendor Response'!A214</f>
        <v>PPPR-07</v>
      </c>
      <c r="B206" s="25" t="str">
        <f>VLOOKUP($A206,Questions!$B$3:$I$256,2,FALSE)</f>
        <v>Will you comply with the institution's IT policies with regards to user privacy and data protection?</v>
      </c>
      <c r="C206" s="25" t="str">
        <f>VLOOKUP($A206,Questions!$B$3:$I$256,7,FALSE)</f>
        <v>This is a general inquiry to determine if the vendor has reviewed the institution's policies and is committed to complying with them.</v>
      </c>
      <c r="D206" s="25" t="str">
        <f>VLOOKUP($A206,Questions!$B$3:$I$256,8,FALSE)</f>
        <v>If a vendor is vague in their response, follow up with direct questions about the institution's policies and ensure the expectation of compliance is clear with the vendor.</v>
      </c>
    </row>
    <row r="207" spans="1:5" ht="60" x14ac:dyDescent="0.2">
      <c r="A207" s="25" t="str">
        <f>'HECVAT - Full | Vendor Response'!A215</f>
        <v>PPPR-08</v>
      </c>
      <c r="B207" s="25" t="str">
        <f>VLOOKUP($A207,Questions!$B$3:$I$256,2,FALSE)</f>
        <v>Is your company subject to institution's geographic region's laws and regulations?</v>
      </c>
      <c r="C207" s="25" t="str">
        <f>VLOOKUP($A207,Questions!$B$3:$I$256,7,FALSE)</f>
        <v>This is a general inquiry to determine if the vendor is well-versed in applicable laws and regulations that apply in the institution's region of business operation.</v>
      </c>
      <c r="D207" s="25" t="str">
        <f>VLOOKUP($A207,Questions!$B$3:$I$256,8,FALSE)</f>
        <v>If a vendor is vague in their response, follow up with direct questions about doing business in your state/region/country and any laws that are pertinent to the institution.</v>
      </c>
    </row>
    <row r="208" spans="1:5" ht="90" x14ac:dyDescent="0.2">
      <c r="A208" s="25" t="str">
        <f>'HECVAT - Full | Vendor Response'!A216</f>
        <v>PPPR-09</v>
      </c>
      <c r="B208" s="25" t="str">
        <f>VLOOKUP($A208,Questions!$B$3:$I$256,2,FALSE)</f>
        <v>Do you perform background screenings or multi-state background checks on all employees prior to their first day of work?</v>
      </c>
      <c r="C208" s="25" t="str">
        <f>VLOOKUP($A208,Questions!$B$3:$I$256,7,FALSE)</f>
        <v>The use of detective and preventive controls in the hiring process served a valuable role in protecting institutional data. As these are often HR documented policies, a vendor should have their practices well-documented and ready for review, upon request.</v>
      </c>
      <c r="D208" s="25" t="str">
        <f>VLOOKUP($A208,Questions!$B$3:$I$256,8,FALSE)</f>
        <v>Ask the vendor if background checks and/or screening are conducted in any capacity, at any time during the employment period. Ask about the precautions they take to ensure the intellectual property is secured and inquire if user data is treated in an appropriate manner.</v>
      </c>
    </row>
    <row r="209" spans="1:5" ht="75" x14ac:dyDescent="0.2">
      <c r="A209" s="25" t="str">
        <f>'HECVAT - Full | Vendor Response'!A217</f>
        <v>PPPR-10</v>
      </c>
      <c r="B209" s="25" t="str">
        <f>VLOOKUP($A209,Questions!$B$3:$I$256,2,FALSE)</f>
        <v>Do you require new employees to fill out agreements and review policies?</v>
      </c>
      <c r="C209" s="25" t="str">
        <f>VLOOKUP($A209,Questions!$B$3:$I$256,7,FALSE)</f>
        <v>Setting the expectation of performance and increasing awareness of security-related responsibilities are part of these initial-hiring documents. Oftentimes these agreements and reviews are conducted during orientation for new employees.</v>
      </c>
      <c r="D209" s="25" t="str">
        <f>VLOOKUP($A209,Questions!$B$3:$I$256,8,FALSE)</f>
        <v>If a vendor's practices are not clear, inquire about training requirements for employees, especially the frequency and scope of content.</v>
      </c>
    </row>
    <row r="210" spans="1:5" ht="136.25" customHeight="1" x14ac:dyDescent="0.2">
      <c r="A210" s="25" t="str">
        <f>'HECVAT - Full | Vendor Response'!A218</f>
        <v>PPPR-11</v>
      </c>
      <c r="B210" s="25" t="str">
        <f>VLOOKUP($A210,Questions!$B$3:$I$256,2,FALSE)</f>
        <v>Do you have a documented information security policy?</v>
      </c>
      <c r="C210" s="25" t="str">
        <f>VLOOKUP($A210,Questions!$B$3:$I$256,7,FALSE)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0" s="25" t="str">
        <f>VLOOKUP($A210,Questions!$B$3:$I$256,8,FALSE)</f>
        <v>If the vendor does not have an incident response plan, point them to the NIST Computer Security Incident Handling Guide at https://csrc.nist.gov/publications/detail/sp/800-61/rev-2/final</v>
      </c>
    </row>
    <row r="211" spans="1:5" ht="63.75" customHeight="1" x14ac:dyDescent="0.2">
      <c r="A211" s="25" t="str">
        <f>'HECVAT - Full | Vendor Response'!A219</f>
        <v>PPPR-12</v>
      </c>
      <c r="B211" s="25" t="str">
        <f>VLOOKUP($A211,Questions!$B$3:$I$256,2,FALSE)</f>
        <v>Do you have an information security awareness program?</v>
      </c>
      <c r="C211" s="25" t="str">
        <f>VLOOKUP($A211,Questions!$B$3:$I$256,7,FALSE)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1" s="25" t="str">
        <f>VLOOKUP($A211,Questions!$B$3:$I$256,8,FALSE)</f>
        <v>Follow-up inquiries for information security awareness programs will be institution/implementation specific.</v>
      </c>
      <c r="E211" s="231"/>
    </row>
    <row r="212" spans="1:5" ht="63" customHeight="1" x14ac:dyDescent="0.2">
      <c r="A212" s="25" t="str">
        <f>'HECVAT - Full | Vendor Response'!A220</f>
        <v>PPPR-13</v>
      </c>
      <c r="B212" s="25" t="str">
        <f>VLOOKUP($A212,Questions!$B$3:$I$256,2,FALSE)</f>
        <v>Is security awareness training mandatory for all employees?</v>
      </c>
      <c r="C212" s="25" t="str">
        <f>VLOOKUP($A212,Questions!$B$3:$I$256,7,FALSE)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2" s="25" t="str">
        <f>VLOOKUP($A212,Questions!$B$3:$I$256,8,FALSE)</f>
        <v>Follow-up inquiries for information security awareness programs will be institution/implementation specific.</v>
      </c>
      <c r="E212" s="231"/>
    </row>
    <row r="213" spans="1:5" ht="73.25" customHeight="1" x14ac:dyDescent="0.2">
      <c r="A213" s="25" t="str">
        <f>'HECVAT - Full | Vendor Response'!A221</f>
        <v>PPPR-14</v>
      </c>
      <c r="B213" s="25" t="str">
        <f>VLOOKUP($A213,Questions!$B$3:$I$256,2,FALSE)</f>
        <v>Do you have process and procedure(s) documented, and currently followed, that require a review and update of the access list(s) for privileged accounts?</v>
      </c>
      <c r="C213" s="25" t="str">
        <f>VLOOKUP($A213,Questions!$B$3:$I$256,7,FALSE)</f>
        <v>Protecting privileged accounts is crucial to maintaining system integrity in any environment. This question is targeting privilege creep and unmanaged privileged acccounts to determine if the vendor properly manages access control in their application/system environments.</v>
      </c>
      <c r="D213" s="25" t="str">
        <f>VLOOKUP($A213,Questions!$B$3:$I$256,8,FALSE)</f>
        <v>Ask the vendor to summarize their implemented policies and/or procedures.</v>
      </c>
      <c r="E213" s="231"/>
    </row>
    <row r="214" spans="1:5" ht="36" customHeight="1" x14ac:dyDescent="0.2">
      <c r="A214" s="25" t="str">
        <f>'HECVAT - Full | Vendor Response'!A222</f>
        <v>PPPR-15</v>
      </c>
      <c r="B214" s="25" t="str">
        <f>VLOOKUP($A214,Questions!$B$3:$I$256,2,FALSE)</f>
        <v>Do you have documented, and currently implemented, internal audit processes and procedures?</v>
      </c>
      <c r="C214" s="25" t="str">
        <f>VLOOKUP($A214,Questions!$B$3:$I$256,7,FALSE)</f>
        <v>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v>
      </c>
      <c r="D214" s="25" t="str">
        <f>VLOOKUP($A214,Questions!$B$3:$I$256,8,FALSE)</f>
        <v xml:space="preserve">Follow-up inquiries for internal audit processes and procedures will be institution/implementation specific. </v>
      </c>
      <c r="E214" s="231"/>
    </row>
    <row r="215" spans="1:5" ht="36" customHeight="1" x14ac:dyDescent="0.2">
      <c r="A215" s="25" t="str">
        <f>'HECVAT - Full | Vendor Response'!A223</f>
        <v>PPPR-16</v>
      </c>
      <c r="B215" s="25" t="str">
        <f>VLOOKUP($A215,Questions!$B$3:$I$256,2,FALSE)</f>
        <v>Does your organization have physical security controls and policies in place?</v>
      </c>
      <c r="C215" s="25" t="str">
        <f>VLOOKUP($A215,Questions!$B$3:$I$256,7,FALSE)</f>
        <v>This question aims to understand the physical security state of the vendor's operating environment and whether or not physical assets are appropriately protected.</v>
      </c>
      <c r="D215" s="25" t="str">
        <f>VLOOKUP($A215,Questions!$B$3:$I$256,8,FALSE)</f>
        <v xml:space="preserve">Follow-up inquiries for physical security controls and policies will be institution/implementation specific. </v>
      </c>
      <c r="E215" s="279" t="s">
        <v>3233</v>
      </c>
    </row>
    <row r="216" spans="1:5" ht="36" customHeight="1" x14ac:dyDescent="0.2">
      <c r="A216" s="345" t="s">
        <v>244</v>
      </c>
      <c r="B216" s="345"/>
      <c r="C216" s="20" t="str">
        <f>$C$23</f>
        <v>Reason for Question</v>
      </c>
      <c r="D216" s="20" t="str">
        <f>$D$23</f>
        <v>Follow-up Inquiries/Responses</v>
      </c>
    </row>
    <row r="217" spans="1:5" ht="144" customHeight="1" x14ac:dyDescent="0.2">
      <c r="A217" s="25" t="str">
        <f>'HECVAT - Full | Vendor Response'!A225</f>
        <v>HFIH-01</v>
      </c>
      <c r="B217" s="25" t="str">
        <f>VLOOKUP($A217,Questions!$B$3:$I$256,2,FALSE)</f>
        <v>Do you have a formal incident response plan?</v>
      </c>
      <c r="C217" s="25" t="str">
        <f>VLOOKUP($A217,Questions!$B$3:$I$256,7,FALSE)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7" s="25" t="str">
        <f>VLOOKUP($A217,Questions!$B$3:$I$256,8,FALSE)</f>
        <v>If the vendor does not have an incident response plan, direct them to the NIST Computer Security Incident Handling Guide at https://csrc.nist.gov/publications/detail/sp/800-61/rev-2/final</v>
      </c>
      <c r="E217" s="231"/>
    </row>
    <row r="218" spans="1:5" ht="102" customHeight="1" x14ac:dyDescent="0.2">
      <c r="A218" s="25" t="str">
        <f>'HECVAT - Full | Vendor Response'!A226</f>
        <v>HFIH-02</v>
      </c>
      <c r="B218" s="25" t="str">
        <f>VLOOKUP($A218,Questions!$B$3:$I$256,2,FALSE)</f>
        <v>Do you either have an internal incident response team or retain an external team?</v>
      </c>
      <c r="C218" s="25" t="str">
        <f>VLOOKUP($A218,Questions!$B$3:$I$256,7,FALSE)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218" s="25" t="str">
        <f>VLOOKUP($A218,Questions!$B$3:$I$256,8,FALSE)</f>
        <v>If the vendor does not have an incident response plan, direct them to the NIST Computer Security Incident Handling Guide at https://csrc.nist.gov/publications/detail/sp/800-61/rev-2/final</v>
      </c>
      <c r="E218" s="231"/>
    </row>
    <row r="219" spans="1:5" ht="102" customHeight="1" x14ac:dyDescent="0.2">
      <c r="A219" s="25" t="str">
        <f>'HECVAT - Full | Vendor Response'!A227</f>
        <v>HFIH-03</v>
      </c>
      <c r="B219" s="25" t="str">
        <f>VLOOKUP($A219,Questions!$B$3:$I$256,2,FALSE)</f>
        <v>Do you have the capability to respond to incidents on a 24 x 7 x 365 basis?</v>
      </c>
      <c r="C219" s="25" t="str">
        <f>VLOOKUP($A219,Questions!$B$3:$I$256,7,FALSE)</f>
        <v>The incident team structure (internal vs. external), size, and capabilities of a vendor have a significant impact on their ability to respond to and protect an institution's data. Use the knowledge of this response when evaluating other vendor statements.</v>
      </c>
      <c r="D219" s="25" t="str">
        <f>VLOOKUP($A219,Questions!$B$3:$I$256,8,FALSE)</f>
        <v>If the vendor does not have an incident response team, direct them to the NIST Computer Security Incident Handling Guide at https://csrc.nist.gov/publications/detail/sp/800-61/rev-2/final</v>
      </c>
      <c r="E219" s="231"/>
    </row>
    <row r="220" spans="1:5" ht="120" x14ac:dyDescent="0.2">
      <c r="A220" s="25" t="str">
        <f>'HECVAT - Full | Vendor Response'!A228</f>
        <v>HFIH-04</v>
      </c>
      <c r="B220" s="25" t="str">
        <f>VLOOKUP($A220,Questions!$B$3:$I$256,2,FALSE)</f>
        <v>Do you carry cyber-risk insurance to protect against unforeseen service outages, data that is lost or stolen, and security incidents?</v>
      </c>
      <c r="C220" s="25" t="str">
        <f>VLOOKUP($A220,Questions!$B$3:$I$256,7,FALSE)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220" s="25" t="str">
        <f>VLOOKUP($A220,Questions!$B$3:$I$256,8,FALSE)</f>
        <v>If the vendor does not have an incident response plan, point them to the NIST Computer Security Incident Handling Guide at https://csrc.nist.gov/publications/detail/sp/800-61/rev-2/final</v>
      </c>
      <c r="E220" s="279" t="s">
        <v>3233</v>
      </c>
    </row>
    <row r="221" spans="1:5" ht="36" customHeight="1" x14ac:dyDescent="0.2">
      <c r="A221" s="345" t="str">
        <f>IF($C$31="","Quality Assurance",IF($C$31="Yes","Quality Assurance - Optional based on QUALIFIER response.","Quality Assurance"))</f>
        <v>Quality Assurance</v>
      </c>
      <c r="B221" s="345"/>
      <c r="C221" s="20" t="str">
        <f>$C$23</f>
        <v>Reason for Question</v>
      </c>
      <c r="D221" s="20" t="str">
        <f>$D$23</f>
        <v>Follow-up Inquiries/Responses</v>
      </c>
    </row>
    <row r="222" spans="1:5" ht="75" x14ac:dyDescent="0.2">
      <c r="A222" s="25" t="str">
        <f>'HECVAT - Full | Vendor Response'!A230</f>
        <v>QLAS-01</v>
      </c>
      <c r="B222" s="25" t="str">
        <f>VLOOKUP($A222,Questions!$B$3:$I$256,2,FALSE)</f>
        <v>Do you have a documented and currently implemented Quality Assurance program?</v>
      </c>
      <c r="C222" s="25" t="str">
        <f>VLOOKUP($A222,Questions!$B$3:$I$256,7,FALSE)</f>
        <v xml:space="preserve">Integrity and availability are the focus of this question. The existence of a well-documented quality assurance program, with demonstrated and published metrics, may provide insight into the inner workings (mindset) of a vendor. </v>
      </c>
      <c r="D222" s="25" t="str">
        <f>VLOOKUP($A222,Questions!$B$3:$I$256,8,FALSE)</f>
        <v>Institutions vary broadly on how QA is handled, so any follow-up questions will be contract/institution/implementation specific.</v>
      </c>
    </row>
    <row r="223" spans="1:5" ht="48" customHeight="1" x14ac:dyDescent="0.2">
      <c r="A223" s="25" t="str">
        <f>'HECVAT - Full | Vendor Response'!A231</f>
        <v>QLAS-02</v>
      </c>
      <c r="B223" s="25" t="str">
        <f>VLOOKUP($A223,Questions!$B$3:$I$256,2,FALSE)</f>
        <v>Do you comply with ISO 9001?</v>
      </c>
      <c r="C223" s="25" t="str">
        <f>VLOOKUP($A223,Questions!$B$3:$I$256,7,FALSE)</f>
        <v>Standard documentation, relevant to institutions requiring a vendor to comply with ISO 9001.</v>
      </c>
      <c r="D223" s="25" t="str">
        <f>VLOOKUP($A223,Questions!$B$3:$I$256,8,FALSE)</f>
        <v xml:space="preserve">Follow-up inquiries for ISO 9001 content will be institution/implementation specific. </v>
      </c>
    </row>
    <row r="224" spans="1:5" ht="84" customHeight="1" x14ac:dyDescent="0.2">
      <c r="A224" s="25" t="str">
        <f>'HECVAT - Full | Vendor Response'!A232</f>
        <v>QLAS-03</v>
      </c>
      <c r="B224" s="25" t="str">
        <f>VLOOKUP($A224,Questions!$B$3:$I$256,2,FALSE)</f>
        <v>Will your company provide quality and performance metrics in relation to the scope of services and performance expectations for the services you are offering?</v>
      </c>
      <c r="C224" s="25" t="str">
        <f>VLOOKUP($A224,Questions!$B$3:$I$256,7,FALSE)</f>
        <v>This question is for institutions that tie metrics and service level agreements (SLAs) or expectations (SLEs) to security reviews. The implementation strategy and use case will indicate the relevance of this question for security/risk assessment.</v>
      </c>
      <c r="D224" s="25" t="str">
        <f>VLOOKUP($A224,Questions!$B$3:$I$256,8,FALSE)</f>
        <v xml:space="preserve">Follow-up inquiries for quality and performance metrics will be contract/institution/implementation specific. </v>
      </c>
    </row>
    <row r="225" spans="1:5" ht="96" customHeight="1" x14ac:dyDescent="0.2">
      <c r="A225" s="25" t="str">
        <f>'HECVAT - Full | Vendor Response'!A233</f>
        <v>QLAS-04</v>
      </c>
      <c r="B225" s="25" t="str">
        <f>VLOOKUP($A225,Questions!$B$3:$I$256,2,FALSE)</f>
        <v>Do you incorporate customer feedback into security feature requests?</v>
      </c>
      <c r="C225" s="25" t="str">
        <f>VLOOKUP($A225,Questions!$B$3:$I$256,7,FALSE)</f>
        <v>This is a general inquiry to determine if the vendor being assessed has done or is doing business with the institution at the time of assessment. Existing relationships, if present, can be reviewed for insights into a vendor and/or to verify other responses.</v>
      </c>
      <c r="D225" s="25" t="str">
        <f>VLOOKUP($A225,Questions!$B$3:$I$256,8,FALSE)</f>
        <v>Many higher education institutions are large enough that existing/former contracts exist with one entity of the college/university (e.g., school of X) but are unknown to another. Question the vendor in-depth if you get a vague response to this question; combining licenses/purchases increases buying power.</v>
      </c>
    </row>
    <row r="226" spans="1:5" ht="48" customHeight="1" x14ac:dyDescent="0.2">
      <c r="A226" s="25" t="str">
        <f>'HECVAT - Full | Vendor Response'!A234</f>
        <v>QLAS-05</v>
      </c>
      <c r="B226" s="25" t="str">
        <f>VLOOKUP($A226,Questions!$B$3:$I$256,2,FALSE)</f>
        <v>Can you provide an evaluation site to the institution for testing?</v>
      </c>
      <c r="C226" s="25" t="str">
        <f>VLOOKUP($A226,Questions!$B$3:$I$256,7,FALSE)</f>
        <v xml:space="preserve">This question is used to gauge the importance of our industry (higher education) to the vendor. </v>
      </c>
      <c r="D226" s="25" t="str">
        <f>VLOOKUP($A226,Questions!$B$3:$I$256,8,FALSE)</f>
        <v>This is a general information question. Any follow-up will be institution/implementation specific.</v>
      </c>
      <c r="E226" s="274" t="s">
        <v>3233</v>
      </c>
    </row>
    <row r="227" spans="1:5" ht="36" customHeight="1" x14ac:dyDescent="0.2">
      <c r="A227" s="345" t="str">
        <f>IF($C$31="","Vulnerability Scanning",IF($C$31="Yes","Vulnerability Scanning - Optional based on QUALIFIER response.","Vulnerability Scanning"))</f>
        <v>Vulnerability Scanning</v>
      </c>
      <c r="B227" s="345"/>
      <c r="C227" s="20" t="str">
        <f>$C$23</f>
        <v>Reason for Question</v>
      </c>
      <c r="D227" s="20" t="str">
        <f>$D$23</f>
        <v>Follow-up Inquiries/Responses</v>
      </c>
    </row>
    <row r="228" spans="1:5" ht="120" x14ac:dyDescent="0.2">
      <c r="A228" s="25" t="str">
        <f>'HECVAT - Full | Vendor Response'!A236</f>
        <v>VULN-01</v>
      </c>
      <c r="B228" s="25" t="str">
        <f>VLOOKUP($A228,Questions!$B$3:$I$256,2,FALSE)</f>
        <v>Are your systems and applications regularly scanned externally for vulnerabilities?</v>
      </c>
      <c r="C228" s="25" t="str">
        <f>VLOOKUP($A228,Questions!$B$3:$I$256,7,FALSE)</f>
        <v>External verification of application security controls is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v>
      </c>
      <c r="D228" s="25" t="str">
        <f>VLOOKUP($A228,Questions!$B$3:$I$256,8,FALSE)</f>
        <v xml:space="preserve">If "No," inquire if there has ever been a vulnerability scan. A short lapse in external assessment validity can be understood (if there is a planned assessment), but a significant time lapse or none whatsoever is cause for elevated levels of concern. </v>
      </c>
    </row>
    <row r="229" spans="1:5" ht="135" x14ac:dyDescent="0.2">
      <c r="A229" s="25" t="str">
        <f>'HECVAT - Full | Vendor Response'!A237</f>
        <v>VULN-02</v>
      </c>
      <c r="B229" s="25" t="str">
        <f>VLOOKUP($A229,Questions!$B$3:$I$256,2,FALSE)</f>
        <v>Have your systems and applications had a third-party security assessment completed in the last year?</v>
      </c>
      <c r="C229" s="25" t="str">
        <f>VLOOKUP($A229,Questions!$B$3:$I$256,7,FALSE)</f>
        <v>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v>
      </c>
      <c r="D229" s="25" t="str">
        <f>VLOOKUP($A229,Questions!$B$3:$I$256,8,FALSE)</f>
        <v>Ask if there has ever been a vulnerability scan. A short lapse in external assessment validity can be understood (if there is a planned assessment), but a significant time lapse or none whatsoever is cause for elevated levels of concern.</v>
      </c>
    </row>
    <row r="230" spans="1:5" ht="105" x14ac:dyDescent="0.2">
      <c r="A230" s="25" t="str">
        <f>'HECVAT - Full | Vendor Response'!A238</f>
        <v>VULN-03</v>
      </c>
      <c r="B230" s="25" t="str">
        <f>VLOOKUP($A230,Questions!$B$3:$I$256,2,FALSE)</f>
        <v>Are your systems and applications scanned with an authenticated user account for vulnerabilities (that are remediated) prior to new releases?</v>
      </c>
      <c r="C230" s="25" t="str">
        <f>VLOOKUP($A230,Questions!$B$3:$I$256,7,FALSE)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230" s="25" t="str">
        <f>VLOOKUP($A230,Questions!$B$3:$I$256,8,FALSE)</f>
        <v>Ask if there are plans to implement these processes. Ask the vendor to summarize their decision behind not scanning their applications for vulnerabilities prior to release.</v>
      </c>
    </row>
    <row r="231" spans="1:5" ht="60" x14ac:dyDescent="0.2">
      <c r="A231" s="25" t="str">
        <f>'HECVAT - Full | Vendor Response'!A239</f>
        <v>VULN-04</v>
      </c>
      <c r="B231" s="25" t="str">
        <f>VLOOKUP($A231,Questions!$B$3:$I$256,2,FALSE)</f>
        <v>Will you provide results of application and system vulnerability scans to the institution?</v>
      </c>
      <c r="C231" s="25" t="str">
        <f>VLOOKUP($A231,Questions!$B$3:$I$256,7,FALSE)</f>
        <v>If a vendor is scanning their applications and/or systems, oftentimes an institution will want to review the report, if possible. Preferably, any finding on the reports will have a matching mitigation action.</v>
      </c>
      <c r="D231" s="25" t="str">
        <f>VLOOKUP($A231,Questions!$B$3:$I$256,8,FALSE)</f>
        <v>If a vendor is hesitant to share the report, ask for a summarized version; some insight is better than none.</v>
      </c>
    </row>
    <row r="232" spans="1:5" ht="135" x14ac:dyDescent="0.2">
      <c r="A232" s="25" t="str">
        <f>'HECVAT - Full | Vendor Response'!A240</f>
        <v>VULN-05</v>
      </c>
      <c r="B232" s="25" t="str">
        <f>VLOOKUP($A232,Questions!$B$3:$I$256,2,FALSE)</f>
        <v>Describe or provide a reference to how you monitor for and protect against common web application security vulnerabilities (e.g., SQL injection, XSS, XSRF, etc.).</v>
      </c>
      <c r="C232" s="25" t="str">
        <f>VLOOKUP($A232,Questions!$B$3:$I$256,7,FALSE)</f>
        <v>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v>
      </c>
      <c r="D232" s="25" t="str">
        <f>VLOOKUP($A232,Questions!$B$3:$I$256,8,FALSE)</f>
        <v>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v>
      </c>
    </row>
    <row r="233" spans="1:5" ht="75" x14ac:dyDescent="0.2">
      <c r="A233" s="25" t="str">
        <f>'HECVAT - Full | Vendor Response'!A241</f>
        <v>VULN-06</v>
      </c>
      <c r="B233" s="25" t="str">
        <f>VLOOKUP($A233,Questions!$B$3:$I$256,2,FALSE)</f>
        <v>Will you allow the institution to perform its own vulnerability testing and/or scanning of your systems and/or application, provided that testing is performed at a mutually agreed upon time and date?</v>
      </c>
      <c r="C233" s="25" t="str">
        <f>VLOOKUP($A233,Questions!$B$3:$I$256,7,FALSE)</f>
        <v>Many higher education institutions are capable of performing vulnerability assessments and/or penetration testing on their vendors' infrastructures. This question confirms the possibility of conducting these actions against the vendor's infrastructure.</v>
      </c>
      <c r="D233" s="25" t="str">
        <f>VLOOKUP($A233,Questions!$B$3:$I$256,8,FALSE)</f>
        <v>Follow-up inquiries for vulnerability scanning and penetration testing will be institution/implementation specific.</v>
      </c>
      <c r="E233" s="274" t="s">
        <v>3233</v>
      </c>
    </row>
    <row r="234" spans="1:5" ht="36" customHeight="1" x14ac:dyDescent="0.2">
      <c r="A234" s="345" t="str">
        <f>IF(OR($C$25="No",$C$25="Yes"),"HIPAA - Optional based on QUALIFIER response.","HIPAA")</f>
        <v>HIPAA</v>
      </c>
      <c r="B234" s="345"/>
      <c r="C234" s="20" t="str">
        <f>$C$23</f>
        <v>Reason for Question</v>
      </c>
      <c r="D234" s="20" t="str">
        <f>$D$23</f>
        <v>Follow-up Inquiries/Responses</v>
      </c>
    </row>
    <row r="235" spans="1:5" ht="65" customHeight="1" x14ac:dyDescent="0.2">
      <c r="A235" s="25" t="str">
        <f>'HECVAT - Full | Vendor Response'!A243</f>
        <v>HIPA-01</v>
      </c>
      <c r="B235" s="25" t="str">
        <f>VLOOKUP($A235,Questions!$B$3:$I$256,2,FALSE)</f>
        <v>Do your workforce members receive regular training related to the HIPAA Privacy and Security Rules and the HITECH Act?</v>
      </c>
      <c r="C235" s="25" t="str">
        <f>VLOOKUP($A235,Questions!$B$3:$I$256,7,FALSE)</f>
        <v>HIPAA</v>
      </c>
      <c r="D235" s="25" t="str">
        <f>VLOOKUP($A235,Questions!$B$3:$I$256,8,FALSE)</f>
        <v>Refer to HIPAA documentation or your institution's Chief HIPAA Security Officer.</v>
      </c>
    </row>
    <row r="236" spans="1:5" ht="48" customHeight="1" x14ac:dyDescent="0.2">
      <c r="A236" s="25" t="str">
        <f>'HECVAT - Full | Vendor Response'!A244</f>
        <v>HIPA-02</v>
      </c>
      <c r="B236" s="25" t="str">
        <f>VLOOKUP($A236,Questions!$B$3:$I$256,2,FALSE)</f>
        <v>Do you monitor or receive information regarding changes in HIPAA regulations?</v>
      </c>
      <c r="C236" s="25" t="str">
        <f>VLOOKUP($A236,Questions!$B$3:$I$256,7,FALSE)</f>
        <v>HIPAA</v>
      </c>
      <c r="D236" s="25" t="str">
        <f>VLOOKUP($A236,Questions!$B$3:$I$256,8,FALSE)</f>
        <v>Refer to HIPAA documentation or your institution's Chief HIPAA Security Officer.</v>
      </c>
    </row>
    <row r="237" spans="1:5" ht="48" customHeight="1" x14ac:dyDescent="0.2">
      <c r="A237" s="25" t="str">
        <f>'HECVAT - Full | Vendor Response'!A245</f>
        <v>HIPA-03</v>
      </c>
      <c r="B237" s="25" t="str">
        <f>VLOOKUP($A237,Questions!$B$3:$I$256,2,FALSE)</f>
        <v>Has your organization designated HIPAA Privacy and Security officers as required by the rules?</v>
      </c>
      <c r="C237" s="25" t="str">
        <f>VLOOKUP($A237,Questions!$B$3:$I$256,7,FALSE)</f>
        <v>HIPAA</v>
      </c>
      <c r="D237" s="25" t="str">
        <f>VLOOKUP($A237,Questions!$B$3:$I$256,8,FALSE)</f>
        <v>Refer to HIPAA documentation or your institution's Chief HIPAA Security Officer.</v>
      </c>
    </row>
    <row r="238" spans="1:5" ht="48" customHeight="1" x14ac:dyDescent="0.2">
      <c r="A238" s="25" t="str">
        <f>'HECVAT - Full | Vendor Response'!A246</f>
        <v>HIPA-04</v>
      </c>
      <c r="B238" s="25" t="str">
        <f>VLOOKUP($A238,Questions!$B$3:$I$256,2,FALSE)</f>
        <v>Do you comply with the requirements of the Health Information Technology for Economic and Clinical Health Act (HITECH)?</v>
      </c>
      <c r="C238" s="25" t="str">
        <f>VLOOKUP($A238,Questions!$B$3:$I$256,7,FALSE)</f>
        <v>HIPAA</v>
      </c>
      <c r="D238" s="25" t="str">
        <f>VLOOKUP($A238,Questions!$B$3:$I$256,8,FALSE)</f>
        <v>Refer to HIPAA documentation or your institution's Chief HIPAA Security Officer.</v>
      </c>
    </row>
    <row r="239" spans="1:5" ht="48" customHeight="1" x14ac:dyDescent="0.2">
      <c r="A239" s="25" t="str">
        <f>'HECVAT - Full | Vendor Response'!A247</f>
        <v>HIPA-05</v>
      </c>
      <c r="B239" s="25" t="str">
        <f>VLOOKUP($A239,Questions!$B$3:$I$256,2,FALSE)</f>
        <v>Have you conducted a risk analysis as required under the Security Rule?</v>
      </c>
      <c r="C239" s="25" t="str">
        <f>VLOOKUP($A239,Questions!$B$3:$I$256,7,FALSE)</f>
        <v>HIPAA</v>
      </c>
      <c r="D239" s="25" t="str">
        <f>VLOOKUP($A239,Questions!$B$3:$I$256,8,FALSE)</f>
        <v>Refer to HIPAA documentation or your institution's Chief HIPAA Security Officer.</v>
      </c>
    </row>
    <row r="240" spans="1:5" ht="48" customHeight="1" x14ac:dyDescent="0.2">
      <c r="A240" s="25" t="str">
        <f>'HECVAT - Full | Vendor Response'!A248</f>
        <v>HIPA-06</v>
      </c>
      <c r="B240" s="25" t="str">
        <f>VLOOKUP($A240,Questions!$B$3:$I$256,2,FALSE)</f>
        <v>Have you identified areas of risks?</v>
      </c>
      <c r="C240" s="25" t="str">
        <f>VLOOKUP($A240,Questions!$B$3:$I$256,7,FALSE)</f>
        <v>HIPAA</v>
      </c>
      <c r="D240" s="25" t="str">
        <f>VLOOKUP($A240,Questions!$B$3:$I$256,8,FALSE)</f>
        <v>Refer to HIPAA documentation or your institution's Chief HIPAA Security Officer.</v>
      </c>
    </row>
    <row r="241" spans="1:4" ht="48" customHeight="1" x14ac:dyDescent="0.2">
      <c r="A241" s="25" t="str">
        <f>'HECVAT - Full | Vendor Response'!A249</f>
        <v>HIPA-07</v>
      </c>
      <c r="B241" s="25" t="str">
        <f>VLOOKUP($A241,Questions!$B$3:$I$256,2,FALSE)</f>
        <v>Have you taken actions to mitigate the identified risks?</v>
      </c>
      <c r="C241" s="25" t="str">
        <f>VLOOKUP($A241,Questions!$B$3:$I$256,7,FALSE)</f>
        <v>HIPAA</v>
      </c>
      <c r="D241" s="25" t="str">
        <f>VLOOKUP($A241,Questions!$B$3:$I$256,8,FALSE)</f>
        <v>Refer to HIPAA documentation or your institution's Chief HIPAA Security Officer.</v>
      </c>
    </row>
    <row r="242" spans="1:4" ht="48" customHeight="1" x14ac:dyDescent="0.2">
      <c r="A242" s="25" t="str">
        <f>'HECVAT - Full | Vendor Response'!A250</f>
        <v>HIPA-08</v>
      </c>
      <c r="B242" s="25" t="str">
        <f>VLOOKUP($A242,Questions!$B$3:$I$256,2,FALSE)</f>
        <v>Does your application require user and system administrator password changes at a frequency no greater than 90 days?</v>
      </c>
      <c r="C242" s="25" t="str">
        <f>VLOOKUP($A242,Questions!$B$3:$I$256,7,FALSE)</f>
        <v>HIPAA</v>
      </c>
      <c r="D242" s="25" t="str">
        <f>VLOOKUP($A242,Questions!$B$3:$I$256,8,FALSE)</f>
        <v>Refer to HIPAA documentation or your institution's Chief HIPAA Security Officer.</v>
      </c>
    </row>
    <row r="243" spans="1:4" ht="48" customHeight="1" x14ac:dyDescent="0.2">
      <c r="A243" s="25" t="str">
        <f>'HECVAT - Full | Vendor Response'!A251</f>
        <v>HIPA-09</v>
      </c>
      <c r="B243" s="25" t="str">
        <f>VLOOKUP($A243,Questions!$B$3:$I$256,2,FALSE)</f>
        <v>Does your application require users to set their own password after an administrator reset or on first use of the account?</v>
      </c>
      <c r="C243" s="25" t="str">
        <f>VLOOKUP($A243,Questions!$B$3:$I$256,7,FALSE)</f>
        <v>HIPAA</v>
      </c>
      <c r="D243" s="25" t="str">
        <f>VLOOKUP($A243,Questions!$B$3:$I$256,8,FALSE)</f>
        <v>Refer to HIPAA documentation or your institution's Chief HIPAA Security Officer.</v>
      </c>
    </row>
    <row r="244" spans="1:4" ht="48" customHeight="1" x14ac:dyDescent="0.2">
      <c r="A244" s="25" t="str">
        <f>'HECVAT - Full | Vendor Response'!A252</f>
        <v>HIPA-10</v>
      </c>
      <c r="B244" s="25" t="str">
        <f>VLOOKUP($A244,Questions!$B$3:$I$256,2,FALSE)</f>
        <v xml:space="preserve">Does your application lock out an account after a number of failed login attempts? </v>
      </c>
      <c r="C244" s="25" t="str">
        <f>VLOOKUP($A244,Questions!$B$3:$I$256,7,FALSE)</f>
        <v>HIPAA</v>
      </c>
      <c r="D244" s="25" t="str">
        <f>VLOOKUP($A244,Questions!$B$3:$I$256,8,FALSE)</f>
        <v>Refer to HIPAA documentation or your institution's Chief HIPAA Security Officer.</v>
      </c>
    </row>
    <row r="245" spans="1:4" ht="48" customHeight="1" x14ac:dyDescent="0.2">
      <c r="A245" s="25" t="str">
        <f>'HECVAT - Full | Vendor Response'!A253</f>
        <v>HIPA-11</v>
      </c>
      <c r="B245" s="25" t="str">
        <f>VLOOKUP($A245,Questions!$B$3:$I$256,2,FALSE)</f>
        <v>Does your application automatically lock or log-out an account after a period of inactivity?</v>
      </c>
      <c r="C245" s="25" t="str">
        <f>VLOOKUP($A245,Questions!$B$3:$I$256,7,FALSE)</f>
        <v>HIPAA</v>
      </c>
      <c r="D245" s="25" t="str">
        <f>VLOOKUP($A245,Questions!$B$3:$I$256,8,FALSE)</f>
        <v>Refer to HIPAA documentation or your institution's Chief HIPAA Security Officer.</v>
      </c>
    </row>
    <row r="246" spans="1:4" ht="48" customHeight="1" x14ac:dyDescent="0.2">
      <c r="A246" s="25" t="str">
        <f>'HECVAT - Full | Vendor Response'!A254</f>
        <v>HIPA-12</v>
      </c>
      <c r="B246" s="25" t="str">
        <f>VLOOKUP($A246,Questions!$B$3:$I$256,2,FALSE)</f>
        <v>Are passwords visible in plain text, whether when stored or entered, including service level accounts (i.e., database accounts, etc.)?</v>
      </c>
      <c r="C246" s="25" t="str">
        <f>VLOOKUP($A246,Questions!$B$3:$I$256,7,FALSE)</f>
        <v>HIPAA</v>
      </c>
      <c r="D246" s="25" t="str">
        <f>VLOOKUP($A246,Questions!$B$3:$I$256,8,FALSE)</f>
        <v>Refer to HIPAA documentation or your institution's Chief HIPAA Security Officer.</v>
      </c>
    </row>
    <row r="247" spans="1:4" ht="48" customHeight="1" x14ac:dyDescent="0.2">
      <c r="A247" s="25" t="str">
        <f>'HECVAT - Full | Vendor Response'!A255</f>
        <v>HIPA-13</v>
      </c>
      <c r="B247" s="25" t="str">
        <f>VLOOKUP($A247,Questions!$B$3:$I$256,2,FALSE)</f>
        <v>If the application is institution-hosted, can all service level and administrative account passwords be changed by the institution?</v>
      </c>
      <c r="C247" s="25" t="str">
        <f>VLOOKUP($A247,Questions!$B$3:$I$256,7,FALSE)</f>
        <v>HIPAA</v>
      </c>
      <c r="D247" s="25" t="str">
        <f>VLOOKUP($A247,Questions!$B$3:$I$256,8,FALSE)</f>
        <v>Refer to HIPAA documentation or your institution's Chief HIPAA Security Officer.</v>
      </c>
    </row>
    <row r="248" spans="1:4" ht="48" customHeight="1" x14ac:dyDescent="0.2">
      <c r="A248" s="25" t="str">
        <f>'HECVAT - Full | Vendor Response'!A256</f>
        <v>HIPA-14</v>
      </c>
      <c r="B248" s="25" t="str">
        <f>VLOOKUP($A248,Questions!$B$3:$I$256,2,FALSE)</f>
        <v>Does your application provide the ability to define user access levels?</v>
      </c>
      <c r="C248" s="25" t="str">
        <f>VLOOKUP($A248,Questions!$B$3:$I$256,7,FALSE)</f>
        <v>HIPAA</v>
      </c>
      <c r="D248" s="25" t="str">
        <f>VLOOKUP($A248,Questions!$B$3:$I$256,8,FALSE)</f>
        <v>Refer to HIPAA documentation or your institution's Chief HIPAA Security Officer.</v>
      </c>
    </row>
    <row r="249" spans="1:4" ht="48" customHeight="1" x14ac:dyDescent="0.2">
      <c r="A249" s="25" t="str">
        <f>'HECVAT - Full | Vendor Response'!A257</f>
        <v>HIPA-15</v>
      </c>
      <c r="B249" s="25" t="str">
        <f>VLOOKUP($A249,Questions!$B$3:$I$256,2,FALSE)</f>
        <v>Does your application support varying levels of access to administrative tasks defined individually per user?</v>
      </c>
      <c r="C249" s="25" t="str">
        <f>VLOOKUP($A249,Questions!$B$3:$I$256,7,FALSE)</f>
        <v>HIPAA</v>
      </c>
      <c r="D249" s="25" t="str">
        <f>VLOOKUP($A249,Questions!$B$3:$I$256,8,FALSE)</f>
        <v>Refer to HIPAA documentation or your institution's Chief HIPAA Security Officer.</v>
      </c>
    </row>
    <row r="250" spans="1:4" ht="48" customHeight="1" x14ac:dyDescent="0.2">
      <c r="A250" s="25" t="str">
        <f>'HECVAT - Full | Vendor Response'!A258</f>
        <v>HIPA-16</v>
      </c>
      <c r="B250" s="25" t="str">
        <f>VLOOKUP($A250,Questions!$B$3:$I$256,2,FALSE)</f>
        <v>Does your application support varying levels of access to records based on user ID?</v>
      </c>
      <c r="C250" s="25" t="str">
        <f>VLOOKUP($A250,Questions!$B$3:$I$256,7,FALSE)</f>
        <v>HIPAA</v>
      </c>
      <c r="D250" s="25" t="str">
        <f>VLOOKUP($A250,Questions!$B$3:$I$256,8,FALSE)</f>
        <v>Refer to HIPAA documentation or your institution's Chief HIPAA Security Officer.</v>
      </c>
    </row>
    <row r="251" spans="1:4" ht="48" customHeight="1" x14ac:dyDescent="0.2">
      <c r="A251" s="25" t="str">
        <f>'HECVAT - Full | Vendor Response'!A259</f>
        <v>HIPA-17</v>
      </c>
      <c r="B251" s="25" t="str">
        <f>VLOOKUP($A251,Questions!$B$3:$I$256,2,FALSE)</f>
        <v>Is there a limit to the number of groups to which a user can be assigned?</v>
      </c>
      <c r="C251" s="25" t="str">
        <f>VLOOKUP($A251,Questions!$B$3:$I$256,7,FALSE)</f>
        <v>HIPAA</v>
      </c>
      <c r="D251" s="25" t="str">
        <f>VLOOKUP($A251,Questions!$B$3:$I$256,8,FALSE)</f>
        <v>Refer to HIPAA documentation or your institution's Chief HIPAA Security Officer.</v>
      </c>
    </row>
    <row r="252" spans="1:4" ht="48" customHeight="1" x14ac:dyDescent="0.2">
      <c r="A252" s="25" t="str">
        <f>'HECVAT - Full | Vendor Response'!A260</f>
        <v>HIPA-18</v>
      </c>
      <c r="B252" s="25" t="str">
        <f>VLOOKUP($A252,Questions!$B$3:$I$256,2,FALSE)</f>
        <v>Do accounts used for vendor-supplied remote support abide by the same authentication policies and access logging as the rest of the system?</v>
      </c>
      <c r="C252" s="25" t="str">
        <f>VLOOKUP($A252,Questions!$B$3:$I$256,7,FALSE)</f>
        <v>HIPAA</v>
      </c>
      <c r="D252" s="25" t="str">
        <f>VLOOKUP($A252,Questions!$B$3:$I$256,8,FALSE)</f>
        <v>Refer to HIPAA documentation or your institution's Chief HIPAA Security Officer.</v>
      </c>
    </row>
    <row r="253" spans="1:4" ht="47" customHeight="1" x14ac:dyDescent="0.2">
      <c r="A253" s="25" t="str">
        <f>'HECVAT - Full | Vendor Response'!A261</f>
        <v>HIPA-19</v>
      </c>
      <c r="B253" s="25" t="str">
        <f>VLOOKUP($A253,Questions!$B$3:$I$256,2,FALSE)</f>
        <v xml:space="preserve">Does the application log record access including specific user, date/time of access, and originating IP or device? </v>
      </c>
      <c r="C253" s="25" t="str">
        <f>VLOOKUP($A253,Questions!$B$3:$I$256,7,FALSE)</f>
        <v>HIPAA</v>
      </c>
      <c r="D253" s="25" t="str">
        <f>VLOOKUP($A253,Questions!$B$3:$I$256,8,FALSE)</f>
        <v>Refer to HIPAA documentation or your institution's Chief HIPAA Security Officer.</v>
      </c>
    </row>
    <row r="254" spans="1:4" ht="47" customHeight="1" x14ac:dyDescent="0.2">
      <c r="A254" s="25" t="str">
        <f>'HECVAT - Full | Vendor Response'!A262</f>
        <v>HIPA-20</v>
      </c>
      <c r="B254" s="25" t="str">
        <f>VLOOKUP($A254,Questions!$B$3:$I$256,2,FALSE)</f>
        <v>Does the application log administrative activity, such user account access changes and password changes, including specific user, date/time of changes, and originating IP or device?</v>
      </c>
      <c r="C254" s="25" t="str">
        <f>VLOOKUP($A254,Questions!$B$3:$I$256,7,FALSE)</f>
        <v>HIPAA</v>
      </c>
      <c r="D254" s="25" t="str">
        <f>VLOOKUP($A254,Questions!$B$3:$I$256,8,FALSE)</f>
        <v>Refer to HIPAA documentation or your institution's Chief HIPAA Security Officer.</v>
      </c>
    </row>
    <row r="255" spans="1:4" ht="48" customHeight="1" x14ac:dyDescent="0.2">
      <c r="A255" s="25" t="str">
        <f>'HECVAT - Full | Vendor Response'!A263</f>
        <v>HIPA-21</v>
      </c>
      <c r="B255" s="25" t="str">
        <f>VLOOKUP($A255,Questions!$B$3:$I$256,2,FALSE)</f>
        <v>How long does the application keep access/change logs?</v>
      </c>
      <c r="C255" s="25" t="str">
        <f>VLOOKUP($A255,Questions!$B$3:$I$256,7,FALSE)</f>
        <v>HIPAA</v>
      </c>
      <c r="D255" s="25" t="str">
        <f>VLOOKUP($A255,Questions!$B$3:$I$256,8,FALSE)</f>
        <v>Refer to HIPAA documentation or your institution's Chief HIPAA Security Officer.</v>
      </c>
    </row>
    <row r="256" spans="1:4" ht="65" customHeight="1" x14ac:dyDescent="0.2">
      <c r="A256" s="25" t="str">
        <f>'HECVAT - Full | Vendor Response'!A264</f>
        <v>HIPA-22</v>
      </c>
      <c r="B256" s="25" t="str">
        <f>VLOOKUP($A256,Questions!$B$3:$I$256,2,FALSE)</f>
        <v xml:space="preserve">Can the application logs be archived? </v>
      </c>
      <c r="C256" s="25" t="str">
        <f>VLOOKUP($A256,Questions!$B$3:$I$256,7,FALSE)</f>
        <v>HIPAA</v>
      </c>
      <c r="D256" s="25" t="str">
        <f>VLOOKUP($A256,Questions!$B$3:$I$256,8,FALSE)</f>
        <v>Refer to HIPAA documentation or your institution's Chief HIPAA Security Officer.</v>
      </c>
    </row>
    <row r="257" spans="1:5" ht="48" customHeight="1" x14ac:dyDescent="0.2">
      <c r="A257" s="25" t="str">
        <f>'HECVAT - Full | Vendor Response'!A265</f>
        <v>HIPA-23</v>
      </c>
      <c r="B257" s="25" t="str">
        <f>VLOOKUP($A257,Questions!$B$3:$I$256,2,FALSE)</f>
        <v xml:space="preserve">Can the application logs be saved externally? </v>
      </c>
      <c r="C257" s="25" t="str">
        <f>VLOOKUP($A257,Questions!$B$3:$I$256,7,FALSE)</f>
        <v>HIPAA</v>
      </c>
      <c r="D257" s="25" t="str">
        <f>VLOOKUP($A257,Questions!$B$3:$I$256,8,FALSE)</f>
        <v>Refer to HIPAA documentation or your institution's Chief HIPAA Security Officer.</v>
      </c>
    </row>
    <row r="258" spans="1:5" ht="48" customHeight="1" x14ac:dyDescent="0.2">
      <c r="A258" s="25" t="str">
        <f>'HECVAT - Full | Vendor Response'!A266</f>
        <v>HIPA-24</v>
      </c>
      <c r="B258" s="25" t="str">
        <f>VLOOKUP($A258,Questions!$B$3:$I$256,2,FALSE)</f>
        <v>Do your data backup and retention policies and practices meet HIPAA requirements?</v>
      </c>
      <c r="C258" s="25" t="str">
        <f>VLOOKUP($A258,Questions!$B$3:$I$256,7,FALSE)</f>
        <v>HIPAA</v>
      </c>
      <c r="D258" s="25" t="str">
        <f>VLOOKUP($A258,Questions!$B$3:$I$256,8,FALSE)</f>
        <v>Refer to HIPAA documentation or your institution's Chief HIPAA Security Officer.</v>
      </c>
    </row>
    <row r="259" spans="1:5" ht="48" customHeight="1" x14ac:dyDescent="0.2">
      <c r="A259" s="25" t="str">
        <f>'HECVAT - Full | Vendor Response'!A267</f>
        <v>HIPA-25</v>
      </c>
      <c r="B259" s="25" t="str">
        <f>VLOOKUP($A259,Questions!$B$3:$I$256,2,FALSE)</f>
        <v>Do you have a disaster recovery plan and emergency mode operation plan?</v>
      </c>
      <c r="C259" s="25" t="str">
        <f>VLOOKUP($A259,Questions!$B$3:$I$256,7,FALSE)</f>
        <v>HIPAA</v>
      </c>
      <c r="D259" s="25" t="str">
        <f>VLOOKUP($A259,Questions!$B$3:$I$256,8,FALSE)</f>
        <v>Refer to HIPAA documentation or your institution's Chief HIPAA Security Officer.</v>
      </c>
    </row>
    <row r="260" spans="1:5" ht="48" customHeight="1" x14ac:dyDescent="0.2">
      <c r="A260" s="25" t="str">
        <f>'HECVAT - Full | Vendor Response'!A268</f>
        <v>HIPA-26</v>
      </c>
      <c r="B260" s="25" t="str">
        <f>VLOOKUP($A260,Questions!$B$3:$I$256,2,FALSE)</f>
        <v>Have the policies/plans mentioned above been tested?</v>
      </c>
      <c r="C260" s="25" t="str">
        <f>VLOOKUP($A260,Questions!$B$3:$I$256,7,FALSE)</f>
        <v>HIPAA</v>
      </c>
      <c r="D260" s="25" t="str">
        <f>VLOOKUP($A260,Questions!$B$3:$I$256,8,FALSE)</f>
        <v>Refer to HIPAA documentation or your institution's Chief HIPAA Security Officer.</v>
      </c>
    </row>
    <row r="261" spans="1:5" ht="48" customHeight="1" x14ac:dyDescent="0.2">
      <c r="A261" s="25" t="str">
        <f>'HECVAT - Full | Vendor Response'!A269</f>
        <v>HIPA-27</v>
      </c>
      <c r="B261" s="25" t="str">
        <f>VLOOKUP($A261,Questions!$B$3:$I$256,2,FALSE)</f>
        <v>Can you provide a HIPAA compliance attestation document?</v>
      </c>
      <c r="C261" s="25" t="str">
        <f>VLOOKUP($A261,Questions!$B$3:$I$256,7,FALSE)</f>
        <v>HIPAA</v>
      </c>
      <c r="D261" s="25" t="str">
        <f>VLOOKUP($A261,Questions!$B$3:$I$256,8,FALSE)</f>
        <v>Refer to HIPAA documentation or your institution's Chief HIPAA Security Officer.</v>
      </c>
    </row>
    <row r="262" spans="1:5" ht="48" customHeight="1" x14ac:dyDescent="0.2">
      <c r="A262" s="25" t="str">
        <f>'HECVAT - Full | Vendor Response'!A270</f>
        <v>HIPA-28</v>
      </c>
      <c r="B262" s="25" t="str">
        <f>VLOOKUP($A262,Questions!$B$3:$I$256,2,FALSE)</f>
        <v>Are you willing to enter into a Business Associate Agreement (BAA)?</v>
      </c>
      <c r="C262" s="25" t="str">
        <f>VLOOKUP($A262,Questions!$B$3:$I$256,7,FALSE)</f>
        <v>HIPAA</v>
      </c>
      <c r="D262" s="25" t="str">
        <f>VLOOKUP($A262,Questions!$B$3:$I$256,8,FALSE)</f>
        <v>Refer to HIPAA documentation or your institution's Chief HIPAA Security Officer.</v>
      </c>
    </row>
    <row r="263" spans="1:5" ht="48" customHeight="1" x14ac:dyDescent="0.2">
      <c r="A263" s="25" t="str">
        <f>'HECVAT - Full | Vendor Response'!A271</f>
        <v>HIPA-29</v>
      </c>
      <c r="B263" s="25" t="str">
        <f>VLOOKUP($A263,Questions!$B$3:$I$256,2,FALSE)</f>
        <v>Have you entered into a BAA with all subcontractors who may have access to protected health information (PHI)?</v>
      </c>
      <c r="C263" s="25" t="str">
        <f>VLOOKUP($A263,Questions!$B$3:$I$256,7,FALSE)</f>
        <v>HIPAA</v>
      </c>
      <c r="D263" s="25" t="str">
        <f>VLOOKUP($A263,Questions!$B$3:$I$256,8,FALSE)</f>
        <v>Refer to HIPAA documentation or your institution's Chief HIPAA Security Officer.</v>
      </c>
      <c r="E263" s="274" t="s">
        <v>3233</v>
      </c>
    </row>
    <row r="264" spans="1:5" ht="36" customHeight="1" x14ac:dyDescent="0.2">
      <c r="A264" s="345" t="str">
        <f>IF(OR($C$29="No",$C$29="Yes"),"PCI DSS - Optional based on QUALIFIER response.","PCI DSS")</f>
        <v>PCI DSS</v>
      </c>
      <c r="B264" s="345"/>
      <c r="C264" s="20" t="str">
        <f>$C$23</f>
        <v>Reason for Question</v>
      </c>
      <c r="D264" s="20" t="str">
        <f>$D$23</f>
        <v>Follow-up Inquiries/Responses</v>
      </c>
    </row>
    <row r="265" spans="1:5" ht="48" customHeight="1" x14ac:dyDescent="0.2">
      <c r="A265" s="25" t="str">
        <f>'HECVAT - Full | Vendor Response'!A273</f>
        <v>PCID-01</v>
      </c>
      <c r="B265" s="25" t="str">
        <f>VLOOKUP($A265,Questions!$B$3:$I$256,2,FALSE)</f>
        <v>Do your systems or products store, process, or transmit cardholder (payment/credit/debt card) data?</v>
      </c>
      <c r="C265" s="25" t="str">
        <f>VLOOKUP($A265,Questions!$B$3:$I$256,7,FALSE)</f>
        <v>PCI DSS</v>
      </c>
      <c r="D265" s="25" t="str">
        <f>VLOOKUP($A265,Questions!$B$3:$I$256,8,FALSE)</f>
        <v>Refer to PCI DSS documentation or your institution's treasurer's office.</v>
      </c>
    </row>
    <row r="266" spans="1:5" ht="48" customHeight="1" x14ac:dyDescent="0.2">
      <c r="A266" s="25" t="str">
        <f>'HECVAT - Full | Vendor Response'!A274</f>
        <v>PCID-02</v>
      </c>
      <c r="B266" s="25" t="str">
        <f>VLOOKUP($A266,Questions!$B$3:$I$256,2,FALSE)</f>
        <v>Are you compliant with the Payment Card Industry Data Security Standard (PCI DSS)?</v>
      </c>
      <c r="C266" s="25" t="str">
        <f>VLOOKUP($A266,Questions!$B$3:$I$256,7,FALSE)</f>
        <v>PCI DSS</v>
      </c>
      <c r="D266" s="25" t="str">
        <f>VLOOKUP($A266,Questions!$B$3:$I$256,8,FALSE)</f>
        <v>Refer to PCI DSS documentation or your institution's treasurer's office.</v>
      </c>
    </row>
    <row r="267" spans="1:5" ht="48" customHeight="1" x14ac:dyDescent="0.2">
      <c r="A267" s="25" t="str">
        <f>'HECVAT - Full | Vendor Response'!A275</f>
        <v>PCID-03</v>
      </c>
      <c r="B267" s="25" t="str">
        <f>VLOOKUP($A267,Questions!$B$3:$I$256,2,FALSE)</f>
        <v>Do you have a current, executed within the past year, Attestation of Compliance (AoC) or Report on Compliance (RoC)?</v>
      </c>
      <c r="C267" s="25" t="str">
        <f>VLOOKUP($A267,Questions!$B$3:$I$256,7,FALSE)</f>
        <v>PCI DSS</v>
      </c>
      <c r="D267" s="25" t="str">
        <f>VLOOKUP($A267,Questions!$B$3:$I$256,8,FALSE)</f>
        <v>Refer to PCI DSS documentation or your institution's treasurer's office.</v>
      </c>
    </row>
    <row r="268" spans="1:5" ht="48" customHeight="1" x14ac:dyDescent="0.2">
      <c r="A268" s="25" t="str">
        <f>'HECVAT - Full | Vendor Response'!A276</f>
        <v>PCID-04</v>
      </c>
      <c r="B268" s="25" t="str">
        <f>VLOOKUP($A268,Questions!$B$3:$I$256,2,FALSE)</f>
        <v>Are you classified as a service provider?</v>
      </c>
      <c r="C268" s="25" t="str">
        <f>VLOOKUP($A268,Questions!$B$3:$I$256,7,FALSE)</f>
        <v>PCI DSS</v>
      </c>
      <c r="D268" s="25" t="str">
        <f>VLOOKUP($A268,Questions!$B$3:$I$256,8,FALSE)</f>
        <v>Refer to PCI DSS documentation or your institution's treasurer's office.</v>
      </c>
    </row>
    <row r="269" spans="1:5" ht="48" customHeight="1" x14ac:dyDescent="0.2">
      <c r="A269" s="25" t="str">
        <f>'HECVAT - Full | Vendor Response'!A277</f>
        <v>PCID-05</v>
      </c>
      <c r="B269" s="25" t="str">
        <f>VLOOKUP($A269,Questions!$B$3:$I$256,2,FALSE)</f>
        <v xml:space="preserve">Are you on the list of VISA approved service providers? </v>
      </c>
      <c r="C269" s="25" t="str">
        <f>VLOOKUP($A269,Questions!$B$3:$I$256,7,FALSE)</f>
        <v>PCI DSS</v>
      </c>
      <c r="D269" s="25" t="str">
        <f>VLOOKUP($A269,Questions!$B$3:$I$256,8,FALSE)</f>
        <v>Refer to PCI DSS documentation or your institution's treasurer's office.</v>
      </c>
    </row>
    <row r="270" spans="1:5" ht="48" customHeight="1" x14ac:dyDescent="0.2">
      <c r="A270" s="25" t="str">
        <f>'HECVAT - Full | Vendor Response'!A278</f>
        <v>PCID-06</v>
      </c>
      <c r="B270" s="25" t="str">
        <f>VLOOKUP($A270,Questions!$B$3:$I$256,2,FALSE)</f>
        <v>Are you classified as a merchant? If so, what level (1, 2, 3, 4)?</v>
      </c>
      <c r="C270" s="25" t="str">
        <f>VLOOKUP($A270,Questions!$B$3:$I$256,7,FALSE)</f>
        <v>PCI DSS</v>
      </c>
      <c r="D270" s="25" t="str">
        <f>VLOOKUP($A270,Questions!$B$3:$I$256,8,FALSE)</f>
        <v>Refer to PCI DSS documentation or your institution's treasurer's office.</v>
      </c>
    </row>
    <row r="271" spans="1:5" ht="64.25" customHeight="1" x14ac:dyDescent="0.2">
      <c r="A271" s="25" t="str">
        <f>'HECVAT - Full | Vendor Response'!A279</f>
        <v>PCID-07</v>
      </c>
      <c r="B271" s="25" t="str">
        <f>VLOOKUP($A271,Questions!$B$3:$I$256,2,FALSE)</f>
        <v>Describe the architecture employed by the system to verify and authorize credit card transactions.</v>
      </c>
      <c r="C271" s="25" t="str">
        <f>VLOOKUP($A271,Questions!$B$3:$I$256,7,FALSE)</f>
        <v>PCI DSS</v>
      </c>
      <c r="D271" s="25" t="str">
        <f>VLOOKUP($A271,Questions!$B$3:$I$256,8,FALSE)</f>
        <v>Refer to PCI DSS documentation or your institution's treasurer's office.</v>
      </c>
    </row>
    <row r="272" spans="1:5" ht="64.25" customHeight="1" x14ac:dyDescent="0.2">
      <c r="A272" s="25" t="str">
        <f>'HECVAT - Full | Vendor Response'!A280</f>
        <v>PCID-08</v>
      </c>
      <c r="B272" s="25" t="str">
        <f>VLOOKUP($A272,Questions!$B$3:$I$256,2,FALSE)</f>
        <v xml:space="preserve">What payment processors/gateways does the system support? </v>
      </c>
      <c r="C272" s="25" t="str">
        <f>VLOOKUP($A272,Questions!$B$3:$I$256,7,FALSE)</f>
        <v>PCI DSS</v>
      </c>
      <c r="D272" s="25" t="str">
        <f>VLOOKUP($A272,Questions!$B$3:$I$256,8,FALSE)</f>
        <v>Refer to PCI DSS documentation or your institution's treasurer's office.</v>
      </c>
    </row>
    <row r="273" spans="1:5" ht="48" customHeight="1" x14ac:dyDescent="0.2">
      <c r="A273" s="25" t="str">
        <f>'HECVAT - Full | Vendor Response'!A281</f>
        <v>PCID-09</v>
      </c>
      <c r="B273" s="25" t="str">
        <f>VLOOKUP($A273,Questions!$B$3:$I$256,2,FALSE)</f>
        <v>Can the application be installed in a PCI DSS–compliant manner ?</v>
      </c>
      <c r="C273" s="25" t="str">
        <f>VLOOKUP($A273,Questions!$B$3:$I$256,7,FALSE)</f>
        <v>PCI DSS</v>
      </c>
      <c r="D273" s="25" t="str">
        <f>VLOOKUP($A273,Questions!$B$3:$I$256,8,FALSE)</f>
        <v>Refer to PCI DSS documentation or your institution's treasurer's office.</v>
      </c>
    </row>
    <row r="274" spans="1:5" ht="48" customHeight="1" x14ac:dyDescent="0.2">
      <c r="A274" s="25" t="str">
        <f>'HECVAT - Full | Vendor Response'!A282</f>
        <v>PCID-10</v>
      </c>
      <c r="B274" s="25" t="str">
        <f>VLOOKUP($A274,Questions!$B$3:$I$256,2,FALSE)</f>
        <v xml:space="preserve">Is the application listed as an approved Payment Application Data Security Standard (PA-DSS) application? </v>
      </c>
      <c r="C274" s="25" t="str">
        <f>VLOOKUP($A274,Questions!$B$3:$I$256,7,FALSE)</f>
        <v>PCI DSS</v>
      </c>
      <c r="D274" s="25" t="str">
        <f>VLOOKUP($A274,Questions!$B$3:$I$256,8,FALSE)</f>
        <v>Refer to PCI DSS documentation or your institution's treasurer's office.</v>
      </c>
    </row>
    <row r="275" spans="1:5" ht="54" customHeight="1" x14ac:dyDescent="0.2">
      <c r="A275" s="25" t="str">
        <f>'HECVAT - Full | Vendor Response'!A283</f>
        <v>PCID-11</v>
      </c>
      <c r="B275" s="25" t="str">
        <f>VLOOKUP($A275,Questions!$B$3:$I$256,2,FALSE)</f>
        <v>Does the system or products use a third party to collect, store, process, or transmit cardholder (payment/credit/debt card) data?</v>
      </c>
      <c r="C275" s="25" t="str">
        <f>VLOOKUP($A275,Questions!$B$3:$I$256,7,FALSE)</f>
        <v>PCI DSS</v>
      </c>
      <c r="D275" s="25" t="str">
        <f>VLOOKUP($A275,Questions!$B$3:$I$256,8,FALSE)</f>
        <v>Refer to PCI DSS documentation or your institution's treasurer's office.</v>
      </c>
    </row>
    <row r="276" spans="1:5" ht="64.25" customHeight="1" x14ac:dyDescent="0.2">
      <c r="A276" s="25" t="str">
        <f>'HECVAT - Full | Vendor Response'!A284</f>
        <v>PCID-12</v>
      </c>
      <c r="B276" s="25" t="str">
        <f>VLOOKUP($A276,Questions!$B$3:$I$256,2,FALSE)</f>
        <v xml:space="preserve">Include documentation describing the systems' abilities to comply with the PCI DSS and any features or capabilities of the system that must be added or changed in order to operate in compliance with the standards. </v>
      </c>
      <c r="C276" s="25" t="str">
        <f>VLOOKUP($A276,Questions!$B$3:$I$256,7,FALSE)</f>
        <v>PCI DSS</v>
      </c>
      <c r="D276" s="25" t="str">
        <f>VLOOKUP($A276,Questions!$B$3:$I$256,8,FALSE)</f>
        <v>Refer to PCI DSS documentation or your institution's treasurer's office.</v>
      </c>
      <c r="E276" s="274" t="s">
        <v>3233</v>
      </c>
    </row>
    <row r="277" spans="1:5" x14ac:dyDescent="0.15">
      <c r="A277" s="274" t="s">
        <v>3236</v>
      </c>
    </row>
  </sheetData>
  <mergeCells count="25">
    <mergeCell ref="A66:B66"/>
    <mergeCell ref="A76:B76"/>
    <mergeCell ref="A264:B264"/>
    <mergeCell ref="A187:B187"/>
    <mergeCell ref="A199:B199"/>
    <mergeCell ref="A216:B216"/>
    <mergeCell ref="A221:B221"/>
    <mergeCell ref="A227:B227"/>
    <mergeCell ref="A234:B234"/>
    <mergeCell ref="A50:B50"/>
    <mergeCell ref="A157:B157"/>
    <mergeCell ref="A175:B175"/>
    <mergeCell ref="A2:D2"/>
    <mergeCell ref="A21:B21"/>
    <mergeCell ref="A22:D22"/>
    <mergeCell ref="A23:B23"/>
    <mergeCell ref="A24:D24"/>
    <mergeCell ref="A87:B87"/>
    <mergeCell ref="A3:D3"/>
    <mergeCell ref="A105:B105"/>
    <mergeCell ref="A116:B116"/>
    <mergeCell ref="A132:B132"/>
    <mergeCell ref="A38:B38"/>
    <mergeCell ref="A32:B32"/>
    <mergeCell ref="A60:B60"/>
  </mergeCells>
  <conditionalFormatting sqref="A60">
    <cfRule type="expression" dxfId="89" priority="31">
      <formula>$C$27="No"</formula>
    </cfRule>
  </conditionalFormatting>
  <conditionalFormatting sqref="A66">
    <cfRule type="expression" dxfId="88" priority="26">
      <formula>$C$31="No"</formula>
    </cfRule>
  </conditionalFormatting>
  <conditionalFormatting sqref="A105">
    <cfRule type="expression" dxfId="87" priority="25">
      <formula>$C$28="No"</formula>
    </cfRule>
  </conditionalFormatting>
  <conditionalFormatting sqref="A175">
    <cfRule type="expression" dxfId="86" priority="30">
      <formula>$C$29="No"</formula>
    </cfRule>
  </conditionalFormatting>
  <conditionalFormatting sqref="A234">
    <cfRule type="expression" dxfId="85" priority="32">
      <formula>$C$25="No"</formula>
    </cfRule>
  </conditionalFormatting>
  <conditionalFormatting sqref="A264">
    <cfRule type="expression" dxfId="84" priority="28">
      <formula>$C$30="No"</formula>
    </cfRule>
  </conditionalFormatting>
  <conditionalFormatting sqref="A76:B76 A87:B87 A105:B105 A116:B116 A132:B132 A157:B157 A175:B175 A187:B187 A199:B199 A216:B216 A221:B221 A234:B234 A264:B264">
    <cfRule type="expression" dxfId="83" priority="23">
      <formula>$C$31="Yes"</formula>
    </cfRule>
  </conditionalFormatting>
  <conditionalFormatting sqref="A227:B227">
    <cfRule type="expression" dxfId="82" priority="20">
      <formula>$C$31="Yes"</formula>
    </cfRule>
  </conditionalFormatting>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0070C0"/>
  </sheetPr>
  <dimension ref="A1:F318"/>
  <sheetViews>
    <sheetView zoomScaleNormal="100" workbookViewId="0"/>
  </sheetViews>
  <sheetFormatPr baseColWidth="10" defaultColWidth="0" defaultRowHeight="16" zeroHeight="1" x14ac:dyDescent="0.2"/>
  <cols>
    <col min="1" max="1" width="14" style="65" customWidth="1"/>
    <col min="2" max="2" width="8.625" style="65" customWidth="1"/>
    <col min="3" max="3" width="36.125" style="65" customWidth="1"/>
    <col min="4" max="4" width="13.5" style="65" customWidth="1"/>
    <col min="5" max="5" width="24.25" style="65" customWidth="1"/>
    <col min="6" max="6" width="8.5" style="65" customWidth="1"/>
    <col min="7" max="16384" width="8.5" style="65" hidden="1"/>
  </cols>
  <sheetData>
    <row r="1" spans="1:5" x14ac:dyDescent="0.2">
      <c r="A1" s="274" t="s">
        <v>3239</v>
      </c>
    </row>
    <row r="2" spans="1:5" s="64" customFormat="1" ht="36" customHeight="1" x14ac:dyDescent="0.2">
      <c r="A2" s="415" t="s">
        <v>333</v>
      </c>
      <c r="B2" s="415"/>
      <c r="C2" s="415"/>
      <c r="D2" s="416"/>
      <c r="E2" s="78" t="str">
        <f>'HECVAT - Full | Vendor Response'!E2</f>
        <v>Version 3.06</v>
      </c>
    </row>
    <row r="3" spans="1:5" s="64" customFormat="1" ht="26" customHeight="1" x14ac:dyDescent="0.2">
      <c r="A3" s="417"/>
      <c r="B3" s="417"/>
      <c r="C3" s="417"/>
      <c r="D3" s="417"/>
      <c r="E3" s="417"/>
    </row>
    <row r="4" spans="1:5" s="63" customFormat="1" ht="36" customHeight="1" x14ac:dyDescent="0.2">
      <c r="A4" s="16" t="s">
        <v>334</v>
      </c>
      <c r="B4" s="332" t="str">
        <f>'HECVAT - Full | Vendor Response'!C8</f>
        <v>Instructure</v>
      </c>
      <c r="C4" s="332"/>
      <c r="D4" s="332"/>
      <c r="E4" s="332"/>
    </row>
    <row r="5" spans="1:5" s="64" customFormat="1" ht="48" customHeight="1" x14ac:dyDescent="0.2">
      <c r="A5" s="73" t="s">
        <v>335</v>
      </c>
      <c r="B5" s="418" t="str">
        <f>'HECVAT - Full | Vendor Response'!C10</f>
        <v>Impact by Instructure helps institutions improve technology adoption and evaluate the impact of educational technology, while helping faculty and students seamlessly navigate new platforms.</v>
      </c>
      <c r="C5" s="418"/>
      <c r="D5" s="418"/>
      <c r="E5" s="418"/>
    </row>
    <row r="6" spans="1:5" s="64" customFormat="1" ht="36" customHeight="1" x14ac:dyDescent="0.2">
      <c r="A6" s="101"/>
      <c r="B6" s="102"/>
      <c r="C6" s="102"/>
      <c r="D6" s="102"/>
      <c r="E6" s="103"/>
    </row>
    <row r="7" spans="1:5" ht="36" customHeight="1" x14ac:dyDescent="0.2">
      <c r="A7" s="104"/>
      <c r="B7" s="105"/>
      <c r="C7" s="105"/>
      <c r="D7" s="105"/>
      <c r="E7" s="106"/>
    </row>
    <row r="8" spans="1:5" x14ac:dyDescent="0.2">
      <c r="A8" s="107"/>
      <c r="B8" s="108"/>
      <c r="C8" s="108"/>
      <c r="D8" s="108"/>
      <c r="E8" s="109"/>
    </row>
    <row r="9" spans="1:5" x14ac:dyDescent="0.2">
      <c r="A9" s="107"/>
      <c r="B9" s="108"/>
      <c r="C9" s="108"/>
      <c r="D9" s="108"/>
      <c r="E9" s="109"/>
    </row>
    <row r="10" spans="1:5" x14ac:dyDescent="0.2">
      <c r="A10" s="107"/>
      <c r="B10" s="108"/>
      <c r="C10" s="108"/>
      <c r="D10" s="108"/>
      <c r="E10" s="109"/>
    </row>
    <row r="11" spans="1:5" x14ac:dyDescent="0.2">
      <c r="A11" s="107"/>
      <c r="B11" s="108"/>
      <c r="C11" s="108"/>
      <c r="D11" s="108"/>
      <c r="E11" s="109"/>
    </row>
    <row r="12" spans="1:5" x14ac:dyDescent="0.2">
      <c r="A12" s="107"/>
      <c r="B12" s="108"/>
      <c r="C12" s="108"/>
      <c r="D12" s="108"/>
      <c r="E12" s="109"/>
    </row>
    <row r="13" spans="1:5" x14ac:dyDescent="0.2">
      <c r="A13" s="107"/>
      <c r="B13" s="108"/>
      <c r="C13" s="108"/>
      <c r="D13" s="108"/>
      <c r="E13" s="109"/>
    </row>
    <row r="14" spans="1:5" x14ac:dyDescent="0.2">
      <c r="A14" s="107"/>
      <c r="B14" s="108"/>
      <c r="C14" s="108"/>
      <c r="D14" s="108"/>
      <c r="E14" s="109"/>
    </row>
    <row r="15" spans="1:5" x14ac:dyDescent="0.2">
      <c r="A15" s="107"/>
      <c r="B15" s="108"/>
      <c r="C15" s="108"/>
      <c r="D15" s="108"/>
      <c r="E15" s="109"/>
    </row>
    <row r="16" spans="1:5" x14ac:dyDescent="0.2">
      <c r="A16" s="107"/>
      <c r="B16" s="108"/>
      <c r="C16" s="108"/>
      <c r="D16" s="108"/>
      <c r="E16" s="109"/>
    </row>
    <row r="17" spans="1:5" x14ac:dyDescent="0.2">
      <c r="A17" s="107"/>
      <c r="B17" s="108"/>
      <c r="C17" s="108"/>
      <c r="D17" s="108"/>
      <c r="E17" s="109"/>
    </row>
    <row r="18" spans="1:5" x14ac:dyDescent="0.2">
      <c r="A18" s="107"/>
      <c r="B18" s="108"/>
      <c r="C18" s="108"/>
      <c r="D18" s="108"/>
      <c r="E18" s="109"/>
    </row>
    <row r="19" spans="1:5" x14ac:dyDescent="0.2">
      <c r="A19" s="107"/>
      <c r="B19" s="108"/>
      <c r="C19" s="108"/>
      <c r="D19" s="108"/>
      <c r="E19" s="109"/>
    </row>
    <row r="20" spans="1:5" x14ac:dyDescent="0.2">
      <c r="A20" s="107"/>
      <c r="B20" s="108"/>
      <c r="C20" s="108"/>
      <c r="D20" s="108"/>
      <c r="E20" s="109"/>
    </row>
    <row r="21" spans="1:5" x14ac:dyDescent="0.2">
      <c r="A21" s="107"/>
      <c r="B21" s="108"/>
      <c r="C21" s="108"/>
      <c r="D21" s="108"/>
      <c r="E21" s="109"/>
    </row>
    <row r="22" spans="1:5" x14ac:dyDescent="0.2">
      <c r="A22" s="107"/>
      <c r="B22" s="108"/>
      <c r="C22" s="108"/>
      <c r="D22" s="108"/>
      <c r="E22" s="109"/>
    </row>
    <row r="23" spans="1:5" x14ac:dyDescent="0.2">
      <c r="A23" s="107"/>
      <c r="B23" s="108"/>
      <c r="C23" s="108"/>
      <c r="D23" s="108"/>
      <c r="E23" s="109"/>
    </row>
    <row r="24" spans="1:5" x14ac:dyDescent="0.2">
      <c r="A24" s="107"/>
      <c r="B24" s="108"/>
      <c r="C24" s="108"/>
      <c r="D24" s="108"/>
      <c r="E24" s="109"/>
    </row>
    <row r="25" spans="1:5" x14ac:dyDescent="0.2">
      <c r="A25" s="107"/>
      <c r="B25" s="108"/>
      <c r="C25" s="108"/>
      <c r="D25" s="108"/>
      <c r="E25" s="109"/>
    </row>
    <row r="26" spans="1:5" x14ac:dyDescent="0.2">
      <c r="A26" s="107"/>
      <c r="B26" s="108"/>
      <c r="C26" s="108"/>
      <c r="D26" s="108"/>
      <c r="E26" s="109"/>
    </row>
    <row r="27" spans="1:5" x14ac:dyDescent="0.2">
      <c r="A27" s="107"/>
      <c r="B27" s="108"/>
      <c r="C27" s="108"/>
      <c r="D27" s="108"/>
      <c r="E27" s="109"/>
    </row>
    <row r="28" spans="1:5" x14ac:dyDescent="0.2">
      <c r="A28" s="107"/>
      <c r="B28" s="108"/>
      <c r="C28" s="108"/>
      <c r="D28" s="108"/>
      <c r="E28" s="109"/>
    </row>
    <row r="29" spans="1:5" x14ac:dyDescent="0.2">
      <c r="A29" s="107"/>
      <c r="B29" s="108"/>
      <c r="C29" s="108"/>
      <c r="D29" s="108"/>
      <c r="E29" s="109"/>
    </row>
    <row r="30" spans="1:5" x14ac:dyDescent="0.2">
      <c r="A30" s="107"/>
      <c r="B30" s="108"/>
      <c r="C30" s="108"/>
      <c r="D30" s="108"/>
      <c r="E30" s="109"/>
    </row>
    <row r="31" spans="1:5" x14ac:dyDescent="0.2">
      <c r="A31" s="107"/>
      <c r="B31" s="108"/>
      <c r="C31" s="108"/>
      <c r="D31" s="108"/>
      <c r="E31" s="109"/>
    </row>
    <row r="32" spans="1:5" x14ac:dyDescent="0.2">
      <c r="A32" s="107"/>
      <c r="B32" s="108"/>
      <c r="C32" s="108"/>
      <c r="D32" s="108"/>
      <c r="E32" s="109"/>
    </row>
    <row r="33" spans="1:5" x14ac:dyDescent="0.2">
      <c r="A33" s="107"/>
      <c r="B33" s="108"/>
      <c r="C33" s="108"/>
      <c r="D33" s="108"/>
      <c r="E33" s="109"/>
    </row>
    <row r="34" spans="1:5" x14ac:dyDescent="0.2">
      <c r="A34" s="107"/>
      <c r="B34" s="108"/>
      <c r="C34" s="108"/>
      <c r="D34" s="108"/>
      <c r="E34" s="109"/>
    </row>
    <row r="35" spans="1:5" x14ac:dyDescent="0.2">
      <c r="A35" s="107"/>
      <c r="B35" s="108"/>
      <c r="C35" s="108"/>
      <c r="D35" s="108"/>
      <c r="E35" s="109"/>
    </row>
    <row r="36" spans="1:5" x14ac:dyDescent="0.2">
      <c r="A36" s="107"/>
      <c r="B36" s="108"/>
      <c r="C36" s="108"/>
      <c r="D36" s="108"/>
      <c r="E36" s="109"/>
    </row>
    <row r="37" spans="1:5" x14ac:dyDescent="0.2">
      <c r="A37" s="107"/>
      <c r="B37" s="108"/>
      <c r="C37" s="108"/>
      <c r="D37" s="108"/>
      <c r="E37" s="109"/>
    </row>
    <row r="38" spans="1:5" x14ac:dyDescent="0.2">
      <c r="A38" s="107"/>
      <c r="B38" s="108"/>
      <c r="C38" s="108"/>
      <c r="D38" s="108"/>
      <c r="E38" s="109"/>
    </row>
    <row r="39" spans="1:5" x14ac:dyDescent="0.2">
      <c r="A39" s="107"/>
      <c r="B39" s="108"/>
      <c r="C39" s="108"/>
      <c r="D39" s="108"/>
      <c r="E39" s="109"/>
    </row>
    <row r="40" spans="1:5" x14ac:dyDescent="0.2">
      <c r="A40" s="107"/>
      <c r="B40" s="108"/>
      <c r="C40" s="108"/>
      <c r="D40" s="108"/>
      <c r="E40" s="109"/>
    </row>
    <row r="41" spans="1:5" x14ac:dyDescent="0.2">
      <c r="A41" s="107"/>
      <c r="B41" s="108"/>
      <c r="C41" s="108"/>
      <c r="D41" s="108"/>
      <c r="E41" s="109"/>
    </row>
    <row r="42" spans="1:5" x14ac:dyDescent="0.2">
      <c r="A42" s="107"/>
      <c r="B42" s="108"/>
      <c r="C42" s="108"/>
      <c r="D42" s="108"/>
      <c r="E42" s="109"/>
    </row>
    <row r="43" spans="1:5" x14ac:dyDescent="0.2">
      <c r="A43" s="107"/>
      <c r="B43" s="108"/>
      <c r="C43" s="108"/>
      <c r="D43" s="108"/>
      <c r="E43" s="109"/>
    </row>
    <row r="44" spans="1:5" x14ac:dyDescent="0.2">
      <c r="A44" s="107"/>
      <c r="B44" s="108"/>
      <c r="C44" s="108"/>
      <c r="D44" s="108"/>
      <c r="E44" s="109"/>
    </row>
    <row r="45" spans="1:5" x14ac:dyDescent="0.2">
      <c r="A45" s="107"/>
      <c r="B45" s="108"/>
      <c r="C45" s="108"/>
      <c r="D45" s="108"/>
      <c r="E45" s="109"/>
    </row>
    <row r="46" spans="1:5" x14ac:dyDescent="0.2">
      <c r="A46" s="110"/>
      <c r="B46" s="111"/>
      <c r="C46" s="111"/>
      <c r="D46" s="111"/>
      <c r="E46" s="112"/>
    </row>
    <row r="47" spans="1:5" ht="48" customHeight="1" x14ac:dyDescent="0.2">
      <c r="A47" s="408" t="s">
        <v>3185</v>
      </c>
      <c r="B47" s="409"/>
      <c r="C47" s="409"/>
      <c r="D47" s="409"/>
      <c r="E47" s="410"/>
    </row>
    <row r="48" spans="1:5" s="64" customFormat="1" ht="36" customHeight="1" x14ac:dyDescent="0.2">
      <c r="A48" s="411"/>
      <c r="B48" s="412"/>
      <c r="C48" s="412"/>
      <c r="D48" s="413" t="s">
        <v>336</v>
      </c>
      <c r="E48" s="414"/>
    </row>
    <row r="49" spans="1:5" s="66" customFormat="1" ht="60" customHeight="1" x14ac:dyDescent="0.2">
      <c r="A49" s="67" t="str">
        <f>'High Risk Non-Compliant'!B4</f>
        <v>Question</v>
      </c>
      <c r="B49" s="419" t="str">
        <f>'High Risk Non-Compliant'!C4</f>
        <v>Additional Info</v>
      </c>
      <c r="C49" s="419"/>
      <c r="D49" s="76" t="str">
        <f>'Analyst Report'!C11</f>
        <v>ISO 27002:2013</v>
      </c>
      <c r="E49" s="75">
        <f>VLOOKUP('Analyst Report'!C11,Values!A60:B66,2)</f>
        <v>6</v>
      </c>
    </row>
    <row r="50" spans="1:5" ht="144" customHeight="1" x14ac:dyDescent="0.2">
      <c r="A50" s="69" t="str">
        <f>'High Risk Non-Compliant'!B5</f>
        <v>Does your product process protected health information (PHI) or any data covered by the Health Insurance Portability and Accountability Act?</v>
      </c>
      <c r="B50" s="404">
        <f>'High Risk Non-Compliant'!C5</f>
        <v>0</v>
      </c>
      <c r="C50" s="404"/>
      <c r="D50" s="68" t="str">
        <f>IF(VLOOKUP(A50,'High Risk Non-Compliant'!B:K,$E$49,FALSE)=0,"N/A",VLOOKUP(A50,'High Risk Non-Compliant'!B:K,$E$49,FALSE))</f>
        <v>ID.GV-3</v>
      </c>
      <c r="E50" s="68" t="str">
        <f>IF(D50="N/A","N/A",VLOOKUP(D50,'Crosswalk Detail'!A:B,2,FALSE))</f>
        <v xml:space="preserve"> Legal and regulatory requirements regarding cybersecurity, including privacy and civil liberties obligations, are understood and managed</v>
      </c>
    </row>
    <row r="51" spans="1:5" ht="144" customHeight="1" x14ac:dyDescent="0.2">
      <c r="A51" s="69" t="str">
        <f>'High Risk Non-Compliant'!B6</f>
        <v>Will institution data be shared with or hosted by any third parties? (e.g. any entity not wholly-owned by your company is considered a third-party)</v>
      </c>
      <c r="B51" s="404">
        <f>'High Risk Non-Compliant'!C6</f>
        <v>0</v>
      </c>
      <c r="C51" s="404"/>
      <c r="D51" s="68" t="str">
        <f>IF(VLOOKUP(A51,'High Risk Non-Compliant'!B:K,$E$49,FALSE)=0,"N/A",VLOOKUP(A51,'High Risk Non-Compliant'!B:K,$E$49,FALSE))</f>
        <v>ID.AM-6, PR.AT-3</v>
      </c>
      <c r="E51" s="68" t="e">
        <f>IF(D51="N/A","N/A",VLOOKUP(D51,'Crosswalk Detail'!A:B,2,FALSE))</f>
        <v>#N/A</v>
      </c>
    </row>
    <row r="52" spans="1:5" ht="144" customHeight="1" x14ac:dyDescent="0.2">
      <c r="A52" s="69" t="str">
        <f>'High Risk Non-Compliant'!B7</f>
        <v>Do you have a well documented Business Continuity Plan (BCP) that is tested annually?</v>
      </c>
      <c r="B52" s="404">
        <f>'High Risk Non-Compliant'!C7</f>
        <v>0</v>
      </c>
      <c r="C52" s="404"/>
      <c r="D52" s="68" t="str">
        <f>IF(VLOOKUP(A52,'High Risk Non-Compliant'!B:K,$E$49,FALSE)=0,"N/A",VLOOKUP(A52,'High Risk Non-Compliant'!B:K,$E$49,FALSE))</f>
        <v>PR.IP-9</v>
      </c>
      <c r="E52" s="68" t="str">
        <f>IF(D52="N/A","N/A",VLOOKUP(D52,'Crosswalk Detail'!A:B,2,FALSE))</f>
        <v xml:space="preserve"> Response plans (Incident Response and Business Continuity) and recovery plans (Incident Recovery and Disaster Recovery) are in place and managed</v>
      </c>
    </row>
    <row r="53" spans="1:5" ht="144" customHeight="1" x14ac:dyDescent="0.2">
      <c r="A53" s="69" t="str">
        <f>'High Risk Non-Compliant'!B8</f>
        <v>Do you have a well documented Disaster Recovery Plan (DRP) that is tested annually?</v>
      </c>
      <c r="B53" s="404">
        <f>'High Risk Non-Compliant'!C8</f>
        <v>0</v>
      </c>
      <c r="C53" s="404"/>
      <c r="D53" s="68" t="str">
        <f>IF(VLOOKUP(A53,'High Risk Non-Compliant'!B:K,$E$49,FALSE)=0,"N/A",VLOOKUP(A53,'High Risk Non-Compliant'!B:K,$E$49,FALSE))</f>
        <v>(blank)</v>
      </c>
      <c r="E53" s="68" t="e">
        <f>IF(D53="N/A","N/A",VLOOKUP(D53,'Crosswalk Detail'!A:B,2,FALSE))</f>
        <v>#N/A</v>
      </c>
    </row>
    <row r="54" spans="1:5" ht="144" customHeight="1" x14ac:dyDescent="0.2">
      <c r="A54" s="69" t="str">
        <f>'High Risk Non-Compliant'!B9</f>
        <v>Is the vended product designed to process or store Credit Card information?</v>
      </c>
      <c r="B54" s="404">
        <f>'High Risk Non-Compliant'!C9</f>
        <v>0</v>
      </c>
      <c r="C54" s="404"/>
      <c r="D54" s="68" t="str">
        <f>IF(VLOOKUP(A54,'High Risk Non-Compliant'!B:K,$E$49,FALSE)=0,"N/A",VLOOKUP(A54,'High Risk Non-Compliant'!B:K,$E$49,FALSE))</f>
        <v>PR.IP-9</v>
      </c>
      <c r="E54" s="68" t="str">
        <f>IF(D54="N/A","N/A",VLOOKUP(D54,'Crosswalk Detail'!A:B,2,FALSE))</f>
        <v xml:space="preserve"> Response plans (Incident Response and Business Continuity) and recovery plans (Incident Recovery and Disaster Recovery) are in place and managed</v>
      </c>
    </row>
    <row r="55" spans="1:5" ht="144" customHeight="1" x14ac:dyDescent="0.2">
      <c r="A55" s="69">
        <f>'High Risk Non-Compliant'!B10</f>
        <v>0</v>
      </c>
      <c r="B55" s="405">
        <f>'High Risk Non-Compliant'!C10</f>
        <v>0</v>
      </c>
      <c r="C55" s="405"/>
      <c r="D55" s="68" t="str">
        <f>IF(VLOOKUP(A55,'High Risk Non-Compliant'!B:K,$E$49,FALSE)=0,"N/A",VLOOKUP(A55,'High Risk Non-Compliant'!B:K,$E$49,FALSE))</f>
        <v>N/A</v>
      </c>
      <c r="E55" s="68" t="str">
        <f>IF(D55="N/A","N/A",VLOOKUP(D55,'Crosswalk Detail'!A:B,2,FALSE))</f>
        <v>N/A</v>
      </c>
    </row>
    <row r="56" spans="1:5" ht="144" customHeight="1" x14ac:dyDescent="0.2">
      <c r="A56" s="69">
        <f>'High Risk Non-Compliant'!B11</f>
        <v>0</v>
      </c>
      <c r="B56" s="404">
        <f>'High Risk Non-Compliant'!C11</f>
        <v>0</v>
      </c>
      <c r="C56" s="404"/>
      <c r="D56" s="68" t="str">
        <f>IF(VLOOKUP(A56,'High Risk Non-Compliant'!B:K,$E$49,FALSE)=0,"N/A",VLOOKUP(A56,'High Risk Non-Compliant'!B:K,$E$49,FALSE))</f>
        <v>N/A</v>
      </c>
      <c r="E56" s="68" t="str">
        <f>IF(D56="N/A","N/A",VLOOKUP(D56,'Crosswalk Detail'!A:B,2,FALSE))</f>
        <v>N/A</v>
      </c>
    </row>
    <row r="57" spans="1:5" ht="144" customHeight="1" x14ac:dyDescent="0.2">
      <c r="A57" s="69">
        <f>'High Risk Non-Compliant'!B12</f>
        <v>0</v>
      </c>
      <c r="B57" s="404">
        <f>'High Risk Non-Compliant'!C12</f>
        <v>0</v>
      </c>
      <c r="C57" s="404"/>
      <c r="D57" s="68" t="str">
        <f>IF(VLOOKUP(A57,'High Risk Non-Compliant'!B:K,$E$49,FALSE)=0,"N/A",VLOOKUP(A57,'High Risk Non-Compliant'!B:K,$E$49,FALSE))</f>
        <v>N/A</v>
      </c>
      <c r="E57" s="68" t="str">
        <f>IF(D57="N/A","N/A",VLOOKUP(D57,'Crosswalk Detail'!A:B,2,FALSE))</f>
        <v>N/A</v>
      </c>
    </row>
    <row r="58" spans="1:5" ht="144" customHeight="1" x14ac:dyDescent="0.2">
      <c r="A58" s="69">
        <f>'High Risk Non-Compliant'!B13</f>
        <v>0</v>
      </c>
      <c r="B58" s="404">
        <f>'High Risk Non-Compliant'!C13</f>
        <v>0</v>
      </c>
      <c r="C58" s="404"/>
      <c r="D58" s="68" t="str">
        <f>IF(VLOOKUP(A58,'High Risk Non-Compliant'!B:K,$E$49,FALSE)=0,"N/A",VLOOKUP(A58,'High Risk Non-Compliant'!B:K,$E$49,FALSE))</f>
        <v>N/A</v>
      </c>
      <c r="E58" s="68" t="str">
        <f>IF(D58="N/A","N/A",VLOOKUP(D58,'Crosswalk Detail'!A:B,2,FALSE))</f>
        <v>N/A</v>
      </c>
    </row>
    <row r="59" spans="1:5" ht="144" customHeight="1" x14ac:dyDescent="0.2">
      <c r="A59" s="69">
        <f>'High Risk Non-Compliant'!B14</f>
        <v>0</v>
      </c>
      <c r="B59" s="404">
        <f>'High Risk Non-Compliant'!C14</f>
        <v>0</v>
      </c>
      <c r="C59" s="404"/>
      <c r="D59" s="68" t="str">
        <f>IF(VLOOKUP(A59,'High Risk Non-Compliant'!B:K,$E$49,FALSE)=0,"N/A",VLOOKUP(A59,'High Risk Non-Compliant'!B:K,$E$49,FALSE))</f>
        <v>N/A</v>
      </c>
      <c r="E59" s="68" t="str">
        <f>IF(D59="N/A","N/A",VLOOKUP(D59,'Crosswalk Detail'!A:B,2,FALSE))</f>
        <v>N/A</v>
      </c>
    </row>
    <row r="60" spans="1:5" ht="144" customHeight="1" x14ac:dyDescent="0.2">
      <c r="A60" s="69">
        <f>'High Risk Non-Compliant'!B15</f>
        <v>0</v>
      </c>
      <c r="B60" s="404">
        <f>'High Risk Non-Compliant'!C15</f>
        <v>0</v>
      </c>
      <c r="C60" s="404"/>
      <c r="D60" s="68" t="str">
        <f>IF(VLOOKUP(A60,'High Risk Non-Compliant'!B:K,$E$49,FALSE)=0,"N/A",VLOOKUP(A60,'High Risk Non-Compliant'!B:K,$E$49,FALSE))</f>
        <v>N/A</v>
      </c>
      <c r="E60" s="68" t="str">
        <f>IF(D60="N/A","N/A",VLOOKUP(D60,'Crosswalk Detail'!A:B,2,FALSE))</f>
        <v>N/A</v>
      </c>
    </row>
    <row r="61" spans="1:5" ht="144" customHeight="1" x14ac:dyDescent="0.2">
      <c r="A61" s="69">
        <f>'High Risk Non-Compliant'!B16</f>
        <v>0</v>
      </c>
      <c r="B61" s="404">
        <f>'High Risk Non-Compliant'!C16</f>
        <v>0</v>
      </c>
      <c r="C61" s="404"/>
      <c r="D61" s="68" t="str">
        <f>IF(VLOOKUP(A61,'High Risk Non-Compliant'!B:K,$E$49,FALSE)=0,"N/A",VLOOKUP(A61,'High Risk Non-Compliant'!B:K,$E$49,FALSE))</f>
        <v>N/A</v>
      </c>
      <c r="E61" s="68" t="str">
        <f>IF(D61="N/A","N/A",VLOOKUP(D61,'Crosswalk Detail'!A:B,2,FALSE))</f>
        <v>N/A</v>
      </c>
    </row>
    <row r="62" spans="1:5" ht="144" customHeight="1" x14ac:dyDescent="0.2">
      <c r="A62" s="69">
        <f>'High Risk Non-Compliant'!B17</f>
        <v>0</v>
      </c>
      <c r="B62" s="404">
        <f>'High Risk Non-Compliant'!C17</f>
        <v>0</v>
      </c>
      <c r="C62" s="404"/>
      <c r="D62" s="68" t="str">
        <f>IF(VLOOKUP(A62,'High Risk Non-Compliant'!B:K,$E$49,FALSE)=0,"N/A",VLOOKUP(A62,'High Risk Non-Compliant'!B:K,$E$49,FALSE))</f>
        <v>N/A</v>
      </c>
      <c r="E62" s="68" t="str">
        <f>IF(D62="N/A","N/A",VLOOKUP(D62,'Crosswalk Detail'!A:B,2,FALSE))</f>
        <v>N/A</v>
      </c>
    </row>
    <row r="63" spans="1:5" ht="144" customHeight="1" x14ac:dyDescent="0.2">
      <c r="A63" s="69">
        <f>'High Risk Non-Compliant'!B18</f>
        <v>0</v>
      </c>
      <c r="B63" s="404">
        <f>'High Risk Non-Compliant'!C18</f>
        <v>0</v>
      </c>
      <c r="C63" s="404"/>
      <c r="D63" s="68" t="str">
        <f>IF(VLOOKUP(A63,'High Risk Non-Compliant'!B:K,$E$49,FALSE)=0,"N/A",VLOOKUP(A63,'High Risk Non-Compliant'!B:K,$E$49,FALSE))</f>
        <v>N/A</v>
      </c>
      <c r="E63" s="68" t="str">
        <f>IF(D63="N/A","N/A",VLOOKUP(D63,'Crosswalk Detail'!A:B,2,FALSE))</f>
        <v>N/A</v>
      </c>
    </row>
    <row r="64" spans="1:5" ht="144" customHeight="1" x14ac:dyDescent="0.2">
      <c r="A64" s="69">
        <f>'High Risk Non-Compliant'!B19</f>
        <v>0</v>
      </c>
      <c r="B64" s="404">
        <f>'High Risk Non-Compliant'!C19</f>
        <v>0</v>
      </c>
      <c r="C64" s="404"/>
      <c r="D64" s="68" t="str">
        <f>IF(VLOOKUP(A64,'High Risk Non-Compliant'!B:K,$E$49,FALSE)=0,"N/A",VLOOKUP(A64,'High Risk Non-Compliant'!B:K,$E$49,FALSE))</f>
        <v>N/A</v>
      </c>
      <c r="E64" s="68" t="str">
        <f>IF(D64="N/A","N/A",VLOOKUP(D64,'Crosswalk Detail'!A:B,2,FALSE))</f>
        <v>N/A</v>
      </c>
    </row>
    <row r="65" spans="1:5" ht="144" customHeight="1" x14ac:dyDescent="0.2">
      <c r="A65" s="69">
        <f>'High Risk Non-Compliant'!B20</f>
        <v>0</v>
      </c>
      <c r="B65" s="404">
        <f>'High Risk Non-Compliant'!C20</f>
        <v>0</v>
      </c>
      <c r="C65" s="404"/>
      <c r="D65" s="68" t="str">
        <f>IF(VLOOKUP(A65,'High Risk Non-Compliant'!B:K,$E$49,FALSE)=0,"N/A",VLOOKUP(A65,'High Risk Non-Compliant'!B:K,$E$49,FALSE))</f>
        <v>N/A</v>
      </c>
      <c r="E65" s="68" t="str">
        <f>IF(D65="N/A","N/A",VLOOKUP(D65,'Crosswalk Detail'!A:B,2,FALSE))</f>
        <v>N/A</v>
      </c>
    </row>
    <row r="66" spans="1:5" ht="144" customHeight="1" x14ac:dyDescent="0.2">
      <c r="A66" s="69">
        <f>'High Risk Non-Compliant'!B21</f>
        <v>0</v>
      </c>
      <c r="B66" s="404">
        <f>'High Risk Non-Compliant'!C21</f>
        <v>0</v>
      </c>
      <c r="C66" s="404"/>
      <c r="D66" s="68" t="str">
        <f>IF(VLOOKUP(A66,'High Risk Non-Compliant'!B:K,$E$49,FALSE)=0,"N/A",VLOOKUP(A66,'High Risk Non-Compliant'!B:K,$E$49,FALSE))</f>
        <v>N/A</v>
      </c>
      <c r="E66" s="68" t="str">
        <f>IF(D66="N/A","N/A",VLOOKUP(D66,'Crosswalk Detail'!A:B,2,FALSE))</f>
        <v>N/A</v>
      </c>
    </row>
    <row r="67" spans="1:5" ht="144" customHeight="1" x14ac:dyDescent="0.2">
      <c r="A67" s="69">
        <f>'High Risk Non-Compliant'!B22</f>
        <v>0</v>
      </c>
      <c r="B67" s="404">
        <f>'High Risk Non-Compliant'!C22</f>
        <v>0</v>
      </c>
      <c r="C67" s="404"/>
      <c r="D67" s="68" t="str">
        <f>IF(VLOOKUP(A67,'High Risk Non-Compliant'!B:K,$E$49,FALSE)=0,"N/A",VLOOKUP(A67,'High Risk Non-Compliant'!B:K,$E$49,FALSE))</f>
        <v>N/A</v>
      </c>
      <c r="E67" s="68" t="str">
        <f>IF(D67="N/A","N/A",VLOOKUP(D67,'Crosswalk Detail'!A:B,2,FALSE))</f>
        <v>N/A</v>
      </c>
    </row>
    <row r="68" spans="1:5" ht="144" customHeight="1" x14ac:dyDescent="0.2">
      <c r="A68" s="69">
        <f>'High Risk Non-Compliant'!B23</f>
        <v>0</v>
      </c>
      <c r="B68" s="404">
        <f>'High Risk Non-Compliant'!C23</f>
        <v>0</v>
      </c>
      <c r="C68" s="404"/>
      <c r="D68" s="68" t="str">
        <f>IF(VLOOKUP(A68,'High Risk Non-Compliant'!B:K,$E$49,FALSE)=0,"N/A",VLOOKUP(A68,'High Risk Non-Compliant'!B:K,$E$49,FALSE))</f>
        <v>N/A</v>
      </c>
      <c r="E68" s="68" t="str">
        <f>IF(D68="N/A","N/A",VLOOKUP(D68,'Crosswalk Detail'!A:B,2,FALSE))</f>
        <v>N/A</v>
      </c>
    </row>
    <row r="69" spans="1:5" ht="144" customHeight="1" x14ac:dyDescent="0.2">
      <c r="A69" s="69">
        <f>'High Risk Non-Compliant'!B24</f>
        <v>0</v>
      </c>
      <c r="B69" s="404">
        <f>'High Risk Non-Compliant'!C24</f>
        <v>0</v>
      </c>
      <c r="C69" s="404"/>
      <c r="D69" s="68" t="str">
        <f>IF(VLOOKUP(A69,'High Risk Non-Compliant'!B:K,$E$49,FALSE)=0,"N/A",VLOOKUP(A69,'High Risk Non-Compliant'!B:K,$E$49,FALSE))</f>
        <v>N/A</v>
      </c>
      <c r="E69" s="68" t="str">
        <f>IF(D69="N/A","N/A",VLOOKUP(D69,'Crosswalk Detail'!A:B,2,FALSE))</f>
        <v>N/A</v>
      </c>
    </row>
    <row r="70" spans="1:5" ht="144" customHeight="1" x14ac:dyDescent="0.2">
      <c r="A70" s="69">
        <f>'High Risk Non-Compliant'!B25</f>
        <v>0</v>
      </c>
      <c r="B70" s="404">
        <f>'High Risk Non-Compliant'!C25</f>
        <v>0</v>
      </c>
      <c r="C70" s="404"/>
      <c r="D70" s="68" t="str">
        <f>IF(VLOOKUP(A70,'High Risk Non-Compliant'!B:K,$E$49,FALSE)=0,"N/A",VLOOKUP(A70,'High Risk Non-Compliant'!B:K,$E$49,FALSE))</f>
        <v>N/A</v>
      </c>
      <c r="E70" s="68" t="str">
        <f>IF(D70="N/A","N/A",VLOOKUP(D70,'Crosswalk Detail'!A:B,2,FALSE))</f>
        <v>N/A</v>
      </c>
    </row>
    <row r="71" spans="1:5" ht="144" customHeight="1" x14ac:dyDescent="0.2">
      <c r="A71" s="69">
        <f>'High Risk Non-Compliant'!B26</f>
        <v>0</v>
      </c>
      <c r="B71" s="404">
        <f>'High Risk Non-Compliant'!C26</f>
        <v>0</v>
      </c>
      <c r="C71" s="404"/>
      <c r="D71" s="68" t="str">
        <f>IF(VLOOKUP(A71,'High Risk Non-Compliant'!B:K,$E$49,FALSE)=0,"N/A",VLOOKUP(A71,'High Risk Non-Compliant'!B:K,$E$49,FALSE))</f>
        <v>N/A</v>
      </c>
      <c r="E71" s="68" t="str">
        <f>IF(D71="N/A","N/A",VLOOKUP(D71,'Crosswalk Detail'!A:B,2,FALSE))</f>
        <v>N/A</v>
      </c>
    </row>
    <row r="72" spans="1:5" ht="144" customHeight="1" x14ac:dyDescent="0.2">
      <c r="A72" s="69">
        <f>'High Risk Non-Compliant'!B27</f>
        <v>0</v>
      </c>
      <c r="B72" s="404">
        <f>'High Risk Non-Compliant'!C27</f>
        <v>0</v>
      </c>
      <c r="C72" s="404"/>
      <c r="D72" s="68" t="str">
        <f>IF(VLOOKUP(A72,'High Risk Non-Compliant'!B:K,$E$49,FALSE)=0,"N/A",VLOOKUP(A72,'High Risk Non-Compliant'!B:K,$E$49,FALSE))</f>
        <v>N/A</v>
      </c>
      <c r="E72" s="68" t="str">
        <f>IF(D72="N/A","N/A",VLOOKUP(D72,'Crosswalk Detail'!A:B,2,FALSE))</f>
        <v>N/A</v>
      </c>
    </row>
    <row r="73" spans="1:5" ht="144" customHeight="1" x14ac:dyDescent="0.2">
      <c r="A73" s="69">
        <f>'High Risk Non-Compliant'!B28</f>
        <v>0</v>
      </c>
      <c r="B73" s="404">
        <f>'High Risk Non-Compliant'!C28</f>
        <v>0</v>
      </c>
      <c r="C73" s="404"/>
      <c r="D73" s="68" t="str">
        <f>IF(VLOOKUP(A73,'High Risk Non-Compliant'!B:K,$E$49,FALSE)=0,"N/A",VLOOKUP(A73,'High Risk Non-Compliant'!B:K,$E$49,FALSE))</f>
        <v>N/A</v>
      </c>
      <c r="E73" s="68" t="str">
        <f>IF(D73="N/A","N/A",VLOOKUP(D73,'Crosswalk Detail'!A:B,2,FALSE))</f>
        <v>N/A</v>
      </c>
    </row>
    <row r="74" spans="1:5" ht="144" customHeight="1" x14ac:dyDescent="0.2">
      <c r="A74" s="69">
        <f>'High Risk Non-Compliant'!B29</f>
        <v>0</v>
      </c>
      <c r="B74" s="404">
        <f>'High Risk Non-Compliant'!C29</f>
        <v>0</v>
      </c>
      <c r="C74" s="404"/>
      <c r="D74" s="68" t="str">
        <f>IF(VLOOKUP(A74,'High Risk Non-Compliant'!B:K,$E$49,FALSE)=0,"N/A",VLOOKUP(A74,'High Risk Non-Compliant'!B:K,$E$49,FALSE))</f>
        <v>N/A</v>
      </c>
      <c r="E74" s="68" t="str">
        <f>IF(D74="N/A","N/A",VLOOKUP(D74,'Crosswalk Detail'!A:B,2,FALSE))</f>
        <v>N/A</v>
      </c>
    </row>
    <row r="75" spans="1:5" ht="144" customHeight="1" x14ac:dyDescent="0.2">
      <c r="A75" s="69">
        <f>'High Risk Non-Compliant'!B30</f>
        <v>0</v>
      </c>
      <c r="B75" s="404">
        <f>'High Risk Non-Compliant'!C30</f>
        <v>0</v>
      </c>
      <c r="C75" s="404"/>
      <c r="D75" s="68" t="str">
        <f>IF(VLOOKUP(A75,'High Risk Non-Compliant'!B:K,$E$49,FALSE)=0,"N/A",VLOOKUP(A75,'High Risk Non-Compliant'!B:K,$E$49,FALSE))</f>
        <v>N/A</v>
      </c>
      <c r="E75" s="68" t="str">
        <f>IF(D75="N/A","N/A",VLOOKUP(D75,'Crosswalk Detail'!A:B,2,FALSE))</f>
        <v>N/A</v>
      </c>
    </row>
    <row r="76" spans="1:5" ht="144" customHeight="1" x14ac:dyDescent="0.2">
      <c r="A76" s="69">
        <f>'High Risk Non-Compliant'!B31</f>
        <v>0</v>
      </c>
      <c r="B76" s="404">
        <f>'High Risk Non-Compliant'!C31</f>
        <v>0</v>
      </c>
      <c r="C76" s="404"/>
      <c r="D76" s="68" t="str">
        <f>IF(VLOOKUP(A76,'High Risk Non-Compliant'!B:K,$E$49,FALSE)=0,"N/A",VLOOKUP(A76,'High Risk Non-Compliant'!B:K,$E$49,FALSE))</f>
        <v>N/A</v>
      </c>
      <c r="E76" s="68" t="str">
        <f>IF(D76="N/A","N/A",VLOOKUP(D76,'Crosswalk Detail'!A:B,2,FALSE))</f>
        <v>N/A</v>
      </c>
    </row>
    <row r="77" spans="1:5" ht="144" customHeight="1" x14ac:dyDescent="0.2">
      <c r="A77" s="69">
        <f>'High Risk Non-Compliant'!B32</f>
        <v>0</v>
      </c>
      <c r="B77" s="404">
        <f>'High Risk Non-Compliant'!C32</f>
        <v>0</v>
      </c>
      <c r="C77" s="404"/>
      <c r="D77" s="68" t="str">
        <f>IF(VLOOKUP(A77,'High Risk Non-Compliant'!B:K,$E$49,FALSE)=0,"N/A",VLOOKUP(A77,'High Risk Non-Compliant'!B:K,$E$49,FALSE))</f>
        <v>N/A</v>
      </c>
      <c r="E77" s="68" t="str">
        <f>IF(D77="N/A","N/A",VLOOKUP(D77,'Crosswalk Detail'!A:B,2,FALSE))</f>
        <v>N/A</v>
      </c>
    </row>
    <row r="78" spans="1:5" ht="144" customHeight="1" x14ac:dyDescent="0.2">
      <c r="A78" s="69">
        <f>'High Risk Non-Compliant'!B33</f>
        <v>0</v>
      </c>
      <c r="B78" s="404">
        <f>'High Risk Non-Compliant'!C33</f>
        <v>0</v>
      </c>
      <c r="C78" s="404"/>
      <c r="D78" s="68" t="str">
        <f>IF(VLOOKUP(A78,'High Risk Non-Compliant'!B:K,$E$49,FALSE)=0,"N/A",VLOOKUP(A78,'High Risk Non-Compliant'!B:K,$E$49,FALSE))</f>
        <v>N/A</v>
      </c>
      <c r="E78" s="68" t="str">
        <f>IF(D78="N/A","N/A",VLOOKUP(D78,'Crosswalk Detail'!A:B,2,FALSE))</f>
        <v>N/A</v>
      </c>
    </row>
    <row r="79" spans="1:5" ht="144" customHeight="1" x14ac:dyDescent="0.2">
      <c r="A79" s="69">
        <f>'High Risk Non-Compliant'!B34</f>
        <v>0</v>
      </c>
      <c r="B79" s="404">
        <f>'High Risk Non-Compliant'!C34</f>
        <v>0</v>
      </c>
      <c r="C79" s="404"/>
      <c r="D79" s="68" t="str">
        <f>IF(VLOOKUP(A79,'High Risk Non-Compliant'!B:K,$E$49,FALSE)=0,"N/A",VLOOKUP(A79,'High Risk Non-Compliant'!B:K,$E$49,FALSE))</f>
        <v>N/A</v>
      </c>
      <c r="E79" s="68" t="str">
        <f>IF(D79="N/A","N/A",VLOOKUP(D79,'Crosswalk Detail'!A:B,2,FALSE))</f>
        <v>N/A</v>
      </c>
    </row>
    <row r="80" spans="1:5" ht="144" customHeight="1" x14ac:dyDescent="0.2">
      <c r="A80" s="69">
        <f>'High Risk Non-Compliant'!B35</f>
        <v>0</v>
      </c>
      <c r="B80" s="404">
        <f>'High Risk Non-Compliant'!C35</f>
        <v>0</v>
      </c>
      <c r="C80" s="404"/>
      <c r="D80" s="68" t="str">
        <f>IF(VLOOKUP(A80,'High Risk Non-Compliant'!B:K,$E$49,FALSE)=0,"N/A",VLOOKUP(A80,'High Risk Non-Compliant'!B:K,$E$49,FALSE))</f>
        <v>N/A</v>
      </c>
      <c r="E80" s="68" t="str">
        <f>IF(D80="N/A","N/A",VLOOKUP(D80,'Crosswalk Detail'!A:B,2,FALSE))</f>
        <v>N/A</v>
      </c>
    </row>
    <row r="81" spans="1:5" ht="144" customHeight="1" x14ac:dyDescent="0.2">
      <c r="A81" s="69">
        <f>'High Risk Non-Compliant'!B36</f>
        <v>0</v>
      </c>
      <c r="B81" s="404">
        <f>'High Risk Non-Compliant'!C36</f>
        <v>0</v>
      </c>
      <c r="C81" s="404"/>
      <c r="D81" s="68" t="str">
        <f>IF(VLOOKUP(A81,'High Risk Non-Compliant'!B:K,$E$49,FALSE)=0,"N/A",VLOOKUP(A81,'High Risk Non-Compliant'!B:K,$E$49,FALSE))</f>
        <v>N/A</v>
      </c>
      <c r="E81" s="68" t="str">
        <f>IF(D81="N/A","N/A",VLOOKUP(D81,'Crosswalk Detail'!A:B,2,FALSE))</f>
        <v>N/A</v>
      </c>
    </row>
    <row r="82" spans="1:5" ht="144" customHeight="1" x14ac:dyDescent="0.2">
      <c r="A82" s="69">
        <f>'High Risk Non-Compliant'!B37</f>
        <v>0</v>
      </c>
      <c r="B82" s="404">
        <f>'High Risk Non-Compliant'!C37</f>
        <v>0</v>
      </c>
      <c r="C82" s="404"/>
      <c r="D82" s="68" t="str">
        <f>IF(VLOOKUP(A82,'High Risk Non-Compliant'!B:K,$E$49,FALSE)=0,"N/A",VLOOKUP(A82,'High Risk Non-Compliant'!B:K,$E$49,FALSE))</f>
        <v>N/A</v>
      </c>
      <c r="E82" s="68" t="str">
        <f>IF(D82="N/A","N/A",VLOOKUP(D82,'Crosswalk Detail'!A:B,2,FALSE))</f>
        <v>N/A</v>
      </c>
    </row>
    <row r="83" spans="1:5" ht="144" customHeight="1" x14ac:dyDescent="0.2">
      <c r="A83" s="69">
        <f>'High Risk Non-Compliant'!B38</f>
        <v>0</v>
      </c>
      <c r="B83" s="404">
        <f>'High Risk Non-Compliant'!C38</f>
        <v>0</v>
      </c>
      <c r="C83" s="404"/>
      <c r="D83" s="68" t="str">
        <f>IF(VLOOKUP(A83,'High Risk Non-Compliant'!B:K,$E$49,FALSE)=0,"N/A",VLOOKUP(A83,'High Risk Non-Compliant'!B:K,$E$49,FALSE))</f>
        <v>N/A</v>
      </c>
      <c r="E83" s="68" t="str">
        <f>IF(D83="N/A","N/A",VLOOKUP(D83,'Crosswalk Detail'!A:B,2,FALSE))</f>
        <v>N/A</v>
      </c>
    </row>
    <row r="84" spans="1:5" ht="144" customHeight="1" x14ac:dyDescent="0.2">
      <c r="A84" s="69">
        <f>'High Risk Non-Compliant'!B39</f>
        <v>0</v>
      </c>
      <c r="B84" s="404">
        <f>'High Risk Non-Compliant'!C39</f>
        <v>0</v>
      </c>
      <c r="C84" s="404"/>
      <c r="D84" s="68" t="str">
        <f>IF(VLOOKUP(A84,'High Risk Non-Compliant'!B:K,$E$49,FALSE)=0,"N/A",VLOOKUP(A84,'High Risk Non-Compliant'!B:K,$E$49,FALSE))</f>
        <v>N/A</v>
      </c>
      <c r="E84" s="68" t="str">
        <f>IF(D84="N/A","N/A",VLOOKUP(D84,'Crosswalk Detail'!A:B,2,FALSE))</f>
        <v>N/A</v>
      </c>
    </row>
    <row r="85" spans="1:5" ht="144" customHeight="1" x14ac:dyDescent="0.2">
      <c r="A85" s="69">
        <f>'High Risk Non-Compliant'!B40</f>
        <v>0</v>
      </c>
      <c r="B85" s="404">
        <f>'High Risk Non-Compliant'!C40</f>
        <v>0</v>
      </c>
      <c r="C85" s="404"/>
      <c r="D85" s="68" t="str">
        <f>IF(VLOOKUP(A85,'High Risk Non-Compliant'!B:K,$E$49,FALSE)=0,"N/A",VLOOKUP(A85,'High Risk Non-Compliant'!B:K,$E$49,FALSE))</f>
        <v>N/A</v>
      </c>
      <c r="E85" s="68" t="str">
        <f>IF(D85="N/A","N/A",VLOOKUP(D85,'Crosswalk Detail'!A:B,2,FALSE))</f>
        <v>N/A</v>
      </c>
    </row>
    <row r="86" spans="1:5" ht="144" customHeight="1" x14ac:dyDescent="0.2">
      <c r="A86" s="69">
        <f>'High Risk Non-Compliant'!B41</f>
        <v>0</v>
      </c>
      <c r="B86" s="404">
        <f>'High Risk Non-Compliant'!C41</f>
        <v>0</v>
      </c>
      <c r="C86" s="404"/>
      <c r="D86" s="68" t="str">
        <f>IF(VLOOKUP(A86,'High Risk Non-Compliant'!B:K,$E$49,FALSE)=0,"N/A",VLOOKUP(A86,'High Risk Non-Compliant'!B:K,$E$49,FALSE))</f>
        <v>N/A</v>
      </c>
      <c r="E86" s="68" t="str">
        <f>IF(D86="N/A","N/A",VLOOKUP(D86,'Crosswalk Detail'!A:B,2,FALSE))</f>
        <v>N/A</v>
      </c>
    </row>
    <row r="87" spans="1:5" ht="144" customHeight="1" x14ac:dyDescent="0.2">
      <c r="A87" s="69">
        <f>'High Risk Non-Compliant'!B42</f>
        <v>0</v>
      </c>
      <c r="B87" s="404">
        <f>'High Risk Non-Compliant'!C42</f>
        <v>0</v>
      </c>
      <c r="C87" s="404"/>
      <c r="D87" s="68" t="str">
        <f>IF(VLOOKUP(A87,'High Risk Non-Compliant'!B:K,$E$49,FALSE)=0,"N/A",VLOOKUP(A87,'High Risk Non-Compliant'!B:K,$E$49,FALSE))</f>
        <v>N/A</v>
      </c>
      <c r="E87" s="68" t="str">
        <f>IF(D87="N/A","N/A",VLOOKUP(D87,'Crosswalk Detail'!A:B,2,FALSE))</f>
        <v>N/A</v>
      </c>
    </row>
    <row r="88" spans="1:5" ht="144" customHeight="1" x14ac:dyDescent="0.2">
      <c r="A88" s="69">
        <f>'High Risk Non-Compliant'!B43</f>
        <v>0</v>
      </c>
      <c r="B88" s="404">
        <f>'High Risk Non-Compliant'!C43</f>
        <v>0</v>
      </c>
      <c r="C88" s="404"/>
      <c r="D88" s="68" t="str">
        <f>IF(VLOOKUP(A88,'High Risk Non-Compliant'!B:K,$E$49,FALSE)=0,"N/A",VLOOKUP(A88,'High Risk Non-Compliant'!B:K,$E$49,FALSE))</f>
        <v>N/A</v>
      </c>
      <c r="E88" s="68" t="str">
        <f>IF(D88="N/A","N/A",VLOOKUP(D88,'Crosswalk Detail'!A:B,2,FALSE))</f>
        <v>N/A</v>
      </c>
    </row>
    <row r="89" spans="1:5" ht="144" customHeight="1" x14ac:dyDescent="0.2">
      <c r="A89" s="69">
        <f>'High Risk Non-Compliant'!B44</f>
        <v>0</v>
      </c>
      <c r="B89" s="404">
        <f>'High Risk Non-Compliant'!C44</f>
        <v>0</v>
      </c>
      <c r="C89" s="404"/>
      <c r="D89" s="68" t="str">
        <f>IF(VLOOKUP(A89,'High Risk Non-Compliant'!B:K,$E$49,FALSE)=0,"N/A",VLOOKUP(A89,'High Risk Non-Compliant'!B:K,$E$49,FALSE))</f>
        <v>N/A</v>
      </c>
      <c r="E89" s="68" t="str">
        <f>IF(D89="N/A","N/A",VLOOKUP(D89,'Crosswalk Detail'!A:B,2,FALSE))</f>
        <v>N/A</v>
      </c>
    </row>
    <row r="90" spans="1:5" ht="144" customHeight="1" x14ac:dyDescent="0.2">
      <c r="A90" s="69">
        <f>'High Risk Non-Compliant'!B45</f>
        <v>0</v>
      </c>
      <c r="B90" s="404">
        <f>'High Risk Non-Compliant'!C45</f>
        <v>0</v>
      </c>
      <c r="C90" s="404"/>
      <c r="D90" s="68" t="str">
        <f>IF(VLOOKUP(A90,'High Risk Non-Compliant'!B:K,$E$49,FALSE)=0,"N/A",VLOOKUP(A90,'High Risk Non-Compliant'!B:K,$E$49,FALSE))</f>
        <v>N/A</v>
      </c>
      <c r="E90" s="68" t="str">
        <f>IF(D90="N/A","N/A",VLOOKUP(D90,'Crosswalk Detail'!A:B,2,FALSE))</f>
        <v>N/A</v>
      </c>
    </row>
    <row r="91" spans="1:5" ht="144" customHeight="1" x14ac:dyDescent="0.2">
      <c r="A91" s="69">
        <f>'High Risk Non-Compliant'!B46</f>
        <v>0</v>
      </c>
      <c r="B91" s="404">
        <f>'High Risk Non-Compliant'!C46</f>
        <v>0</v>
      </c>
      <c r="C91" s="404"/>
      <c r="D91" s="68" t="str">
        <f>IF(VLOOKUP(A91,'High Risk Non-Compliant'!B:K,$E$49,FALSE)=0,"N/A",VLOOKUP(A91,'High Risk Non-Compliant'!B:K,$E$49,FALSE))</f>
        <v>N/A</v>
      </c>
      <c r="E91" s="68" t="str">
        <f>IF(D91="N/A","N/A",VLOOKUP(D91,'Crosswalk Detail'!A:B,2,FALSE))</f>
        <v>N/A</v>
      </c>
    </row>
    <row r="92" spans="1:5" ht="144" customHeight="1" x14ac:dyDescent="0.2">
      <c r="A92" s="69">
        <f>'High Risk Non-Compliant'!B47</f>
        <v>0</v>
      </c>
      <c r="B92" s="404">
        <f>'High Risk Non-Compliant'!C47</f>
        <v>0</v>
      </c>
      <c r="C92" s="404"/>
      <c r="D92" s="68" t="str">
        <f>IF(VLOOKUP(A92,'High Risk Non-Compliant'!B:K,$E$49,FALSE)=0,"N/A",VLOOKUP(A92,'High Risk Non-Compliant'!B:K,$E$49,FALSE))</f>
        <v>N/A</v>
      </c>
      <c r="E92" s="68" t="str">
        <f>IF(D92="N/A","N/A",VLOOKUP(D92,'Crosswalk Detail'!A:B,2,FALSE))</f>
        <v>N/A</v>
      </c>
    </row>
    <row r="93" spans="1:5" ht="144" customHeight="1" x14ac:dyDescent="0.2">
      <c r="A93" s="69">
        <f>'High Risk Non-Compliant'!B48</f>
        <v>0</v>
      </c>
      <c r="B93" s="404">
        <f>'High Risk Non-Compliant'!C48</f>
        <v>0</v>
      </c>
      <c r="C93" s="404"/>
      <c r="D93" s="68" t="str">
        <f>IF(VLOOKUP(A93,'High Risk Non-Compliant'!B:K,$E$49,FALSE)=0,"N/A",VLOOKUP(A93,'High Risk Non-Compliant'!B:K,$E$49,FALSE))</f>
        <v>N/A</v>
      </c>
      <c r="E93" s="68" t="str">
        <f>IF(D93="N/A","N/A",VLOOKUP(D93,'Crosswalk Detail'!A:B,2,FALSE))</f>
        <v>N/A</v>
      </c>
    </row>
    <row r="94" spans="1:5" ht="144" customHeight="1" x14ac:dyDescent="0.2">
      <c r="A94" s="69">
        <f>'High Risk Non-Compliant'!B49</f>
        <v>0</v>
      </c>
      <c r="B94" s="404">
        <f>'High Risk Non-Compliant'!C49</f>
        <v>0</v>
      </c>
      <c r="C94" s="404"/>
      <c r="D94" s="68" t="str">
        <f>IF(VLOOKUP(A94,'High Risk Non-Compliant'!B:K,$E$49,FALSE)=0,"N/A",VLOOKUP(A94,'High Risk Non-Compliant'!B:K,$E$49,FALSE))</f>
        <v>N/A</v>
      </c>
      <c r="E94" s="68" t="str">
        <f>IF(D94="N/A","N/A",VLOOKUP(D94,'Crosswalk Detail'!A:B,2,FALSE))</f>
        <v>N/A</v>
      </c>
    </row>
    <row r="95" spans="1:5" ht="144" customHeight="1" x14ac:dyDescent="0.2">
      <c r="A95" s="69">
        <f>'High Risk Non-Compliant'!B50</f>
        <v>0</v>
      </c>
      <c r="B95" s="404">
        <f>'High Risk Non-Compliant'!C50</f>
        <v>0</v>
      </c>
      <c r="C95" s="404"/>
      <c r="D95" s="68" t="str">
        <f>IF(VLOOKUP(A95,'High Risk Non-Compliant'!B:K,$E$49,FALSE)=0,"N/A",VLOOKUP(A95,'High Risk Non-Compliant'!B:K,$E$49,FALSE))</f>
        <v>N/A</v>
      </c>
      <c r="E95" s="68" t="str">
        <f>IF(D95="N/A","N/A",VLOOKUP(D95,'Crosswalk Detail'!A:B,2,FALSE))</f>
        <v>N/A</v>
      </c>
    </row>
    <row r="96" spans="1:5" ht="144" customHeight="1" x14ac:dyDescent="0.2">
      <c r="A96" s="69">
        <f>'High Risk Non-Compliant'!B51</f>
        <v>0</v>
      </c>
      <c r="B96" s="404">
        <f>'High Risk Non-Compliant'!C51</f>
        <v>0</v>
      </c>
      <c r="C96" s="404"/>
      <c r="D96" s="68" t="str">
        <f>IF(VLOOKUP(A96,'High Risk Non-Compliant'!B:K,$E$49,FALSE)=0,"N/A",VLOOKUP(A96,'High Risk Non-Compliant'!B:K,$E$49,FALSE))</f>
        <v>N/A</v>
      </c>
      <c r="E96" s="68" t="str">
        <f>IF(D96="N/A","N/A",VLOOKUP(D96,'Crosswalk Detail'!A:B,2,FALSE))</f>
        <v>N/A</v>
      </c>
    </row>
    <row r="97" spans="1:5" ht="144" customHeight="1" x14ac:dyDescent="0.2">
      <c r="A97" s="69">
        <f>'High Risk Non-Compliant'!B52</f>
        <v>0</v>
      </c>
      <c r="B97" s="404">
        <f>'High Risk Non-Compliant'!C52</f>
        <v>0</v>
      </c>
      <c r="C97" s="404"/>
      <c r="D97" s="68" t="str">
        <f>IF(VLOOKUP(A97,'High Risk Non-Compliant'!B:K,$E$49,FALSE)=0,"N/A",VLOOKUP(A97,'High Risk Non-Compliant'!B:K,$E$49,FALSE))</f>
        <v>N/A</v>
      </c>
      <c r="E97" s="68" t="str">
        <f>IF(D97="N/A","N/A",VLOOKUP(D97,'Crosswalk Detail'!A:B,2,FALSE))</f>
        <v>N/A</v>
      </c>
    </row>
    <row r="98" spans="1:5" ht="144" customHeight="1" x14ac:dyDescent="0.2">
      <c r="A98" s="69">
        <f>'High Risk Non-Compliant'!B53</f>
        <v>0</v>
      </c>
      <c r="B98" s="404">
        <f>'High Risk Non-Compliant'!C53</f>
        <v>0</v>
      </c>
      <c r="C98" s="404"/>
      <c r="D98" s="68" t="str">
        <f>IF(VLOOKUP(A98,'High Risk Non-Compliant'!B:K,$E$49,FALSE)=0,"N/A",VLOOKUP(A98,'High Risk Non-Compliant'!B:K,$E$49,FALSE))</f>
        <v>N/A</v>
      </c>
      <c r="E98" s="68" t="str">
        <f>IF(D98="N/A","N/A",VLOOKUP(D98,'Crosswalk Detail'!A:B,2,FALSE))</f>
        <v>N/A</v>
      </c>
    </row>
    <row r="99" spans="1:5" ht="144" customHeight="1" x14ac:dyDescent="0.2">
      <c r="A99" s="69">
        <f>'High Risk Non-Compliant'!B54</f>
        <v>0</v>
      </c>
      <c r="B99" s="404">
        <f>'High Risk Non-Compliant'!C54</f>
        <v>0</v>
      </c>
      <c r="C99" s="404"/>
      <c r="D99" s="68" t="str">
        <f>IF(VLOOKUP(A99,'High Risk Non-Compliant'!B:K,$E$49,FALSE)=0,"N/A",VLOOKUP(A99,'High Risk Non-Compliant'!B:K,$E$49,FALSE))</f>
        <v>N/A</v>
      </c>
      <c r="E99" s="68" t="str">
        <f>IF(D99="N/A","N/A",VLOOKUP(D99,'Crosswalk Detail'!A:B,2,FALSE))</f>
        <v>N/A</v>
      </c>
    </row>
    <row r="100" spans="1:5" ht="144" customHeight="1" x14ac:dyDescent="0.2">
      <c r="A100" s="69">
        <f>'High Risk Non-Compliant'!B55</f>
        <v>0</v>
      </c>
      <c r="B100" s="404">
        <f>'High Risk Non-Compliant'!C55</f>
        <v>0</v>
      </c>
      <c r="C100" s="404"/>
      <c r="D100" s="68" t="str">
        <f>IF(VLOOKUP(A100,'High Risk Non-Compliant'!B:K,$E$49,FALSE)=0,"N/A",VLOOKUP(A100,'High Risk Non-Compliant'!B:K,$E$49,FALSE))</f>
        <v>N/A</v>
      </c>
      <c r="E100" s="68" t="str">
        <f>IF(D100="N/A","N/A",VLOOKUP(D100,'Crosswalk Detail'!A:B,2,FALSE))</f>
        <v>N/A</v>
      </c>
    </row>
    <row r="101" spans="1:5" ht="144" customHeight="1" x14ac:dyDescent="0.2">
      <c r="A101" s="69">
        <f>'High Risk Non-Compliant'!B56</f>
        <v>0</v>
      </c>
      <c r="B101" s="404">
        <f>'High Risk Non-Compliant'!C56</f>
        <v>0</v>
      </c>
      <c r="C101" s="404"/>
      <c r="D101" s="68" t="str">
        <f>IF(VLOOKUP(A101,'High Risk Non-Compliant'!B:K,$E$49,FALSE)=0,"N/A",VLOOKUP(A101,'High Risk Non-Compliant'!B:K,$E$49,FALSE))</f>
        <v>N/A</v>
      </c>
      <c r="E101" s="68" t="str">
        <f>IF(D101="N/A","N/A",VLOOKUP(D101,'Crosswalk Detail'!A:B,2,FALSE))</f>
        <v>N/A</v>
      </c>
    </row>
    <row r="102" spans="1:5" ht="144" customHeight="1" x14ac:dyDescent="0.2">
      <c r="A102" s="69">
        <f>'High Risk Non-Compliant'!B57</f>
        <v>0</v>
      </c>
      <c r="B102" s="404">
        <f>'High Risk Non-Compliant'!C57</f>
        <v>0</v>
      </c>
      <c r="C102" s="404"/>
      <c r="D102" s="68" t="str">
        <f>IF(VLOOKUP(A102,'High Risk Non-Compliant'!B:K,$E$49,FALSE)=0,"N/A",VLOOKUP(A102,'High Risk Non-Compliant'!B:K,$E$49,FALSE))</f>
        <v>N/A</v>
      </c>
      <c r="E102" s="68" t="str">
        <f>IF(D102="N/A","N/A",VLOOKUP(D102,'Crosswalk Detail'!A:B,2,FALSE))</f>
        <v>N/A</v>
      </c>
    </row>
    <row r="103" spans="1:5" ht="144" customHeight="1" x14ac:dyDescent="0.2">
      <c r="A103" s="69">
        <f>'High Risk Non-Compliant'!B58</f>
        <v>0</v>
      </c>
      <c r="B103" s="404">
        <f>'High Risk Non-Compliant'!C58</f>
        <v>0</v>
      </c>
      <c r="C103" s="404"/>
      <c r="D103" s="68" t="str">
        <f>IF(VLOOKUP(A103,'High Risk Non-Compliant'!B:K,$E$49,FALSE)=0,"N/A",VLOOKUP(A103,'High Risk Non-Compliant'!B:K,$E$49,FALSE))</f>
        <v>N/A</v>
      </c>
      <c r="E103" s="68" t="str">
        <f>IF(D103="N/A","N/A",VLOOKUP(D103,'Crosswalk Detail'!A:B,2,FALSE))</f>
        <v>N/A</v>
      </c>
    </row>
    <row r="104" spans="1:5" ht="144" customHeight="1" x14ac:dyDescent="0.2">
      <c r="A104" s="69">
        <f>'High Risk Non-Compliant'!B59</f>
        <v>0</v>
      </c>
      <c r="B104" s="404">
        <f>'High Risk Non-Compliant'!C59</f>
        <v>0</v>
      </c>
      <c r="C104" s="404"/>
      <c r="D104" s="68" t="str">
        <f>IF(VLOOKUP(A104,'High Risk Non-Compliant'!B:K,$E$49,FALSE)=0,"N/A",VLOOKUP(A104,'High Risk Non-Compliant'!B:K,$E$49,FALSE))</f>
        <v>N/A</v>
      </c>
      <c r="E104" s="68" t="str">
        <f>IF(D104="N/A","N/A",VLOOKUP(D104,'Crosswalk Detail'!A:B,2,FALSE))</f>
        <v>N/A</v>
      </c>
    </row>
    <row r="105" spans="1:5" ht="144" customHeight="1" x14ac:dyDescent="0.2">
      <c r="A105" s="69">
        <f>'High Risk Non-Compliant'!B60</f>
        <v>0</v>
      </c>
      <c r="B105" s="404">
        <f>'High Risk Non-Compliant'!C60</f>
        <v>0</v>
      </c>
      <c r="C105" s="404"/>
      <c r="D105" s="68" t="str">
        <f>IF(VLOOKUP(A105,'High Risk Non-Compliant'!B:K,$E$49,FALSE)=0,"N/A",VLOOKUP(A105,'High Risk Non-Compliant'!B:K,$E$49,FALSE))</f>
        <v>N/A</v>
      </c>
      <c r="E105" s="68" t="str">
        <f>IF(D105="N/A","N/A",VLOOKUP(D105,'Crosswalk Detail'!A:B,2,FALSE))</f>
        <v>N/A</v>
      </c>
    </row>
    <row r="106" spans="1:5" ht="144" customHeight="1" x14ac:dyDescent="0.2">
      <c r="A106" s="69">
        <f>'High Risk Non-Compliant'!B61</f>
        <v>0</v>
      </c>
      <c r="B106" s="404">
        <f>'High Risk Non-Compliant'!C61</f>
        <v>0</v>
      </c>
      <c r="C106" s="404"/>
      <c r="D106" s="68" t="str">
        <f>IF(VLOOKUP(A106,'High Risk Non-Compliant'!B:K,$E$49,FALSE)=0,"N/A",VLOOKUP(A106,'High Risk Non-Compliant'!B:K,$E$49,FALSE))</f>
        <v>N/A</v>
      </c>
      <c r="E106" s="68" t="str">
        <f>IF(D106="N/A","N/A",VLOOKUP(D106,'Crosswalk Detail'!A:B,2,FALSE))</f>
        <v>N/A</v>
      </c>
    </row>
    <row r="107" spans="1:5" ht="144" customHeight="1" x14ac:dyDescent="0.2">
      <c r="A107" s="69">
        <f>'High Risk Non-Compliant'!B62</f>
        <v>0</v>
      </c>
      <c r="B107" s="404">
        <f>'High Risk Non-Compliant'!C62</f>
        <v>0</v>
      </c>
      <c r="C107" s="404"/>
      <c r="D107" s="68" t="str">
        <f>IF(VLOOKUP(A107,'High Risk Non-Compliant'!B:K,$E$49,FALSE)=0,"N/A",VLOOKUP(A107,'High Risk Non-Compliant'!B:K,$E$49,FALSE))</f>
        <v>N/A</v>
      </c>
      <c r="E107" s="68" t="str">
        <f>IF(D107="N/A","N/A",VLOOKUP(D107,'Crosswalk Detail'!A:B,2,FALSE))</f>
        <v>N/A</v>
      </c>
    </row>
    <row r="108" spans="1:5" ht="144" customHeight="1" x14ac:dyDescent="0.2">
      <c r="A108" s="69">
        <f>'High Risk Non-Compliant'!B63</f>
        <v>0</v>
      </c>
      <c r="B108" s="404">
        <f>'High Risk Non-Compliant'!C63</f>
        <v>0</v>
      </c>
      <c r="C108" s="404"/>
      <c r="D108" s="68" t="str">
        <f>IF(VLOOKUP(A108,'High Risk Non-Compliant'!B:K,$E$49,FALSE)=0,"N/A",VLOOKUP(A108,'High Risk Non-Compliant'!B:K,$E$49,FALSE))</f>
        <v>N/A</v>
      </c>
      <c r="E108" s="68" t="str">
        <f>IF(D108="N/A","N/A",VLOOKUP(D108,'Crosswalk Detail'!A:B,2,FALSE))</f>
        <v>N/A</v>
      </c>
    </row>
    <row r="109" spans="1:5" ht="144" customHeight="1" x14ac:dyDescent="0.2">
      <c r="A109" s="69">
        <f>'High Risk Non-Compliant'!B64</f>
        <v>0</v>
      </c>
      <c r="B109" s="404">
        <f>'High Risk Non-Compliant'!C64</f>
        <v>0</v>
      </c>
      <c r="C109" s="404"/>
      <c r="D109" s="68" t="str">
        <f>IF(VLOOKUP(A109,'High Risk Non-Compliant'!B:K,$E$49,FALSE)=0,"N/A",VLOOKUP(A109,'High Risk Non-Compliant'!B:K,$E$49,FALSE))</f>
        <v>N/A</v>
      </c>
      <c r="E109" s="68" t="str">
        <f>IF(D109="N/A","N/A",VLOOKUP(D109,'Crosswalk Detail'!A:B,2,FALSE))</f>
        <v>N/A</v>
      </c>
    </row>
    <row r="110" spans="1:5" ht="144" customHeight="1" x14ac:dyDescent="0.2">
      <c r="A110" s="69">
        <f>'High Risk Non-Compliant'!B65</f>
        <v>0</v>
      </c>
      <c r="B110" s="404">
        <f>'High Risk Non-Compliant'!C65</f>
        <v>0</v>
      </c>
      <c r="C110" s="404"/>
      <c r="D110" s="68" t="str">
        <f>IF(VLOOKUP(A110,'High Risk Non-Compliant'!B:K,$E$49,FALSE)=0,"N/A",VLOOKUP(A110,'High Risk Non-Compliant'!B:K,$E$49,FALSE))</f>
        <v>N/A</v>
      </c>
      <c r="E110" s="68" t="str">
        <f>IF(D110="N/A","N/A",VLOOKUP(D110,'Crosswalk Detail'!A:B,2,FALSE))</f>
        <v>N/A</v>
      </c>
    </row>
    <row r="111" spans="1:5" ht="144" customHeight="1" x14ac:dyDescent="0.2">
      <c r="A111" s="69">
        <f>'High Risk Non-Compliant'!B66</f>
        <v>0</v>
      </c>
      <c r="B111" s="404">
        <f>'High Risk Non-Compliant'!C66</f>
        <v>0</v>
      </c>
      <c r="C111" s="404"/>
      <c r="D111" s="68" t="str">
        <f>IF(VLOOKUP(A111,'High Risk Non-Compliant'!B:K,$E$49,FALSE)=0,"N/A",VLOOKUP(A111,'High Risk Non-Compliant'!B:K,$E$49,FALSE))</f>
        <v>N/A</v>
      </c>
      <c r="E111" s="68" t="str">
        <f>IF(D111="N/A","N/A",VLOOKUP(D111,'Crosswalk Detail'!A:B,2,FALSE))</f>
        <v>N/A</v>
      </c>
    </row>
    <row r="112" spans="1:5" ht="144" customHeight="1" x14ac:dyDescent="0.2">
      <c r="A112" s="69">
        <f>'High Risk Non-Compliant'!B67</f>
        <v>0</v>
      </c>
      <c r="B112" s="404">
        <f>'High Risk Non-Compliant'!C67</f>
        <v>0</v>
      </c>
      <c r="C112" s="404"/>
      <c r="D112" s="68" t="str">
        <f>IF(VLOOKUP(A112,'High Risk Non-Compliant'!B:K,$E$49,FALSE)=0,"N/A",VLOOKUP(A112,'High Risk Non-Compliant'!B:K,$E$49,FALSE))</f>
        <v>N/A</v>
      </c>
      <c r="E112" s="68" t="str">
        <f>IF(D112="N/A","N/A",VLOOKUP(D112,'Crosswalk Detail'!A:B,2,FALSE))</f>
        <v>N/A</v>
      </c>
    </row>
    <row r="113" spans="1:5" ht="144" customHeight="1" x14ac:dyDescent="0.2">
      <c r="A113" s="69">
        <f>'High Risk Non-Compliant'!B68</f>
        <v>0</v>
      </c>
      <c r="B113" s="404">
        <f>'High Risk Non-Compliant'!C68</f>
        <v>0</v>
      </c>
      <c r="C113" s="404"/>
      <c r="D113" s="68" t="str">
        <f>IF(VLOOKUP(A113,'High Risk Non-Compliant'!B:K,$E$49,FALSE)=0,"N/A",VLOOKUP(A113,'High Risk Non-Compliant'!B:K,$E$49,FALSE))</f>
        <v>N/A</v>
      </c>
      <c r="E113" s="68" t="str">
        <f>IF(D113="N/A","N/A",VLOOKUP(D113,'Crosswalk Detail'!A:B,2,FALSE))</f>
        <v>N/A</v>
      </c>
    </row>
    <row r="114" spans="1:5" ht="144" customHeight="1" x14ac:dyDescent="0.2">
      <c r="A114" s="69">
        <f>'High Risk Non-Compliant'!B69</f>
        <v>0</v>
      </c>
      <c r="B114" s="404">
        <f>'High Risk Non-Compliant'!C69</f>
        <v>0</v>
      </c>
      <c r="C114" s="404"/>
      <c r="D114" s="68" t="str">
        <f>IF(VLOOKUP(A114,'High Risk Non-Compliant'!B:K,$E$49,FALSE)=0,"N/A",VLOOKUP(A114,'High Risk Non-Compliant'!B:K,$E$49,FALSE))</f>
        <v>N/A</v>
      </c>
      <c r="E114" s="68" t="str">
        <f>IF(D114="N/A","N/A",VLOOKUP(D114,'Crosswalk Detail'!A:B,2,FALSE))</f>
        <v>N/A</v>
      </c>
    </row>
    <row r="115" spans="1:5" ht="144" customHeight="1" x14ac:dyDescent="0.2">
      <c r="A115" s="69">
        <f>'High Risk Non-Compliant'!B70</f>
        <v>0</v>
      </c>
      <c r="B115" s="404">
        <f>'High Risk Non-Compliant'!C70</f>
        <v>0</v>
      </c>
      <c r="C115" s="404"/>
      <c r="D115" s="68" t="str">
        <f>IF(VLOOKUP(A115,'High Risk Non-Compliant'!B:K,$E$49,FALSE)=0,"N/A",VLOOKUP(A115,'High Risk Non-Compliant'!B:K,$E$49,FALSE))</f>
        <v>N/A</v>
      </c>
      <c r="E115" s="68" t="str">
        <f>IF(D115="N/A","N/A",VLOOKUP(D115,'Crosswalk Detail'!A:B,2,FALSE))</f>
        <v>N/A</v>
      </c>
    </row>
    <row r="116" spans="1:5" ht="144" customHeight="1" x14ac:dyDescent="0.2">
      <c r="A116" s="69">
        <f>'High Risk Non-Compliant'!B71</f>
        <v>0</v>
      </c>
      <c r="B116" s="404">
        <f>'High Risk Non-Compliant'!C71</f>
        <v>0</v>
      </c>
      <c r="C116" s="404"/>
      <c r="D116" s="68" t="str">
        <f>IF(VLOOKUP(A116,'High Risk Non-Compliant'!B:K,$E$49,FALSE)=0,"N/A",VLOOKUP(A116,'High Risk Non-Compliant'!B:K,$E$49,FALSE))</f>
        <v>N/A</v>
      </c>
      <c r="E116" s="68" t="str">
        <f>IF(D116="N/A","N/A",VLOOKUP(D116,'Crosswalk Detail'!A:B,2,FALSE))</f>
        <v>N/A</v>
      </c>
    </row>
    <row r="117" spans="1:5" ht="144" customHeight="1" x14ac:dyDescent="0.2">
      <c r="A117" s="69">
        <f>'High Risk Non-Compliant'!B72</f>
        <v>0</v>
      </c>
      <c r="B117" s="404">
        <f>'High Risk Non-Compliant'!C72</f>
        <v>0</v>
      </c>
      <c r="C117" s="404"/>
      <c r="D117" s="68" t="str">
        <f>IF(VLOOKUP(A117,'High Risk Non-Compliant'!B:K,$E$49,FALSE)=0,"N/A",VLOOKUP(A117,'High Risk Non-Compliant'!B:K,$E$49,FALSE))</f>
        <v>N/A</v>
      </c>
      <c r="E117" s="68" t="str">
        <f>IF(D117="N/A","N/A",VLOOKUP(D117,'Crosswalk Detail'!A:B,2,FALSE))</f>
        <v>N/A</v>
      </c>
    </row>
    <row r="118" spans="1:5" ht="144" customHeight="1" x14ac:dyDescent="0.2">
      <c r="A118" s="69">
        <f>'High Risk Non-Compliant'!B73</f>
        <v>0</v>
      </c>
      <c r="B118" s="404">
        <f>'High Risk Non-Compliant'!C73</f>
        <v>0</v>
      </c>
      <c r="C118" s="404"/>
      <c r="D118" s="68" t="str">
        <f>IF(VLOOKUP(A118,'High Risk Non-Compliant'!B:K,$E$49,FALSE)=0,"N/A",VLOOKUP(A118,'High Risk Non-Compliant'!B:K,$E$49,FALSE))</f>
        <v>N/A</v>
      </c>
      <c r="E118" s="68" t="str">
        <f>IF(D118="N/A","N/A",VLOOKUP(D118,'Crosswalk Detail'!A:B,2,FALSE))</f>
        <v>N/A</v>
      </c>
    </row>
    <row r="119" spans="1:5" ht="144" customHeight="1" x14ac:dyDescent="0.2">
      <c r="A119" s="69">
        <f>'High Risk Non-Compliant'!B74</f>
        <v>0</v>
      </c>
      <c r="B119" s="404">
        <f>'High Risk Non-Compliant'!C74</f>
        <v>0</v>
      </c>
      <c r="C119" s="404"/>
      <c r="D119" s="68" t="str">
        <f>IF(VLOOKUP(A119,'High Risk Non-Compliant'!B:K,$E$49,FALSE)=0,"N/A",VLOOKUP(A119,'High Risk Non-Compliant'!B:K,$E$49,FALSE))</f>
        <v>N/A</v>
      </c>
      <c r="E119" s="68" t="str">
        <f>IF(D119="N/A","N/A",VLOOKUP(D119,'Crosswalk Detail'!A:B,2,FALSE))</f>
        <v>N/A</v>
      </c>
    </row>
    <row r="120" spans="1:5" ht="144" customHeight="1" x14ac:dyDescent="0.2">
      <c r="A120" s="69">
        <f>'High Risk Non-Compliant'!B75</f>
        <v>0</v>
      </c>
      <c r="B120" s="404">
        <f>'High Risk Non-Compliant'!C75</f>
        <v>0</v>
      </c>
      <c r="C120" s="404"/>
      <c r="D120" s="68" t="str">
        <f>IF(VLOOKUP(A120,'High Risk Non-Compliant'!B:K,$E$49,FALSE)=0,"N/A",VLOOKUP(A120,'High Risk Non-Compliant'!B:K,$E$49,FALSE))</f>
        <v>N/A</v>
      </c>
      <c r="E120" s="68" t="str">
        <f>IF(D120="N/A","N/A",VLOOKUP(D120,'Crosswalk Detail'!A:B,2,FALSE))</f>
        <v>N/A</v>
      </c>
    </row>
    <row r="121" spans="1:5" ht="144" customHeight="1" x14ac:dyDescent="0.2">
      <c r="A121" s="69">
        <f>'High Risk Non-Compliant'!B76</f>
        <v>0</v>
      </c>
      <c r="B121" s="404">
        <f>'High Risk Non-Compliant'!C76</f>
        <v>0</v>
      </c>
      <c r="C121" s="404"/>
      <c r="D121" s="68" t="str">
        <f>IF(VLOOKUP(A121,'High Risk Non-Compliant'!B:K,$E$49,FALSE)=0,"N/A",VLOOKUP(A121,'High Risk Non-Compliant'!B:K,$E$49,FALSE))</f>
        <v>N/A</v>
      </c>
      <c r="E121" s="68" t="str">
        <f>IF(D121="N/A","N/A",VLOOKUP(D121,'Crosswalk Detail'!A:B,2,FALSE))</f>
        <v>N/A</v>
      </c>
    </row>
    <row r="122" spans="1:5" ht="144" customHeight="1" x14ac:dyDescent="0.2">
      <c r="A122" s="69">
        <f>'High Risk Non-Compliant'!B77</f>
        <v>0</v>
      </c>
      <c r="B122" s="404">
        <f>'High Risk Non-Compliant'!C77</f>
        <v>0</v>
      </c>
      <c r="C122" s="404"/>
      <c r="D122" s="68" t="str">
        <f>IF(VLOOKUP(A122,'High Risk Non-Compliant'!B:K,$E$49,FALSE)=0,"N/A",VLOOKUP(A122,'High Risk Non-Compliant'!B:K,$E$49,FALSE))</f>
        <v>N/A</v>
      </c>
      <c r="E122" s="68" t="str">
        <f>IF(D122="N/A","N/A",VLOOKUP(D122,'Crosswalk Detail'!A:B,2,FALSE))</f>
        <v>N/A</v>
      </c>
    </row>
    <row r="123" spans="1:5" ht="144" customHeight="1" x14ac:dyDescent="0.2">
      <c r="A123" s="69">
        <f>'High Risk Non-Compliant'!B78</f>
        <v>0</v>
      </c>
      <c r="B123" s="404">
        <f>'High Risk Non-Compliant'!C78</f>
        <v>0</v>
      </c>
      <c r="C123" s="404"/>
      <c r="D123" s="68" t="str">
        <f>IF(VLOOKUP(A123,'High Risk Non-Compliant'!B:K,$E$49,FALSE)=0,"N/A",VLOOKUP(A123,'High Risk Non-Compliant'!B:K,$E$49,FALSE))</f>
        <v>N/A</v>
      </c>
      <c r="E123" s="68" t="str">
        <f>IF(D123="N/A","N/A",VLOOKUP(D123,'Crosswalk Detail'!A:B,2,FALSE))</f>
        <v>N/A</v>
      </c>
    </row>
    <row r="124" spans="1:5" ht="144" customHeight="1" x14ac:dyDescent="0.2">
      <c r="A124" s="69">
        <f>'High Risk Non-Compliant'!B79</f>
        <v>0</v>
      </c>
      <c r="B124" s="404">
        <f>'High Risk Non-Compliant'!C79</f>
        <v>0</v>
      </c>
      <c r="C124" s="404"/>
      <c r="D124" s="68" t="str">
        <f>IF(VLOOKUP(A124,'High Risk Non-Compliant'!B:K,$E$49,FALSE)=0,"N/A",VLOOKUP(A124,'High Risk Non-Compliant'!B:K,$E$49,FALSE))</f>
        <v>N/A</v>
      </c>
      <c r="E124" s="68" t="str">
        <f>IF(D124="N/A","N/A",VLOOKUP(D124,'Crosswalk Detail'!A:B,2,FALSE))</f>
        <v>N/A</v>
      </c>
    </row>
    <row r="125" spans="1:5" ht="144" customHeight="1" x14ac:dyDescent="0.2">
      <c r="A125" s="69">
        <f>'High Risk Non-Compliant'!B80</f>
        <v>0</v>
      </c>
      <c r="B125" s="404">
        <f>'High Risk Non-Compliant'!C80</f>
        <v>0</v>
      </c>
      <c r="C125" s="404"/>
      <c r="D125" s="68" t="str">
        <f>IF(VLOOKUP(A125,'High Risk Non-Compliant'!B:K,$E$49,FALSE)=0,"N/A",VLOOKUP(A125,'High Risk Non-Compliant'!B:K,$E$49,FALSE))</f>
        <v>N/A</v>
      </c>
      <c r="E125" s="68" t="str">
        <f>IF(D125="N/A","N/A",VLOOKUP(D125,'Crosswalk Detail'!A:B,2,FALSE))</f>
        <v>N/A</v>
      </c>
    </row>
    <row r="126" spans="1:5" ht="144" customHeight="1" x14ac:dyDescent="0.2">
      <c r="A126" s="69">
        <f>'High Risk Non-Compliant'!B81</f>
        <v>0</v>
      </c>
      <c r="B126" s="404">
        <f>'High Risk Non-Compliant'!C81</f>
        <v>0</v>
      </c>
      <c r="C126" s="404"/>
      <c r="D126" s="68" t="str">
        <f>IF(VLOOKUP(A126,'High Risk Non-Compliant'!B:K,$E$49,FALSE)=0,"N/A",VLOOKUP(A126,'High Risk Non-Compliant'!B:K,$E$49,FALSE))</f>
        <v>N/A</v>
      </c>
      <c r="E126" s="68" t="str">
        <f>IF(D126="N/A","N/A",VLOOKUP(D126,'Crosswalk Detail'!A:B,2,FALSE))</f>
        <v>N/A</v>
      </c>
    </row>
    <row r="127" spans="1:5" ht="144" customHeight="1" x14ac:dyDescent="0.2">
      <c r="A127" s="69">
        <f>'High Risk Non-Compliant'!B82</f>
        <v>0</v>
      </c>
      <c r="B127" s="404">
        <f>'High Risk Non-Compliant'!C82</f>
        <v>0</v>
      </c>
      <c r="C127" s="404"/>
      <c r="D127" s="68" t="str">
        <f>IF(VLOOKUP(A127,'High Risk Non-Compliant'!B:K,$E$49,FALSE)=0,"N/A",VLOOKUP(A127,'High Risk Non-Compliant'!B:K,$E$49,FALSE))</f>
        <v>N/A</v>
      </c>
      <c r="E127" s="68" t="str">
        <f>IF(D127="N/A","N/A",VLOOKUP(D127,'Crosswalk Detail'!A:B,2,FALSE))</f>
        <v>N/A</v>
      </c>
    </row>
    <row r="128" spans="1:5" ht="144" customHeight="1" x14ac:dyDescent="0.2">
      <c r="A128" s="69">
        <f>'High Risk Non-Compliant'!B83</f>
        <v>0</v>
      </c>
      <c r="B128" s="404">
        <f>'High Risk Non-Compliant'!C83</f>
        <v>0</v>
      </c>
      <c r="C128" s="404"/>
      <c r="D128" s="68" t="str">
        <f>IF(VLOOKUP(A128,'High Risk Non-Compliant'!B:K,$E$49,FALSE)=0,"N/A",VLOOKUP(A128,'High Risk Non-Compliant'!B:K,$E$49,FALSE))</f>
        <v>N/A</v>
      </c>
      <c r="E128" s="68" t="str">
        <f>IF(D128="N/A","N/A",VLOOKUP(D128,'Crosswalk Detail'!A:B,2,FALSE))</f>
        <v>N/A</v>
      </c>
    </row>
    <row r="129" spans="1:5" ht="144" customHeight="1" x14ac:dyDescent="0.2">
      <c r="A129" s="69">
        <f>'High Risk Non-Compliant'!B84</f>
        <v>0</v>
      </c>
      <c r="B129" s="404">
        <f>'High Risk Non-Compliant'!C84</f>
        <v>0</v>
      </c>
      <c r="C129" s="404"/>
      <c r="D129" s="68" t="str">
        <f>IF(VLOOKUP(A129,'High Risk Non-Compliant'!B:K,$E$49,FALSE)=0,"N/A",VLOOKUP(A129,'High Risk Non-Compliant'!B:K,$E$49,FALSE))</f>
        <v>N/A</v>
      </c>
      <c r="E129" s="68" t="str">
        <f>IF(D129="N/A","N/A",VLOOKUP(D129,'Crosswalk Detail'!A:B,2,FALSE))</f>
        <v>N/A</v>
      </c>
    </row>
    <row r="130" spans="1:5" ht="144" customHeight="1" x14ac:dyDescent="0.2">
      <c r="A130" s="69">
        <f>'High Risk Non-Compliant'!B85</f>
        <v>0</v>
      </c>
      <c r="B130" s="404">
        <f>'High Risk Non-Compliant'!C85</f>
        <v>0</v>
      </c>
      <c r="C130" s="404"/>
      <c r="D130" s="68" t="str">
        <f>IF(VLOOKUP(A130,'High Risk Non-Compliant'!B:K,$E$49,FALSE)=0,"N/A",VLOOKUP(A130,'High Risk Non-Compliant'!B:K,$E$49,FALSE))</f>
        <v>N/A</v>
      </c>
      <c r="E130" s="68" t="str">
        <f>IF(D130="N/A","N/A",VLOOKUP(D130,'Crosswalk Detail'!A:B,2,FALSE))</f>
        <v>N/A</v>
      </c>
    </row>
    <row r="131" spans="1:5" ht="144" customHeight="1" x14ac:dyDescent="0.2">
      <c r="A131" s="69">
        <f>'High Risk Non-Compliant'!B86</f>
        <v>0</v>
      </c>
      <c r="B131" s="404">
        <f>'High Risk Non-Compliant'!C86</f>
        <v>0</v>
      </c>
      <c r="C131" s="404"/>
      <c r="D131" s="68" t="str">
        <f>IF(VLOOKUP(A131,'High Risk Non-Compliant'!B:K,$E$49,FALSE)=0,"N/A",VLOOKUP(A131,'High Risk Non-Compliant'!B:K,$E$49,FALSE))</f>
        <v>N/A</v>
      </c>
      <c r="E131" s="68" t="str">
        <f>IF(D131="N/A","N/A",VLOOKUP(D131,'Crosswalk Detail'!A:B,2,FALSE))</f>
        <v>N/A</v>
      </c>
    </row>
    <row r="132" spans="1:5" ht="144" customHeight="1" x14ac:dyDescent="0.2">
      <c r="A132" s="69">
        <f>'High Risk Non-Compliant'!B87</f>
        <v>0</v>
      </c>
      <c r="B132" s="404">
        <f>'High Risk Non-Compliant'!C87</f>
        <v>0</v>
      </c>
      <c r="C132" s="404"/>
      <c r="D132" s="68" t="str">
        <f>IF(VLOOKUP(A132,'High Risk Non-Compliant'!B:K,$E$49,FALSE)=0,"N/A",VLOOKUP(A132,'High Risk Non-Compliant'!B:K,$E$49,FALSE))</f>
        <v>N/A</v>
      </c>
      <c r="E132" s="68" t="str">
        <f>IF(D132="N/A","N/A",VLOOKUP(D132,'Crosswalk Detail'!A:B,2,FALSE))</f>
        <v>N/A</v>
      </c>
    </row>
    <row r="133" spans="1:5" ht="144" customHeight="1" x14ac:dyDescent="0.2">
      <c r="A133" s="69">
        <f>'High Risk Non-Compliant'!B88</f>
        <v>0</v>
      </c>
      <c r="B133" s="404">
        <f>'High Risk Non-Compliant'!C88</f>
        <v>0</v>
      </c>
      <c r="C133" s="404"/>
      <c r="D133" s="68" t="str">
        <f>IF(VLOOKUP(A133,'High Risk Non-Compliant'!B:K,$E$49,FALSE)=0,"N/A",VLOOKUP(A133,'High Risk Non-Compliant'!B:K,$E$49,FALSE))</f>
        <v>N/A</v>
      </c>
      <c r="E133" s="68" t="str">
        <f>IF(D133="N/A","N/A",VLOOKUP(D133,'Crosswalk Detail'!A:B,2,FALSE))</f>
        <v>N/A</v>
      </c>
    </row>
    <row r="134" spans="1:5" ht="144" customHeight="1" x14ac:dyDescent="0.2">
      <c r="A134" s="69">
        <f>'High Risk Non-Compliant'!B89</f>
        <v>0</v>
      </c>
      <c r="B134" s="404">
        <f>'High Risk Non-Compliant'!C89</f>
        <v>0</v>
      </c>
      <c r="C134" s="404"/>
      <c r="D134" s="68" t="str">
        <f>IF(VLOOKUP(A134,'High Risk Non-Compliant'!B:K,$E$49,FALSE)=0,"N/A",VLOOKUP(A134,'High Risk Non-Compliant'!B:K,$E$49,FALSE))</f>
        <v>N/A</v>
      </c>
      <c r="E134" s="68" t="str">
        <f>IF(D134="N/A","N/A",VLOOKUP(D134,'Crosswalk Detail'!A:B,2,FALSE))</f>
        <v>N/A</v>
      </c>
    </row>
    <row r="135" spans="1:5" ht="144" customHeight="1" x14ac:dyDescent="0.2">
      <c r="A135" s="69">
        <f>'High Risk Non-Compliant'!B90</f>
        <v>0</v>
      </c>
      <c r="B135" s="404">
        <f>'High Risk Non-Compliant'!C90</f>
        <v>0</v>
      </c>
      <c r="C135" s="404"/>
      <c r="D135" s="68" t="str">
        <f>IF(VLOOKUP(A135,'High Risk Non-Compliant'!B:K,$E$49,FALSE)=0,"N/A",VLOOKUP(A135,'High Risk Non-Compliant'!B:K,$E$49,FALSE))</f>
        <v>N/A</v>
      </c>
      <c r="E135" s="68" t="str">
        <f>IF(D135="N/A","N/A",VLOOKUP(D135,'Crosswalk Detail'!A:B,2,FALSE))</f>
        <v>N/A</v>
      </c>
    </row>
    <row r="136" spans="1:5" ht="144" customHeight="1" x14ac:dyDescent="0.2">
      <c r="A136" s="69">
        <f>'High Risk Non-Compliant'!B91</f>
        <v>0</v>
      </c>
      <c r="B136" s="404">
        <f>'High Risk Non-Compliant'!C91</f>
        <v>0</v>
      </c>
      <c r="C136" s="404"/>
      <c r="D136" s="68" t="str">
        <f>IF(VLOOKUP(A136,'High Risk Non-Compliant'!B:K,$E$49,FALSE)=0,"N/A",VLOOKUP(A136,'High Risk Non-Compliant'!B:K,$E$49,FALSE))</f>
        <v>N/A</v>
      </c>
      <c r="E136" s="68" t="str">
        <f>IF(D136="N/A","N/A",VLOOKUP(D136,'Crosswalk Detail'!A:B,2,FALSE))</f>
        <v>N/A</v>
      </c>
    </row>
    <row r="137" spans="1:5" ht="144" customHeight="1" x14ac:dyDescent="0.2">
      <c r="A137" s="69">
        <f>'High Risk Non-Compliant'!B92</f>
        <v>0</v>
      </c>
      <c r="B137" s="404">
        <f>'High Risk Non-Compliant'!C92</f>
        <v>0</v>
      </c>
      <c r="C137" s="404"/>
      <c r="D137" s="68" t="str">
        <f>IF(VLOOKUP(A137,'High Risk Non-Compliant'!B:K,$E$49,FALSE)=0,"N/A",VLOOKUP(A137,'High Risk Non-Compliant'!B:K,$E$49,FALSE))</f>
        <v>N/A</v>
      </c>
      <c r="E137" s="68" t="str">
        <f>IF(D137="N/A","N/A",VLOOKUP(D137,'Crosswalk Detail'!A:B,2,FALSE))</f>
        <v>N/A</v>
      </c>
    </row>
    <row r="138" spans="1:5" ht="144" customHeight="1" x14ac:dyDescent="0.2">
      <c r="A138" s="69">
        <f>'High Risk Non-Compliant'!B93</f>
        <v>0</v>
      </c>
      <c r="B138" s="404">
        <f>'High Risk Non-Compliant'!C93</f>
        <v>0</v>
      </c>
      <c r="C138" s="404"/>
      <c r="D138" s="68" t="str">
        <f>IF(VLOOKUP(A138,'High Risk Non-Compliant'!B:K,$E$49,FALSE)=0,"N/A",VLOOKUP(A138,'High Risk Non-Compliant'!B:K,$E$49,FALSE))</f>
        <v>N/A</v>
      </c>
      <c r="E138" s="68" t="str">
        <f>IF(D138="N/A","N/A",VLOOKUP(D138,'Crosswalk Detail'!A:B,2,FALSE))</f>
        <v>N/A</v>
      </c>
    </row>
    <row r="139" spans="1:5" ht="144" customHeight="1" x14ac:dyDescent="0.2">
      <c r="A139" s="69">
        <f>'High Risk Non-Compliant'!B94</f>
        <v>0</v>
      </c>
      <c r="B139" s="404">
        <f>'High Risk Non-Compliant'!C94</f>
        <v>0</v>
      </c>
      <c r="C139" s="404"/>
      <c r="D139" s="68" t="str">
        <f>IF(VLOOKUP(A139,'High Risk Non-Compliant'!B:K,$E$49,FALSE)=0,"N/A",VLOOKUP(A139,'High Risk Non-Compliant'!B:K,$E$49,FALSE))</f>
        <v>N/A</v>
      </c>
      <c r="E139" s="68" t="str">
        <f>IF(D139="N/A","N/A",VLOOKUP(D139,'Crosswalk Detail'!A:B,2,FALSE))</f>
        <v>N/A</v>
      </c>
    </row>
    <row r="140" spans="1:5" ht="144" customHeight="1" x14ac:dyDescent="0.2">
      <c r="A140" s="69">
        <f>'High Risk Non-Compliant'!B95</f>
        <v>0</v>
      </c>
      <c r="B140" s="404">
        <f>'High Risk Non-Compliant'!C95</f>
        <v>0</v>
      </c>
      <c r="C140" s="404"/>
      <c r="D140" s="68" t="str">
        <f>IF(VLOOKUP(A140,'High Risk Non-Compliant'!B:K,$E$49,FALSE)=0,"N/A",VLOOKUP(A140,'High Risk Non-Compliant'!B:K,$E$49,FALSE))</f>
        <v>N/A</v>
      </c>
      <c r="E140" s="68" t="str">
        <f>IF(D140="N/A","N/A",VLOOKUP(D140,'Crosswalk Detail'!A:B,2,FALSE))</f>
        <v>N/A</v>
      </c>
    </row>
    <row r="141" spans="1:5" ht="144" customHeight="1" x14ac:dyDescent="0.2">
      <c r="A141" s="69">
        <f>'High Risk Non-Compliant'!B96</f>
        <v>0</v>
      </c>
      <c r="B141" s="404">
        <f>'High Risk Non-Compliant'!C96</f>
        <v>0</v>
      </c>
      <c r="C141" s="404"/>
      <c r="D141" s="68" t="str">
        <f>IF(VLOOKUP(A141,'High Risk Non-Compliant'!B:K,$E$49,FALSE)=0,"N/A",VLOOKUP(A141,'High Risk Non-Compliant'!B:K,$E$49,FALSE))</f>
        <v>N/A</v>
      </c>
      <c r="E141" s="68" t="str">
        <f>IF(D141="N/A","N/A",VLOOKUP(D141,'Crosswalk Detail'!A:B,2,FALSE))</f>
        <v>N/A</v>
      </c>
    </row>
    <row r="142" spans="1:5" ht="144" customHeight="1" x14ac:dyDescent="0.2">
      <c r="A142" s="69">
        <f>'High Risk Non-Compliant'!B97</f>
        <v>0</v>
      </c>
      <c r="B142" s="404">
        <f>'High Risk Non-Compliant'!C97</f>
        <v>0</v>
      </c>
      <c r="C142" s="404"/>
      <c r="D142" s="68" t="str">
        <f>IF(VLOOKUP(A142,'High Risk Non-Compliant'!B:K,$E$49,FALSE)=0,"N/A",VLOOKUP(A142,'High Risk Non-Compliant'!B:K,$E$49,FALSE))</f>
        <v>N/A</v>
      </c>
      <c r="E142" s="68" t="str">
        <f>IF(D142="N/A","N/A",VLOOKUP(D142,'Crosswalk Detail'!A:B,2,FALSE))</f>
        <v>N/A</v>
      </c>
    </row>
    <row r="143" spans="1:5" ht="144" customHeight="1" x14ac:dyDescent="0.2">
      <c r="A143" s="69">
        <f>'High Risk Non-Compliant'!B98</f>
        <v>0</v>
      </c>
      <c r="B143" s="404">
        <f>'High Risk Non-Compliant'!C98</f>
        <v>0</v>
      </c>
      <c r="C143" s="404"/>
      <c r="D143" s="68" t="str">
        <f>IF(VLOOKUP(A143,'High Risk Non-Compliant'!B:K,$E$49,FALSE)=0,"N/A",VLOOKUP(A143,'High Risk Non-Compliant'!B:K,$E$49,FALSE))</f>
        <v>N/A</v>
      </c>
      <c r="E143" s="68" t="str">
        <f>IF(D143="N/A","N/A",VLOOKUP(D143,'Crosswalk Detail'!A:B,2,FALSE))</f>
        <v>N/A</v>
      </c>
    </row>
    <row r="144" spans="1:5" ht="144" customHeight="1" x14ac:dyDescent="0.2">
      <c r="A144" s="69">
        <f>'High Risk Non-Compliant'!B99</f>
        <v>0</v>
      </c>
      <c r="B144" s="404">
        <f>'High Risk Non-Compliant'!C99</f>
        <v>0</v>
      </c>
      <c r="C144" s="404"/>
      <c r="D144" s="68" t="str">
        <f>IF(VLOOKUP(A144,'High Risk Non-Compliant'!B:K,$E$49,FALSE)=0,"N/A",VLOOKUP(A144,'High Risk Non-Compliant'!B:K,$E$49,FALSE))</f>
        <v>N/A</v>
      </c>
      <c r="E144" s="68" t="str">
        <f>IF(D144="N/A","N/A",VLOOKUP(D144,'Crosswalk Detail'!A:B,2,FALSE))</f>
        <v>N/A</v>
      </c>
    </row>
    <row r="145" spans="1:5" ht="144" customHeight="1" x14ac:dyDescent="0.2">
      <c r="A145" s="69">
        <f>'High Risk Non-Compliant'!B100</f>
        <v>0</v>
      </c>
      <c r="B145" s="404">
        <f>'High Risk Non-Compliant'!C100</f>
        <v>0</v>
      </c>
      <c r="C145" s="404"/>
      <c r="D145" s="68" t="str">
        <f>IF(VLOOKUP(A145,'High Risk Non-Compliant'!B:K,$E$49,FALSE)=0,"N/A",VLOOKUP(A145,'High Risk Non-Compliant'!B:K,$E$49,FALSE))</f>
        <v>N/A</v>
      </c>
      <c r="E145" s="68" t="str">
        <f>IF(D145="N/A","N/A",VLOOKUP(D145,'Crosswalk Detail'!A:B,2,FALSE))</f>
        <v>N/A</v>
      </c>
    </row>
    <row r="146" spans="1:5" ht="144" customHeight="1" x14ac:dyDescent="0.2">
      <c r="A146" s="69">
        <f>'High Risk Non-Compliant'!B101</f>
        <v>0</v>
      </c>
      <c r="B146" s="404">
        <f>'High Risk Non-Compliant'!C101</f>
        <v>0</v>
      </c>
      <c r="C146" s="404"/>
      <c r="D146" s="68" t="str">
        <f>IF(VLOOKUP(A146,'High Risk Non-Compliant'!B:K,$E$49,FALSE)=0,"N/A",VLOOKUP(A146,'High Risk Non-Compliant'!B:K,$E$49,FALSE))</f>
        <v>N/A</v>
      </c>
      <c r="E146" s="68" t="str">
        <f>IF(D146="N/A","N/A",VLOOKUP(D146,'Crosswalk Detail'!A:B,2,FALSE))</f>
        <v>N/A</v>
      </c>
    </row>
    <row r="147" spans="1:5" ht="144" customHeight="1" x14ac:dyDescent="0.2">
      <c r="A147" s="69">
        <f>'High Risk Non-Compliant'!B102</f>
        <v>0</v>
      </c>
      <c r="B147" s="404">
        <f>'High Risk Non-Compliant'!C102</f>
        <v>0</v>
      </c>
      <c r="C147" s="404"/>
      <c r="D147" s="68" t="str">
        <f>IF(VLOOKUP(A147,'High Risk Non-Compliant'!B:K,$E$49,FALSE)=0,"N/A",VLOOKUP(A147,'High Risk Non-Compliant'!B:K,$E$49,FALSE))</f>
        <v>N/A</v>
      </c>
      <c r="E147" s="68" t="str">
        <f>IF(D147="N/A","N/A",VLOOKUP(D147,'Crosswalk Detail'!A:B,2,FALSE))</f>
        <v>N/A</v>
      </c>
    </row>
    <row r="148" spans="1:5" ht="144" customHeight="1" x14ac:dyDescent="0.2">
      <c r="A148" s="69">
        <f>'High Risk Non-Compliant'!B103</f>
        <v>0</v>
      </c>
      <c r="B148" s="404">
        <f>'High Risk Non-Compliant'!C103</f>
        <v>0</v>
      </c>
      <c r="C148" s="404"/>
      <c r="D148" s="68" t="str">
        <f>IF(VLOOKUP(A148,'High Risk Non-Compliant'!B:K,$E$49,FALSE)=0,"N/A",VLOOKUP(A148,'High Risk Non-Compliant'!B:K,$E$49,FALSE))</f>
        <v>N/A</v>
      </c>
      <c r="E148" s="68" t="str">
        <f>IF(D148="N/A","N/A",VLOOKUP(D148,'Crosswalk Detail'!A:B,2,FALSE))</f>
        <v>N/A</v>
      </c>
    </row>
    <row r="149" spans="1:5" ht="144" customHeight="1" x14ac:dyDescent="0.2">
      <c r="A149" s="69">
        <f>'High Risk Non-Compliant'!B104</f>
        <v>0</v>
      </c>
      <c r="B149" s="404">
        <f>'High Risk Non-Compliant'!C104</f>
        <v>0</v>
      </c>
      <c r="C149" s="404"/>
      <c r="D149" s="68" t="str">
        <f>IF(VLOOKUP(A149,'High Risk Non-Compliant'!B:K,$E$49,FALSE)=0,"N/A",VLOOKUP(A149,'High Risk Non-Compliant'!B:K,$E$49,FALSE))</f>
        <v>N/A</v>
      </c>
      <c r="E149" s="68" t="str">
        <f>IF(D149="N/A","N/A",VLOOKUP(D149,'Crosswalk Detail'!A:B,2,FALSE))</f>
        <v>N/A</v>
      </c>
    </row>
    <row r="150" spans="1:5" ht="144" customHeight="1" x14ac:dyDescent="0.2">
      <c r="A150" s="69">
        <f>'High Risk Non-Compliant'!B105</f>
        <v>0</v>
      </c>
      <c r="B150" s="404">
        <f>'High Risk Non-Compliant'!C105</f>
        <v>0</v>
      </c>
      <c r="C150" s="404"/>
      <c r="D150" s="68" t="str">
        <f>IF(VLOOKUP(A150,'High Risk Non-Compliant'!B:K,$E$49,FALSE)=0,"N/A",VLOOKUP(A150,'High Risk Non-Compliant'!B:K,$E$49,FALSE))</f>
        <v>N/A</v>
      </c>
      <c r="E150" s="68" t="str">
        <f>IF(D150="N/A","N/A",VLOOKUP(D150,'Crosswalk Detail'!A:B,2,FALSE))</f>
        <v>N/A</v>
      </c>
    </row>
    <row r="151" spans="1:5" ht="144" customHeight="1" x14ac:dyDescent="0.2">
      <c r="A151" s="69">
        <f>'High Risk Non-Compliant'!B106</f>
        <v>0</v>
      </c>
      <c r="B151" s="404">
        <f>'High Risk Non-Compliant'!C106</f>
        <v>0</v>
      </c>
      <c r="C151" s="404"/>
      <c r="D151" s="68" t="str">
        <f>IF(VLOOKUP(A151,'High Risk Non-Compliant'!B:K,$E$49,FALSE)=0,"N/A",VLOOKUP(A151,'High Risk Non-Compliant'!B:K,$E$49,FALSE))</f>
        <v>N/A</v>
      </c>
      <c r="E151" s="68" t="str">
        <f>IF(D151="N/A","N/A",VLOOKUP(D151,'Crosswalk Detail'!A:B,2,FALSE))</f>
        <v>N/A</v>
      </c>
    </row>
    <row r="152" spans="1:5" ht="144" customHeight="1" x14ac:dyDescent="0.2">
      <c r="A152" s="69">
        <f>'High Risk Non-Compliant'!B107</f>
        <v>0</v>
      </c>
      <c r="B152" s="404">
        <f>'High Risk Non-Compliant'!C107</f>
        <v>0</v>
      </c>
      <c r="C152" s="404"/>
      <c r="D152" s="68" t="str">
        <f>IF(VLOOKUP(A152,'High Risk Non-Compliant'!B:K,$E$49,FALSE)=0,"N/A",VLOOKUP(A152,'High Risk Non-Compliant'!B:K,$E$49,FALSE))</f>
        <v>N/A</v>
      </c>
      <c r="E152" s="68" t="str">
        <f>IF(D152="N/A","N/A",VLOOKUP(D152,'Crosswalk Detail'!A:B,2,FALSE))</f>
        <v>N/A</v>
      </c>
    </row>
    <row r="153" spans="1:5" ht="144" customHeight="1" x14ac:dyDescent="0.2">
      <c r="A153" s="69">
        <f>'High Risk Non-Compliant'!B108</f>
        <v>0</v>
      </c>
      <c r="B153" s="404">
        <f>'High Risk Non-Compliant'!C108</f>
        <v>0</v>
      </c>
      <c r="C153" s="404"/>
      <c r="D153" s="68" t="str">
        <f>IF(VLOOKUP(A153,'High Risk Non-Compliant'!B:K,$E$49,FALSE)=0,"N/A",VLOOKUP(A153,'High Risk Non-Compliant'!B:K,$E$49,FALSE))</f>
        <v>N/A</v>
      </c>
      <c r="E153" s="68" t="str">
        <f>IF(D153="N/A","N/A",VLOOKUP(D153,'Crosswalk Detail'!A:B,2,FALSE))</f>
        <v>N/A</v>
      </c>
    </row>
    <row r="154" spans="1:5" ht="144" customHeight="1" x14ac:dyDescent="0.2">
      <c r="A154" s="69">
        <f>'High Risk Non-Compliant'!B109</f>
        <v>0</v>
      </c>
      <c r="B154" s="404">
        <f>'High Risk Non-Compliant'!C109</f>
        <v>0</v>
      </c>
      <c r="C154" s="404"/>
      <c r="D154" s="68" t="str">
        <f>IF(VLOOKUP(A154,'High Risk Non-Compliant'!B:K,$E$49,FALSE)=0,"N/A",VLOOKUP(A154,'High Risk Non-Compliant'!B:K,$E$49,FALSE))</f>
        <v>N/A</v>
      </c>
      <c r="E154" s="68" t="str">
        <f>IF(D154="N/A","N/A",VLOOKUP(D154,'Crosswalk Detail'!A:B,2,FALSE))</f>
        <v>N/A</v>
      </c>
    </row>
    <row r="155" spans="1:5" ht="144" customHeight="1" x14ac:dyDescent="0.2">
      <c r="A155" s="69">
        <f>'High Risk Non-Compliant'!B110</f>
        <v>0</v>
      </c>
      <c r="B155" s="404">
        <f>'High Risk Non-Compliant'!C110</f>
        <v>0</v>
      </c>
      <c r="C155" s="404"/>
      <c r="D155" s="68" t="str">
        <f>IF(VLOOKUP(A155,'High Risk Non-Compliant'!B:K,$E$49,FALSE)=0,"N/A",VLOOKUP(A155,'High Risk Non-Compliant'!B:K,$E$49,FALSE))</f>
        <v>N/A</v>
      </c>
      <c r="E155" s="68" t="str">
        <f>IF(D155="N/A","N/A",VLOOKUP(D155,'Crosswalk Detail'!A:B,2,FALSE))</f>
        <v>N/A</v>
      </c>
    </row>
    <row r="156" spans="1:5" ht="144" customHeight="1" x14ac:dyDescent="0.2">
      <c r="A156" s="69">
        <f>'High Risk Non-Compliant'!B111</f>
        <v>0</v>
      </c>
      <c r="B156" s="404">
        <f>'High Risk Non-Compliant'!C111</f>
        <v>0</v>
      </c>
      <c r="C156" s="404"/>
      <c r="D156" s="68" t="str">
        <f>IF(VLOOKUP(A156,'High Risk Non-Compliant'!B:K,$E$49,FALSE)=0,"N/A",VLOOKUP(A156,'High Risk Non-Compliant'!B:K,$E$49,FALSE))</f>
        <v>N/A</v>
      </c>
      <c r="E156" s="68" t="str">
        <f>IF(D156="N/A","N/A",VLOOKUP(D156,'Crosswalk Detail'!A:B,2,FALSE))</f>
        <v>N/A</v>
      </c>
    </row>
    <row r="157" spans="1:5" ht="144" customHeight="1" x14ac:dyDescent="0.2">
      <c r="A157" s="69">
        <f>'High Risk Non-Compliant'!B112</f>
        <v>0</v>
      </c>
      <c r="B157" s="404">
        <f>'High Risk Non-Compliant'!C112</f>
        <v>0</v>
      </c>
      <c r="C157" s="404"/>
      <c r="D157" s="68" t="str">
        <f>IF(VLOOKUP(A157,'High Risk Non-Compliant'!B:K,$E$49,FALSE)=0,"N/A",VLOOKUP(A157,'High Risk Non-Compliant'!B:K,$E$49,FALSE))</f>
        <v>N/A</v>
      </c>
      <c r="E157" s="68" t="str">
        <f>IF(D157="N/A","N/A",VLOOKUP(D157,'Crosswalk Detail'!A:B,2,FALSE))</f>
        <v>N/A</v>
      </c>
    </row>
    <row r="158" spans="1:5" ht="144" customHeight="1" x14ac:dyDescent="0.2">
      <c r="A158" s="69">
        <f>'High Risk Non-Compliant'!B113</f>
        <v>0</v>
      </c>
      <c r="B158" s="404">
        <f>'High Risk Non-Compliant'!C113</f>
        <v>0</v>
      </c>
      <c r="C158" s="404"/>
      <c r="D158" s="68" t="str">
        <f>IF(VLOOKUP(A158,'High Risk Non-Compliant'!B:K,$E$49,FALSE)=0,"N/A",VLOOKUP(A158,'High Risk Non-Compliant'!B:K,$E$49,FALSE))</f>
        <v>N/A</v>
      </c>
      <c r="E158" s="68" t="str">
        <f>IF(D158="N/A","N/A",VLOOKUP(D158,'Crosswalk Detail'!A:B,2,FALSE))</f>
        <v>N/A</v>
      </c>
    </row>
    <row r="159" spans="1:5" ht="144" customHeight="1" x14ac:dyDescent="0.2">
      <c r="A159" s="69">
        <f>'High Risk Non-Compliant'!B114</f>
        <v>0</v>
      </c>
      <c r="B159" s="404">
        <f>'High Risk Non-Compliant'!C114</f>
        <v>0</v>
      </c>
      <c r="C159" s="404"/>
      <c r="D159" s="68" t="str">
        <f>IF(VLOOKUP(A159,'High Risk Non-Compliant'!B:K,$E$49,FALSE)=0,"N/A",VLOOKUP(A159,'High Risk Non-Compliant'!B:K,$E$49,FALSE))</f>
        <v>N/A</v>
      </c>
      <c r="E159" s="68" t="str">
        <f>IF(D159="N/A","N/A",VLOOKUP(D159,'Crosswalk Detail'!A:B,2,FALSE))</f>
        <v>N/A</v>
      </c>
    </row>
    <row r="160" spans="1:5" ht="144" customHeight="1" x14ac:dyDescent="0.2">
      <c r="A160" s="69">
        <f>'High Risk Non-Compliant'!B115</f>
        <v>0</v>
      </c>
      <c r="B160" s="404">
        <f>'High Risk Non-Compliant'!C115</f>
        <v>0</v>
      </c>
      <c r="C160" s="404"/>
      <c r="D160" s="68" t="str">
        <f>IF(VLOOKUP(A160,'High Risk Non-Compliant'!B:K,$E$49,FALSE)=0,"N/A",VLOOKUP(A160,'High Risk Non-Compliant'!B:K,$E$49,FALSE))</f>
        <v>N/A</v>
      </c>
      <c r="E160" s="68" t="str">
        <f>IF(D160="N/A","N/A",VLOOKUP(D160,'Crosswalk Detail'!A:B,2,FALSE))</f>
        <v>N/A</v>
      </c>
    </row>
    <row r="161" spans="1:5" ht="144" customHeight="1" x14ac:dyDescent="0.2">
      <c r="A161" s="69">
        <f>'High Risk Non-Compliant'!B116</f>
        <v>0</v>
      </c>
      <c r="B161" s="404">
        <f>'High Risk Non-Compliant'!C116</f>
        <v>0</v>
      </c>
      <c r="C161" s="404"/>
      <c r="D161" s="68" t="str">
        <f>IF(VLOOKUP(A161,'High Risk Non-Compliant'!B:K,$E$49,FALSE)=0,"N/A",VLOOKUP(A161,'High Risk Non-Compliant'!B:K,$E$49,FALSE))</f>
        <v>N/A</v>
      </c>
      <c r="E161" s="68" t="str">
        <f>IF(D161="N/A","N/A",VLOOKUP(D161,'Crosswalk Detail'!A:B,2,FALSE))</f>
        <v>N/A</v>
      </c>
    </row>
    <row r="162" spans="1:5" ht="144" customHeight="1" x14ac:dyDescent="0.2">
      <c r="A162" s="69">
        <f>'High Risk Non-Compliant'!B117</f>
        <v>0</v>
      </c>
      <c r="B162" s="404">
        <f>'High Risk Non-Compliant'!C117</f>
        <v>0</v>
      </c>
      <c r="C162" s="404"/>
      <c r="D162" s="68" t="str">
        <f>IF(VLOOKUP(A162,'High Risk Non-Compliant'!B:K,$E$49,FALSE)=0,"N/A",VLOOKUP(A162,'High Risk Non-Compliant'!B:K,$E$49,FALSE))</f>
        <v>N/A</v>
      </c>
      <c r="E162" s="68" t="str">
        <f>IF(D162="N/A","N/A",VLOOKUP(D162,'Crosswalk Detail'!A:B,2,FALSE))</f>
        <v>N/A</v>
      </c>
    </row>
    <row r="163" spans="1:5" ht="144" customHeight="1" x14ac:dyDescent="0.2">
      <c r="A163" s="69">
        <f>'High Risk Non-Compliant'!B118</f>
        <v>0</v>
      </c>
      <c r="B163" s="404">
        <f>'High Risk Non-Compliant'!C118</f>
        <v>0</v>
      </c>
      <c r="C163" s="404"/>
      <c r="D163" s="68" t="str">
        <f>IF(VLOOKUP(A163,'High Risk Non-Compliant'!B:K,$E$49,FALSE)=0,"N/A",VLOOKUP(A163,'High Risk Non-Compliant'!B:K,$E$49,FALSE))</f>
        <v>N/A</v>
      </c>
      <c r="E163" s="68" t="str">
        <f>IF(D163="N/A","N/A",VLOOKUP(D163,'Crosswalk Detail'!A:B,2,FALSE))</f>
        <v>N/A</v>
      </c>
    </row>
    <row r="164" spans="1:5" ht="144" customHeight="1" x14ac:dyDescent="0.2">
      <c r="A164" s="69">
        <f>'High Risk Non-Compliant'!B119</f>
        <v>0</v>
      </c>
      <c r="B164" s="404">
        <f>'High Risk Non-Compliant'!C119</f>
        <v>0</v>
      </c>
      <c r="C164" s="404"/>
      <c r="D164" s="68" t="str">
        <f>IF(VLOOKUP(A164,'High Risk Non-Compliant'!B:K,$E$49,FALSE)=0,"N/A",VLOOKUP(A164,'High Risk Non-Compliant'!B:K,$E$49,FALSE))</f>
        <v>N/A</v>
      </c>
      <c r="E164" s="68" t="str">
        <f>IF(D164="N/A","N/A",VLOOKUP(D164,'Crosswalk Detail'!A:B,2,FALSE))</f>
        <v>N/A</v>
      </c>
    </row>
    <row r="165" spans="1:5" ht="144" customHeight="1" x14ac:dyDescent="0.2">
      <c r="A165" s="69">
        <f>'High Risk Non-Compliant'!B120</f>
        <v>0</v>
      </c>
      <c r="B165" s="404">
        <f>'High Risk Non-Compliant'!C120</f>
        <v>0</v>
      </c>
      <c r="C165" s="404"/>
      <c r="D165" s="68" t="str">
        <f>IF(VLOOKUP(A165,'High Risk Non-Compliant'!B:K,$E$49,FALSE)=0,"N/A",VLOOKUP(A165,'High Risk Non-Compliant'!B:K,$E$49,FALSE))</f>
        <v>N/A</v>
      </c>
      <c r="E165" s="68" t="str">
        <f>IF(D165="N/A","N/A",VLOOKUP(D165,'Crosswalk Detail'!A:B,2,FALSE))</f>
        <v>N/A</v>
      </c>
    </row>
    <row r="166" spans="1:5" ht="144" customHeight="1" x14ac:dyDescent="0.2">
      <c r="A166" s="69">
        <f>'High Risk Non-Compliant'!B121</f>
        <v>0</v>
      </c>
      <c r="B166" s="404">
        <f>'High Risk Non-Compliant'!C121</f>
        <v>0</v>
      </c>
      <c r="C166" s="404"/>
      <c r="D166" s="68" t="str">
        <f>IF(VLOOKUP(A166,'High Risk Non-Compliant'!B:K,$E$49,FALSE)=0,"N/A",VLOOKUP(A166,'High Risk Non-Compliant'!B:K,$E$49,FALSE))</f>
        <v>N/A</v>
      </c>
      <c r="E166" s="68" t="str">
        <f>IF(D166="N/A","N/A",VLOOKUP(D166,'Crosswalk Detail'!A:B,2,FALSE))</f>
        <v>N/A</v>
      </c>
    </row>
    <row r="167" spans="1:5" ht="144" customHeight="1" x14ac:dyDescent="0.2">
      <c r="A167" s="69">
        <f>'High Risk Non-Compliant'!B122</f>
        <v>0</v>
      </c>
      <c r="B167" s="404">
        <f>'High Risk Non-Compliant'!C122</f>
        <v>0</v>
      </c>
      <c r="C167" s="404"/>
      <c r="D167" s="68" t="str">
        <f>IF(VLOOKUP(A167,'High Risk Non-Compliant'!B:K,$E$49,FALSE)=0,"N/A",VLOOKUP(A167,'High Risk Non-Compliant'!B:K,$E$49,FALSE))</f>
        <v>N/A</v>
      </c>
      <c r="E167" s="68" t="str">
        <f>IF(D167="N/A","N/A",VLOOKUP(D167,'Crosswalk Detail'!A:B,2,FALSE))</f>
        <v>N/A</v>
      </c>
    </row>
    <row r="168" spans="1:5" ht="144" customHeight="1" x14ac:dyDescent="0.2">
      <c r="A168" s="69">
        <f>'High Risk Non-Compliant'!B123</f>
        <v>0</v>
      </c>
      <c r="B168" s="404">
        <f>'High Risk Non-Compliant'!C123</f>
        <v>0</v>
      </c>
      <c r="C168" s="404"/>
      <c r="D168" s="68" t="str">
        <f>IF(VLOOKUP(A168,'High Risk Non-Compliant'!B:K,$E$49,FALSE)=0,"N/A",VLOOKUP(A168,'High Risk Non-Compliant'!B:K,$E$49,FALSE))</f>
        <v>N/A</v>
      </c>
      <c r="E168" s="68" t="str">
        <f>IF(D168="N/A","N/A",VLOOKUP(D168,'Crosswalk Detail'!A:B,2,FALSE))</f>
        <v>N/A</v>
      </c>
    </row>
    <row r="169" spans="1:5" ht="144" customHeight="1" x14ac:dyDescent="0.2">
      <c r="A169" s="69">
        <f>'High Risk Non-Compliant'!B124</f>
        <v>0</v>
      </c>
      <c r="B169" s="404">
        <f>'High Risk Non-Compliant'!C124</f>
        <v>0</v>
      </c>
      <c r="C169" s="404"/>
      <c r="D169" s="68" t="str">
        <f>IF(VLOOKUP(A169,'High Risk Non-Compliant'!B:K,$E$49,FALSE)=0,"N/A",VLOOKUP(A169,'High Risk Non-Compliant'!B:K,$E$49,FALSE))</f>
        <v>N/A</v>
      </c>
      <c r="E169" s="68" t="str">
        <f>IF(D169="N/A","N/A",VLOOKUP(D169,'Crosswalk Detail'!A:B,2,FALSE))</f>
        <v>N/A</v>
      </c>
    </row>
    <row r="170" spans="1:5" ht="144" customHeight="1" x14ac:dyDescent="0.2">
      <c r="A170" s="69">
        <f>'High Risk Non-Compliant'!B125</f>
        <v>0</v>
      </c>
      <c r="B170" s="404">
        <f>'High Risk Non-Compliant'!C125</f>
        <v>0</v>
      </c>
      <c r="C170" s="404"/>
      <c r="D170" s="68" t="str">
        <f>IF(VLOOKUP(A170,'High Risk Non-Compliant'!B:K,$E$49,FALSE)=0,"N/A",VLOOKUP(A170,'High Risk Non-Compliant'!B:K,$E$49,FALSE))</f>
        <v>N/A</v>
      </c>
      <c r="E170" s="68" t="str">
        <f>IF(D170="N/A","N/A",VLOOKUP(D170,'Crosswalk Detail'!A:B,2,FALSE))</f>
        <v>N/A</v>
      </c>
    </row>
    <row r="171" spans="1:5" ht="144" customHeight="1" x14ac:dyDescent="0.2">
      <c r="A171" s="69">
        <f>'High Risk Non-Compliant'!B126</f>
        <v>0</v>
      </c>
      <c r="B171" s="404">
        <f>'High Risk Non-Compliant'!C126</f>
        <v>0</v>
      </c>
      <c r="C171" s="404"/>
      <c r="D171" s="68" t="str">
        <f>IF(VLOOKUP(A171,'High Risk Non-Compliant'!B:K,$E$49,FALSE)=0,"N/A",VLOOKUP(A171,'High Risk Non-Compliant'!B:K,$E$49,FALSE))</f>
        <v>N/A</v>
      </c>
      <c r="E171" s="68" t="str">
        <f>IF(D171="N/A","N/A",VLOOKUP(D171,'Crosswalk Detail'!A:B,2,FALSE))</f>
        <v>N/A</v>
      </c>
    </row>
    <row r="172" spans="1:5" ht="144" customHeight="1" x14ac:dyDescent="0.2">
      <c r="A172" s="69">
        <f>'High Risk Non-Compliant'!B127</f>
        <v>0</v>
      </c>
      <c r="B172" s="404">
        <f>'High Risk Non-Compliant'!C127</f>
        <v>0</v>
      </c>
      <c r="C172" s="404"/>
      <c r="D172" s="68" t="str">
        <f>IF(VLOOKUP(A172,'High Risk Non-Compliant'!B:K,$E$49,FALSE)=0,"N/A",VLOOKUP(A172,'High Risk Non-Compliant'!B:K,$E$49,FALSE))</f>
        <v>N/A</v>
      </c>
      <c r="E172" s="68" t="str">
        <f>IF(D172="N/A","N/A",VLOOKUP(D172,'Crosswalk Detail'!A:B,2,FALSE))</f>
        <v>N/A</v>
      </c>
    </row>
    <row r="173" spans="1:5" ht="144" customHeight="1" x14ac:dyDescent="0.2">
      <c r="A173" s="69">
        <f>'High Risk Non-Compliant'!B128</f>
        <v>0</v>
      </c>
      <c r="B173" s="404">
        <f>'High Risk Non-Compliant'!C128</f>
        <v>0</v>
      </c>
      <c r="C173" s="404"/>
      <c r="D173" s="68" t="str">
        <f>IF(VLOOKUP(A173,'High Risk Non-Compliant'!B:K,$E$49,FALSE)=0,"N/A",VLOOKUP(A173,'High Risk Non-Compliant'!B:K,$E$49,FALSE))</f>
        <v>N/A</v>
      </c>
      <c r="E173" s="68" t="str">
        <f>IF(D173="N/A","N/A",VLOOKUP(D173,'Crosswalk Detail'!A:B,2,FALSE))</f>
        <v>N/A</v>
      </c>
    </row>
    <row r="174" spans="1:5" ht="144" customHeight="1" x14ac:dyDescent="0.2">
      <c r="A174" s="69">
        <f>'High Risk Non-Compliant'!B129</f>
        <v>0</v>
      </c>
      <c r="B174" s="404">
        <f>'High Risk Non-Compliant'!C129</f>
        <v>0</v>
      </c>
      <c r="C174" s="404"/>
      <c r="D174" s="68" t="str">
        <f>IF(VLOOKUP(A174,'High Risk Non-Compliant'!B:K,$E$49,FALSE)=0,"N/A",VLOOKUP(A174,'High Risk Non-Compliant'!B:K,$E$49,FALSE))</f>
        <v>N/A</v>
      </c>
      <c r="E174" s="68" t="str">
        <f>IF(D174="N/A","N/A",VLOOKUP(D174,'Crosswalk Detail'!A:B,2,FALSE))</f>
        <v>N/A</v>
      </c>
    </row>
    <row r="175" spans="1:5" ht="144" customHeight="1" x14ac:dyDescent="0.2">
      <c r="A175" s="69">
        <f>'High Risk Non-Compliant'!B130</f>
        <v>0</v>
      </c>
      <c r="B175" s="404">
        <f>'High Risk Non-Compliant'!C130</f>
        <v>0</v>
      </c>
      <c r="C175" s="404"/>
      <c r="D175" s="68" t="str">
        <f>IF(VLOOKUP(A175,'High Risk Non-Compliant'!B:K,$E$49,FALSE)=0,"N/A",VLOOKUP(A175,'High Risk Non-Compliant'!B:K,$E$49,FALSE))</f>
        <v>N/A</v>
      </c>
      <c r="E175" s="68" t="str">
        <f>IF(D175="N/A","N/A",VLOOKUP(D175,'Crosswalk Detail'!A:B,2,FALSE))</f>
        <v>N/A</v>
      </c>
    </row>
    <row r="176" spans="1:5" ht="144" customHeight="1" x14ac:dyDescent="0.2">
      <c r="A176" s="69">
        <f>'High Risk Non-Compliant'!B131</f>
        <v>0</v>
      </c>
      <c r="B176" s="404">
        <f>'High Risk Non-Compliant'!C131</f>
        <v>0</v>
      </c>
      <c r="C176" s="404"/>
      <c r="D176" s="68" t="str">
        <f>IF(VLOOKUP(A176,'High Risk Non-Compliant'!B:K,$E$49,FALSE)=0,"N/A",VLOOKUP(A176,'High Risk Non-Compliant'!B:K,$E$49,FALSE))</f>
        <v>N/A</v>
      </c>
      <c r="E176" s="68" t="str">
        <f>IF(D176="N/A","N/A",VLOOKUP(D176,'Crosswalk Detail'!A:B,2,FALSE))</f>
        <v>N/A</v>
      </c>
    </row>
    <row r="177" spans="1:5" ht="144" customHeight="1" x14ac:dyDescent="0.2">
      <c r="A177" s="69">
        <f>'High Risk Non-Compliant'!B132</f>
        <v>0</v>
      </c>
      <c r="B177" s="404">
        <f>'High Risk Non-Compliant'!C132</f>
        <v>0</v>
      </c>
      <c r="C177" s="404"/>
      <c r="D177" s="68" t="str">
        <f>IF(VLOOKUP(A177,'High Risk Non-Compliant'!B:K,$E$49,FALSE)=0,"N/A",VLOOKUP(A177,'High Risk Non-Compliant'!B:K,$E$49,FALSE))</f>
        <v>N/A</v>
      </c>
      <c r="E177" s="68" t="str">
        <f>IF(D177="N/A","N/A",VLOOKUP(D177,'Crosswalk Detail'!A:B,2,FALSE))</f>
        <v>N/A</v>
      </c>
    </row>
    <row r="178" spans="1:5" ht="144" customHeight="1" x14ac:dyDescent="0.2">
      <c r="A178" s="69">
        <f>'High Risk Non-Compliant'!B133</f>
        <v>0</v>
      </c>
      <c r="B178" s="404">
        <f>'High Risk Non-Compliant'!C133</f>
        <v>0</v>
      </c>
      <c r="C178" s="404"/>
      <c r="D178" s="68" t="str">
        <f>IF(VLOOKUP(A178,'High Risk Non-Compliant'!B:K,$E$49,FALSE)=0,"N/A",VLOOKUP(A178,'High Risk Non-Compliant'!B:K,$E$49,FALSE))</f>
        <v>N/A</v>
      </c>
      <c r="E178" s="68" t="str">
        <f>IF(D178="N/A","N/A",VLOOKUP(D178,'Crosswalk Detail'!A:B,2,FALSE))</f>
        <v>N/A</v>
      </c>
    </row>
    <row r="179" spans="1:5" ht="144" customHeight="1" x14ac:dyDescent="0.2">
      <c r="A179" s="69">
        <f>'High Risk Non-Compliant'!B134</f>
        <v>0</v>
      </c>
      <c r="B179" s="404">
        <f>'High Risk Non-Compliant'!C134</f>
        <v>0</v>
      </c>
      <c r="C179" s="404"/>
      <c r="D179" s="68" t="str">
        <f>IF(VLOOKUP(A179,'High Risk Non-Compliant'!B:K,$E$49,FALSE)=0,"N/A",VLOOKUP(A179,'High Risk Non-Compliant'!B:K,$E$49,FALSE))</f>
        <v>N/A</v>
      </c>
      <c r="E179" s="68" t="str">
        <f>IF(D179="N/A","N/A",VLOOKUP(D179,'Crosswalk Detail'!A:B,2,FALSE))</f>
        <v>N/A</v>
      </c>
    </row>
    <row r="180" spans="1:5" ht="144" customHeight="1" x14ac:dyDescent="0.2">
      <c r="A180" s="69">
        <f>'High Risk Non-Compliant'!B135</f>
        <v>0</v>
      </c>
      <c r="B180" s="404">
        <f>'High Risk Non-Compliant'!C135</f>
        <v>0</v>
      </c>
      <c r="C180" s="404"/>
      <c r="D180" s="68" t="str">
        <f>IF(VLOOKUP(A180,'High Risk Non-Compliant'!B:K,$E$49,FALSE)=0,"N/A",VLOOKUP(A180,'High Risk Non-Compliant'!B:K,$E$49,FALSE))</f>
        <v>N/A</v>
      </c>
      <c r="E180" s="68" t="str">
        <f>IF(D180="N/A","N/A",VLOOKUP(D180,'Crosswalk Detail'!A:B,2,FALSE))</f>
        <v>N/A</v>
      </c>
    </row>
    <row r="181" spans="1:5" ht="144" customHeight="1" x14ac:dyDescent="0.2">
      <c r="A181" s="69">
        <f>'High Risk Non-Compliant'!B136</f>
        <v>0</v>
      </c>
      <c r="B181" s="404">
        <f>'High Risk Non-Compliant'!C136</f>
        <v>0</v>
      </c>
      <c r="C181" s="404"/>
      <c r="D181" s="68" t="str">
        <f>IF(VLOOKUP(A181,'High Risk Non-Compliant'!B:K,$E$49,FALSE)=0,"N/A",VLOOKUP(A181,'High Risk Non-Compliant'!B:K,$E$49,FALSE))</f>
        <v>N/A</v>
      </c>
      <c r="E181" s="68" t="str">
        <f>IF(D181="N/A","N/A",VLOOKUP(D181,'Crosswalk Detail'!A:B,2,FALSE))</f>
        <v>N/A</v>
      </c>
    </row>
    <row r="182" spans="1:5" ht="144" customHeight="1" x14ac:dyDescent="0.2">
      <c r="A182" s="69">
        <f>'High Risk Non-Compliant'!B137</f>
        <v>0</v>
      </c>
      <c r="B182" s="404">
        <f>'High Risk Non-Compliant'!C137</f>
        <v>0</v>
      </c>
      <c r="C182" s="404"/>
      <c r="D182" s="68" t="str">
        <f>IF(VLOOKUP(A182,'High Risk Non-Compliant'!B:K,$E$49,FALSE)=0,"N/A",VLOOKUP(A182,'High Risk Non-Compliant'!B:K,$E$49,FALSE))</f>
        <v>N/A</v>
      </c>
      <c r="E182" s="68" t="str">
        <f>IF(D182="N/A","N/A",VLOOKUP(D182,'Crosswalk Detail'!A:B,2,FALSE))</f>
        <v>N/A</v>
      </c>
    </row>
    <row r="183" spans="1:5" ht="144" customHeight="1" x14ac:dyDescent="0.2">
      <c r="A183" s="69">
        <f>'High Risk Non-Compliant'!B138</f>
        <v>0</v>
      </c>
      <c r="B183" s="404">
        <f>'High Risk Non-Compliant'!C138</f>
        <v>0</v>
      </c>
      <c r="C183" s="404"/>
      <c r="D183" s="68" t="str">
        <f>IF(VLOOKUP(A183,'High Risk Non-Compliant'!B:K,$E$49,FALSE)=0,"N/A",VLOOKUP(A183,'High Risk Non-Compliant'!B:K,$E$49,FALSE))</f>
        <v>N/A</v>
      </c>
      <c r="E183" s="68" t="str">
        <f>IF(D183="N/A","N/A",VLOOKUP(D183,'Crosswalk Detail'!A:B,2,FALSE))</f>
        <v>N/A</v>
      </c>
    </row>
    <row r="184" spans="1:5" ht="144" customHeight="1" x14ac:dyDescent="0.2">
      <c r="A184" s="69">
        <f>'High Risk Non-Compliant'!B139</f>
        <v>0</v>
      </c>
      <c r="B184" s="404">
        <f>'High Risk Non-Compliant'!C139</f>
        <v>0</v>
      </c>
      <c r="C184" s="404"/>
      <c r="D184" s="68" t="str">
        <f>IF(VLOOKUP(A184,'High Risk Non-Compliant'!B:K,$E$49,FALSE)=0,"N/A",VLOOKUP(A184,'High Risk Non-Compliant'!B:K,$E$49,FALSE))</f>
        <v>N/A</v>
      </c>
      <c r="E184" s="68" t="str">
        <f>IF(D184="N/A","N/A",VLOOKUP(D184,'Crosswalk Detail'!A:B,2,FALSE))</f>
        <v>N/A</v>
      </c>
    </row>
    <row r="185" spans="1:5" ht="144" customHeight="1" x14ac:dyDescent="0.2">
      <c r="A185" s="69">
        <f>'High Risk Non-Compliant'!B140</f>
        <v>0</v>
      </c>
      <c r="B185" s="404">
        <f>'High Risk Non-Compliant'!C140</f>
        <v>0</v>
      </c>
      <c r="C185" s="404"/>
      <c r="D185" s="68" t="str">
        <f>IF(VLOOKUP(A185,'High Risk Non-Compliant'!B:K,$E$49,FALSE)=0,"N/A",VLOOKUP(A185,'High Risk Non-Compliant'!B:K,$E$49,FALSE))</f>
        <v>N/A</v>
      </c>
      <c r="E185" s="68" t="str">
        <f>IF(D185="N/A","N/A",VLOOKUP(D185,'Crosswalk Detail'!A:B,2,FALSE))</f>
        <v>N/A</v>
      </c>
    </row>
    <row r="186" spans="1:5" ht="144" customHeight="1" x14ac:dyDescent="0.2">
      <c r="A186" s="69">
        <f>'High Risk Non-Compliant'!B141</f>
        <v>0</v>
      </c>
      <c r="B186" s="404">
        <f>'High Risk Non-Compliant'!C141</f>
        <v>0</v>
      </c>
      <c r="C186" s="404"/>
      <c r="D186" s="68" t="str">
        <f>IF(VLOOKUP(A186,'High Risk Non-Compliant'!B:K,$E$49,FALSE)=0,"N/A",VLOOKUP(A186,'High Risk Non-Compliant'!B:K,$E$49,FALSE))</f>
        <v>N/A</v>
      </c>
      <c r="E186" s="68" t="str">
        <f>IF(D186="N/A","N/A",VLOOKUP(D186,'Crosswalk Detail'!A:B,2,FALSE))</f>
        <v>N/A</v>
      </c>
    </row>
    <row r="187" spans="1:5" ht="144" customHeight="1" x14ac:dyDescent="0.2">
      <c r="A187" s="69">
        <f>'High Risk Non-Compliant'!B142</f>
        <v>0</v>
      </c>
      <c r="B187" s="404">
        <f>'High Risk Non-Compliant'!C142</f>
        <v>0</v>
      </c>
      <c r="C187" s="404"/>
      <c r="D187" s="68" t="str">
        <f>IF(VLOOKUP(A187,'High Risk Non-Compliant'!B:K,$E$49,FALSE)=0,"N/A",VLOOKUP(A187,'High Risk Non-Compliant'!B:K,$E$49,FALSE))</f>
        <v>N/A</v>
      </c>
      <c r="E187" s="68" t="str">
        <f>IF(D187="N/A","N/A",VLOOKUP(D187,'Crosswalk Detail'!A:B,2,FALSE))</f>
        <v>N/A</v>
      </c>
    </row>
    <row r="188" spans="1:5" ht="144" customHeight="1" x14ac:dyDescent="0.2">
      <c r="A188" s="69">
        <f>'High Risk Non-Compliant'!B143</f>
        <v>0</v>
      </c>
      <c r="B188" s="404">
        <f>'High Risk Non-Compliant'!C143</f>
        <v>0</v>
      </c>
      <c r="C188" s="404"/>
      <c r="D188" s="68" t="str">
        <f>IF(VLOOKUP(A188,'High Risk Non-Compliant'!B:K,$E$49,FALSE)=0,"N/A",VLOOKUP(A188,'High Risk Non-Compliant'!B:K,$E$49,FALSE))</f>
        <v>N/A</v>
      </c>
      <c r="E188" s="68" t="str">
        <f>IF(D188="N/A","N/A",VLOOKUP(D188,'Crosswalk Detail'!A:B,2,FALSE))</f>
        <v>N/A</v>
      </c>
    </row>
    <row r="189" spans="1:5" ht="144" customHeight="1" x14ac:dyDescent="0.2">
      <c r="A189" s="69">
        <f>'High Risk Non-Compliant'!B144</f>
        <v>0</v>
      </c>
      <c r="B189" s="404">
        <f>'High Risk Non-Compliant'!C144</f>
        <v>0</v>
      </c>
      <c r="C189" s="404"/>
      <c r="D189" s="68" t="str">
        <f>IF(VLOOKUP(A189,'High Risk Non-Compliant'!B:K,$E$49,FALSE)=0,"N/A",VLOOKUP(A189,'High Risk Non-Compliant'!B:K,$E$49,FALSE))</f>
        <v>N/A</v>
      </c>
      <c r="E189" s="68" t="str">
        <f>IF(D189="N/A","N/A",VLOOKUP(D189,'Crosswalk Detail'!A:B,2,FALSE))</f>
        <v>N/A</v>
      </c>
    </row>
    <row r="190" spans="1:5" ht="144" customHeight="1" x14ac:dyDescent="0.2">
      <c r="A190" s="69">
        <f>'High Risk Non-Compliant'!B145</f>
        <v>0</v>
      </c>
      <c r="B190" s="404">
        <f>'High Risk Non-Compliant'!C145</f>
        <v>0</v>
      </c>
      <c r="C190" s="404"/>
      <c r="D190" s="68" t="str">
        <f>IF(VLOOKUP(A190,'High Risk Non-Compliant'!B:K,$E$49,FALSE)=0,"N/A",VLOOKUP(A190,'High Risk Non-Compliant'!B:K,$E$49,FALSE))</f>
        <v>N/A</v>
      </c>
      <c r="E190" s="68" t="str">
        <f>IF(D190="N/A","N/A",VLOOKUP(D190,'Crosswalk Detail'!A:B,2,FALSE))</f>
        <v>N/A</v>
      </c>
    </row>
    <row r="191" spans="1:5" ht="144" customHeight="1" x14ac:dyDescent="0.2">
      <c r="A191" s="69">
        <f>'High Risk Non-Compliant'!B146</f>
        <v>0</v>
      </c>
      <c r="B191" s="404">
        <f>'High Risk Non-Compliant'!C146</f>
        <v>0</v>
      </c>
      <c r="C191" s="404"/>
      <c r="D191" s="68" t="str">
        <f>IF(VLOOKUP(A191,'High Risk Non-Compliant'!B:K,$E$49,FALSE)=0,"N/A",VLOOKUP(A191,'High Risk Non-Compliant'!B:K,$E$49,FALSE))</f>
        <v>N/A</v>
      </c>
      <c r="E191" s="68" t="str">
        <f>IF(D191="N/A","N/A",VLOOKUP(D191,'Crosswalk Detail'!A:B,2,FALSE))</f>
        <v>N/A</v>
      </c>
    </row>
    <row r="192" spans="1:5" ht="144" customHeight="1" x14ac:dyDescent="0.2">
      <c r="A192" s="69">
        <f>'High Risk Non-Compliant'!B147</f>
        <v>0</v>
      </c>
      <c r="B192" s="404">
        <f>'High Risk Non-Compliant'!C147</f>
        <v>0</v>
      </c>
      <c r="C192" s="404"/>
      <c r="D192" s="68" t="str">
        <f>IF(VLOOKUP(A192,'High Risk Non-Compliant'!B:K,$E$49,FALSE)=0,"N/A",VLOOKUP(A192,'High Risk Non-Compliant'!B:K,$E$49,FALSE))</f>
        <v>N/A</v>
      </c>
      <c r="E192" s="68" t="str">
        <f>IF(D192="N/A","N/A",VLOOKUP(D192,'Crosswalk Detail'!A:B,2,FALSE))</f>
        <v>N/A</v>
      </c>
    </row>
    <row r="193" spans="1:5" ht="144" customHeight="1" x14ac:dyDescent="0.2">
      <c r="A193" s="69">
        <f>'High Risk Non-Compliant'!B148</f>
        <v>0</v>
      </c>
      <c r="B193" s="404">
        <f>'High Risk Non-Compliant'!C148</f>
        <v>0</v>
      </c>
      <c r="C193" s="404"/>
      <c r="D193" s="68" t="str">
        <f>IF(VLOOKUP(A193,'High Risk Non-Compliant'!B:K,$E$49,FALSE)=0,"N/A",VLOOKUP(A193,'High Risk Non-Compliant'!B:K,$E$49,FALSE))</f>
        <v>N/A</v>
      </c>
      <c r="E193" s="68" t="str">
        <f>IF(D193="N/A","N/A",VLOOKUP(D193,'Crosswalk Detail'!A:B,2,FALSE))</f>
        <v>N/A</v>
      </c>
    </row>
    <row r="194" spans="1:5" ht="144" customHeight="1" x14ac:dyDescent="0.2">
      <c r="A194" s="69">
        <f>'High Risk Non-Compliant'!B149</f>
        <v>0</v>
      </c>
      <c r="B194" s="404">
        <f>'High Risk Non-Compliant'!C149</f>
        <v>0</v>
      </c>
      <c r="C194" s="404"/>
      <c r="D194" s="68" t="str">
        <f>IF(VLOOKUP(A194,'High Risk Non-Compliant'!B:K,$E$49,FALSE)=0,"N/A",VLOOKUP(A194,'High Risk Non-Compliant'!B:K,$E$49,FALSE))</f>
        <v>N/A</v>
      </c>
      <c r="E194" s="68" t="str">
        <f>IF(D194="N/A","N/A",VLOOKUP(D194,'Crosswalk Detail'!A:B,2,FALSE))</f>
        <v>N/A</v>
      </c>
    </row>
    <row r="195" spans="1:5" ht="144" customHeight="1" x14ac:dyDescent="0.2">
      <c r="A195" s="69">
        <f>'High Risk Non-Compliant'!B150</f>
        <v>0</v>
      </c>
      <c r="B195" s="404">
        <f>'High Risk Non-Compliant'!C150</f>
        <v>0</v>
      </c>
      <c r="C195" s="404"/>
      <c r="D195" s="68" t="str">
        <f>IF(VLOOKUP(A195,'High Risk Non-Compliant'!B:K,$E$49,FALSE)=0,"N/A",VLOOKUP(A195,'High Risk Non-Compliant'!B:K,$E$49,FALSE))</f>
        <v>N/A</v>
      </c>
      <c r="E195" s="68" t="str">
        <f>IF(D195="N/A","N/A",VLOOKUP(D195,'Crosswalk Detail'!A:B,2,FALSE))</f>
        <v>N/A</v>
      </c>
    </row>
    <row r="196" spans="1:5" ht="144" customHeight="1" x14ac:dyDescent="0.2">
      <c r="A196" s="69">
        <f>'High Risk Non-Compliant'!B151</f>
        <v>0</v>
      </c>
      <c r="B196" s="404">
        <f>'High Risk Non-Compliant'!C151</f>
        <v>0</v>
      </c>
      <c r="C196" s="404"/>
      <c r="D196" s="68" t="str">
        <f>IF(VLOOKUP(A196,'High Risk Non-Compliant'!B:K,$E$49,FALSE)=0,"N/A",VLOOKUP(A196,'High Risk Non-Compliant'!B:K,$E$49,FALSE))</f>
        <v>N/A</v>
      </c>
      <c r="E196" s="68" t="str">
        <f>IF(D196="N/A","N/A",VLOOKUP(D196,'Crosswalk Detail'!A:B,2,FALSE))</f>
        <v>N/A</v>
      </c>
    </row>
    <row r="197" spans="1:5" ht="144" customHeight="1" x14ac:dyDescent="0.2">
      <c r="A197" s="69">
        <f>'High Risk Non-Compliant'!B152</f>
        <v>0</v>
      </c>
      <c r="B197" s="404">
        <f>'High Risk Non-Compliant'!C152</f>
        <v>0</v>
      </c>
      <c r="C197" s="404"/>
      <c r="D197" s="68" t="str">
        <f>IF(VLOOKUP(A197,'High Risk Non-Compliant'!B:K,$E$49,FALSE)=0,"N/A",VLOOKUP(A197,'High Risk Non-Compliant'!B:K,$E$49,FALSE))</f>
        <v>N/A</v>
      </c>
      <c r="E197" s="68" t="str">
        <f>IF(D197="N/A","N/A",VLOOKUP(D197,'Crosswalk Detail'!A:B,2,FALSE))</f>
        <v>N/A</v>
      </c>
    </row>
    <row r="198" spans="1:5" ht="144" customHeight="1" x14ac:dyDescent="0.2">
      <c r="A198" s="69">
        <f>'High Risk Non-Compliant'!B153</f>
        <v>0</v>
      </c>
      <c r="B198" s="404">
        <f>'High Risk Non-Compliant'!C153</f>
        <v>0</v>
      </c>
      <c r="C198" s="404"/>
      <c r="D198" s="68" t="str">
        <f>IF(VLOOKUP(A198,'High Risk Non-Compliant'!B:K,$E$49,FALSE)=0,"N/A",VLOOKUP(A198,'High Risk Non-Compliant'!B:K,$E$49,FALSE))</f>
        <v>N/A</v>
      </c>
      <c r="E198" s="68" t="str">
        <f>IF(D198="N/A","N/A",VLOOKUP(D198,'Crosswalk Detail'!A:B,2,FALSE))</f>
        <v>N/A</v>
      </c>
    </row>
    <row r="199" spans="1:5" ht="144" customHeight="1" x14ac:dyDescent="0.2">
      <c r="A199" s="69">
        <f>'High Risk Non-Compliant'!B154</f>
        <v>0</v>
      </c>
      <c r="B199" s="404">
        <f>'High Risk Non-Compliant'!C154</f>
        <v>0</v>
      </c>
      <c r="C199" s="404"/>
      <c r="D199" s="68" t="str">
        <f>IF(VLOOKUP(A199,'High Risk Non-Compliant'!B:K,$E$49,FALSE)=0,"N/A",VLOOKUP(A199,'High Risk Non-Compliant'!B:K,$E$49,FALSE))</f>
        <v>N/A</v>
      </c>
      <c r="E199" s="68" t="str">
        <f>IF(D199="N/A","N/A",VLOOKUP(D199,'Crosswalk Detail'!A:B,2,FALSE))</f>
        <v>N/A</v>
      </c>
    </row>
    <row r="200" spans="1:5" ht="144" customHeight="1" x14ac:dyDescent="0.2">
      <c r="A200" s="69">
        <f>'High Risk Non-Compliant'!B155</f>
        <v>0</v>
      </c>
      <c r="B200" s="404">
        <f>'High Risk Non-Compliant'!C155</f>
        <v>0</v>
      </c>
      <c r="C200" s="404"/>
      <c r="D200" s="68" t="str">
        <f>IF(VLOOKUP(A200,'High Risk Non-Compliant'!B:K,$E$49,FALSE)=0,"N/A",VLOOKUP(A200,'High Risk Non-Compliant'!B:K,$E$49,FALSE))</f>
        <v>N/A</v>
      </c>
      <c r="E200" s="68" t="str">
        <f>IF(D200="N/A","N/A",VLOOKUP(D200,'Crosswalk Detail'!A:B,2,FALSE))</f>
        <v>N/A</v>
      </c>
    </row>
    <row r="201" spans="1:5" ht="144" customHeight="1" x14ac:dyDescent="0.2">
      <c r="A201" s="69">
        <f>'High Risk Non-Compliant'!B156</f>
        <v>0</v>
      </c>
      <c r="B201" s="404">
        <f>'High Risk Non-Compliant'!C156</f>
        <v>0</v>
      </c>
      <c r="C201" s="404"/>
      <c r="D201" s="68" t="str">
        <f>IF(VLOOKUP(A201,'High Risk Non-Compliant'!B:K,$E$49,FALSE)=0,"N/A",VLOOKUP(A201,'High Risk Non-Compliant'!B:K,$E$49,FALSE))</f>
        <v>N/A</v>
      </c>
      <c r="E201" s="68" t="str">
        <f>IF(D201="N/A","N/A",VLOOKUP(D201,'Crosswalk Detail'!A:B,2,FALSE))</f>
        <v>N/A</v>
      </c>
    </row>
    <row r="202" spans="1:5" ht="144" customHeight="1" x14ac:dyDescent="0.2">
      <c r="A202" s="69">
        <f>'High Risk Non-Compliant'!B157</f>
        <v>0</v>
      </c>
      <c r="B202" s="404">
        <f>'High Risk Non-Compliant'!C157</f>
        <v>0</v>
      </c>
      <c r="C202" s="404"/>
      <c r="D202" s="68" t="str">
        <f>IF(VLOOKUP(A202,'High Risk Non-Compliant'!B:K,$E$49,FALSE)=0,"N/A",VLOOKUP(A202,'High Risk Non-Compliant'!B:K,$E$49,FALSE))</f>
        <v>N/A</v>
      </c>
      <c r="E202" s="68" t="str">
        <f>IF(D202="N/A","N/A",VLOOKUP(D202,'Crosswalk Detail'!A:B,2,FALSE))</f>
        <v>N/A</v>
      </c>
    </row>
    <row r="203" spans="1:5" ht="144" customHeight="1" x14ac:dyDescent="0.2">
      <c r="A203" s="69">
        <f>'High Risk Non-Compliant'!B158</f>
        <v>0</v>
      </c>
      <c r="B203" s="404">
        <f>'High Risk Non-Compliant'!C158</f>
        <v>0</v>
      </c>
      <c r="C203" s="404"/>
      <c r="D203" s="68" t="str">
        <f>IF(VLOOKUP(A203,'High Risk Non-Compliant'!B:K,$E$49,FALSE)=0,"N/A",VLOOKUP(A203,'High Risk Non-Compliant'!B:K,$E$49,FALSE))</f>
        <v>N/A</v>
      </c>
      <c r="E203" s="68" t="str">
        <f>IF(D203="N/A","N/A",VLOOKUP(D203,'Crosswalk Detail'!A:B,2,FALSE))</f>
        <v>N/A</v>
      </c>
    </row>
    <row r="204" spans="1:5" ht="144" customHeight="1" x14ac:dyDescent="0.2">
      <c r="A204" s="69">
        <f>'High Risk Non-Compliant'!B159</f>
        <v>0</v>
      </c>
      <c r="B204" s="404">
        <f>'High Risk Non-Compliant'!C159</f>
        <v>0</v>
      </c>
      <c r="C204" s="404"/>
      <c r="D204" s="68" t="str">
        <f>IF(VLOOKUP(A204,'High Risk Non-Compliant'!B:K,$E$49,FALSE)=0,"N/A",VLOOKUP(A204,'High Risk Non-Compliant'!B:K,$E$49,FALSE))</f>
        <v>N/A</v>
      </c>
      <c r="E204" s="68" t="str">
        <f>IF(D204="N/A","N/A",VLOOKUP(D204,'Crosswalk Detail'!A:B,2,FALSE))</f>
        <v>N/A</v>
      </c>
    </row>
    <row r="205" spans="1:5" ht="144" customHeight="1" x14ac:dyDescent="0.2">
      <c r="A205" s="69">
        <f>'High Risk Non-Compliant'!B160</f>
        <v>0</v>
      </c>
      <c r="B205" s="404">
        <f>'High Risk Non-Compliant'!C160</f>
        <v>0</v>
      </c>
      <c r="C205" s="404"/>
      <c r="D205" s="68" t="str">
        <f>IF(VLOOKUP(A205,'High Risk Non-Compliant'!B:K,$E$49,FALSE)=0,"N/A",VLOOKUP(A205,'High Risk Non-Compliant'!B:K,$E$49,FALSE))</f>
        <v>N/A</v>
      </c>
      <c r="E205" s="68" t="str">
        <f>IF(D205="N/A","N/A",VLOOKUP(D205,'Crosswalk Detail'!A:B,2,FALSE))</f>
        <v>N/A</v>
      </c>
    </row>
    <row r="206" spans="1:5" ht="144" customHeight="1" x14ac:dyDescent="0.2">
      <c r="A206" s="69">
        <f>'High Risk Non-Compliant'!B161</f>
        <v>0</v>
      </c>
      <c r="B206" s="404">
        <f>'High Risk Non-Compliant'!C161</f>
        <v>0</v>
      </c>
      <c r="C206" s="404"/>
      <c r="D206" s="68" t="str">
        <f>IF(VLOOKUP(A206,'High Risk Non-Compliant'!B:K,$E$49,FALSE)=0,"N/A",VLOOKUP(A206,'High Risk Non-Compliant'!B:K,$E$49,FALSE))</f>
        <v>N/A</v>
      </c>
      <c r="E206" s="68" t="str">
        <f>IF(D206="N/A","N/A",VLOOKUP(D206,'Crosswalk Detail'!A:B,2,FALSE))</f>
        <v>N/A</v>
      </c>
    </row>
    <row r="207" spans="1:5" ht="144" customHeight="1" x14ac:dyDescent="0.2">
      <c r="A207" s="69">
        <f>'High Risk Non-Compliant'!B162</f>
        <v>0</v>
      </c>
      <c r="B207" s="404">
        <f>'High Risk Non-Compliant'!C162</f>
        <v>0</v>
      </c>
      <c r="C207" s="404"/>
      <c r="D207" s="68" t="str">
        <f>IF(VLOOKUP(A207,'High Risk Non-Compliant'!B:K,$E$49,FALSE)=0,"N/A",VLOOKUP(A207,'High Risk Non-Compliant'!B:K,$E$49,FALSE))</f>
        <v>N/A</v>
      </c>
      <c r="E207" s="68" t="str">
        <f>IF(D207="N/A","N/A",VLOOKUP(D207,'Crosswalk Detail'!A:B,2,FALSE))</f>
        <v>N/A</v>
      </c>
    </row>
    <row r="208" spans="1:5" ht="144" customHeight="1" x14ac:dyDescent="0.2">
      <c r="A208" s="69">
        <f>'High Risk Non-Compliant'!B163</f>
        <v>0</v>
      </c>
      <c r="B208" s="404">
        <f>'High Risk Non-Compliant'!C163</f>
        <v>0</v>
      </c>
      <c r="C208" s="404"/>
      <c r="D208" s="68" t="str">
        <f>IF(VLOOKUP(A208,'High Risk Non-Compliant'!B:K,$E$49,FALSE)=0,"N/A",VLOOKUP(A208,'High Risk Non-Compliant'!B:K,$E$49,FALSE))</f>
        <v>N/A</v>
      </c>
      <c r="E208" s="68" t="str">
        <f>IF(D208="N/A","N/A",VLOOKUP(D208,'Crosswalk Detail'!A:B,2,FALSE))</f>
        <v>N/A</v>
      </c>
    </row>
    <row r="209" spans="1:5" ht="144" customHeight="1" x14ac:dyDescent="0.2">
      <c r="A209" s="69">
        <f>'High Risk Non-Compliant'!B164</f>
        <v>0</v>
      </c>
      <c r="B209" s="404">
        <f>'High Risk Non-Compliant'!C164</f>
        <v>0</v>
      </c>
      <c r="C209" s="404"/>
      <c r="D209" s="68" t="str">
        <f>IF(VLOOKUP(A209,'High Risk Non-Compliant'!B:K,$E$49,FALSE)=0,"N/A",VLOOKUP(A209,'High Risk Non-Compliant'!B:K,$E$49,FALSE))</f>
        <v>N/A</v>
      </c>
      <c r="E209" s="68" t="str">
        <f>IF(D209="N/A","N/A",VLOOKUP(D209,'Crosswalk Detail'!A:B,2,FALSE))</f>
        <v>N/A</v>
      </c>
    </row>
    <row r="210" spans="1:5" ht="144" customHeight="1" x14ac:dyDescent="0.2">
      <c r="A210" s="69">
        <f>'High Risk Non-Compliant'!B165</f>
        <v>0</v>
      </c>
      <c r="B210" s="404">
        <f>'High Risk Non-Compliant'!C165</f>
        <v>0</v>
      </c>
      <c r="C210" s="404"/>
      <c r="D210" s="68" t="str">
        <f>IF(VLOOKUP(A210,'High Risk Non-Compliant'!B:K,$E$49,FALSE)=0,"N/A",VLOOKUP(A210,'High Risk Non-Compliant'!B:K,$E$49,FALSE))</f>
        <v>N/A</v>
      </c>
      <c r="E210" s="68" t="str">
        <f>IF(D210="N/A","N/A",VLOOKUP(D210,'Crosswalk Detail'!A:B,2,FALSE))</f>
        <v>N/A</v>
      </c>
    </row>
    <row r="211" spans="1:5" ht="144" customHeight="1" x14ac:dyDescent="0.2">
      <c r="A211" s="69">
        <f>'High Risk Non-Compliant'!B166</f>
        <v>0</v>
      </c>
      <c r="B211" s="404">
        <f>'High Risk Non-Compliant'!C166</f>
        <v>0</v>
      </c>
      <c r="C211" s="404"/>
      <c r="D211" s="68" t="str">
        <f>IF(VLOOKUP(A211,'High Risk Non-Compliant'!B:K,$E$49,FALSE)=0,"N/A",VLOOKUP(A211,'High Risk Non-Compliant'!B:K,$E$49,FALSE))</f>
        <v>N/A</v>
      </c>
      <c r="E211" s="68" t="str">
        <f>IF(D211="N/A","N/A",VLOOKUP(D211,'Crosswalk Detail'!A:B,2,FALSE))</f>
        <v>N/A</v>
      </c>
    </row>
    <row r="212" spans="1:5" ht="144" customHeight="1" x14ac:dyDescent="0.2">
      <c r="A212" s="69">
        <f>'High Risk Non-Compliant'!B167</f>
        <v>0</v>
      </c>
      <c r="B212" s="404">
        <f>'High Risk Non-Compliant'!C167</f>
        <v>0</v>
      </c>
      <c r="C212" s="404"/>
      <c r="D212" s="68" t="str">
        <f>IF(VLOOKUP(A212,'High Risk Non-Compliant'!B:K,$E$49,FALSE)=0,"N/A",VLOOKUP(A212,'High Risk Non-Compliant'!B:K,$E$49,FALSE))</f>
        <v>N/A</v>
      </c>
      <c r="E212" s="68" t="str">
        <f>IF(D212="N/A","N/A",VLOOKUP(D212,'Crosswalk Detail'!A:B,2,FALSE))</f>
        <v>N/A</v>
      </c>
    </row>
    <row r="213" spans="1:5" ht="144" customHeight="1" x14ac:dyDescent="0.2">
      <c r="A213" s="69">
        <f>'High Risk Non-Compliant'!B168</f>
        <v>0</v>
      </c>
      <c r="B213" s="404">
        <f>'High Risk Non-Compliant'!C168</f>
        <v>0</v>
      </c>
      <c r="C213" s="404"/>
      <c r="D213" s="68" t="str">
        <f>IF(VLOOKUP(A213,'High Risk Non-Compliant'!B:K,$E$49,FALSE)=0,"N/A",VLOOKUP(A213,'High Risk Non-Compliant'!B:K,$E$49,FALSE))</f>
        <v>N/A</v>
      </c>
      <c r="E213" s="68" t="str">
        <f>IF(D213="N/A","N/A",VLOOKUP(D213,'Crosswalk Detail'!A:B,2,FALSE))</f>
        <v>N/A</v>
      </c>
    </row>
    <row r="214" spans="1:5" ht="144" customHeight="1" x14ac:dyDescent="0.2">
      <c r="A214" s="69">
        <f>'High Risk Non-Compliant'!B169</f>
        <v>0</v>
      </c>
      <c r="B214" s="404">
        <f>'High Risk Non-Compliant'!C169</f>
        <v>0</v>
      </c>
      <c r="C214" s="404"/>
      <c r="D214" s="68" t="str">
        <f>IF(VLOOKUP(A214,'High Risk Non-Compliant'!B:K,$E$49,FALSE)=0,"N/A",VLOOKUP(A214,'High Risk Non-Compliant'!B:K,$E$49,FALSE))</f>
        <v>N/A</v>
      </c>
      <c r="E214" s="68" t="str">
        <f>IF(D214="N/A","N/A",VLOOKUP(D214,'Crosswalk Detail'!A:B,2,FALSE))</f>
        <v>N/A</v>
      </c>
    </row>
    <row r="215" spans="1:5" ht="144" customHeight="1" x14ac:dyDescent="0.2">
      <c r="A215" s="69">
        <f>'High Risk Non-Compliant'!B170</f>
        <v>0</v>
      </c>
      <c r="B215" s="404">
        <f>'High Risk Non-Compliant'!C170</f>
        <v>0</v>
      </c>
      <c r="C215" s="404"/>
      <c r="D215" s="68" t="str">
        <f>IF(VLOOKUP(A215,'High Risk Non-Compliant'!B:K,$E$49,FALSE)=0,"N/A",VLOOKUP(A215,'High Risk Non-Compliant'!B:K,$E$49,FALSE))</f>
        <v>N/A</v>
      </c>
      <c r="E215" s="68" t="str">
        <f>IF(D215="N/A","N/A",VLOOKUP(D215,'Crosswalk Detail'!A:B,2,FALSE))</f>
        <v>N/A</v>
      </c>
    </row>
    <row r="216" spans="1:5" ht="144" customHeight="1" x14ac:dyDescent="0.2">
      <c r="A216" s="69">
        <f>'High Risk Non-Compliant'!B171</f>
        <v>0</v>
      </c>
      <c r="B216" s="404">
        <f>'High Risk Non-Compliant'!C171</f>
        <v>0</v>
      </c>
      <c r="C216" s="404"/>
      <c r="D216" s="68" t="str">
        <f>IF(VLOOKUP(A216,'High Risk Non-Compliant'!B:K,$E$49,FALSE)=0,"N/A",VLOOKUP(A216,'High Risk Non-Compliant'!B:K,$E$49,FALSE))</f>
        <v>N/A</v>
      </c>
      <c r="E216" s="68" t="str">
        <f>IF(D216="N/A","N/A",VLOOKUP(D216,'Crosswalk Detail'!A:B,2,FALSE))</f>
        <v>N/A</v>
      </c>
    </row>
    <row r="217" spans="1:5" ht="144" customHeight="1" x14ac:dyDescent="0.2">
      <c r="A217" s="69">
        <f>'High Risk Non-Compliant'!B172</f>
        <v>0</v>
      </c>
      <c r="B217" s="404">
        <f>'High Risk Non-Compliant'!C172</f>
        <v>0</v>
      </c>
      <c r="C217" s="404"/>
      <c r="D217" s="68" t="str">
        <f>IF(VLOOKUP(A217,'High Risk Non-Compliant'!B:K,$E$49,FALSE)=0,"N/A",VLOOKUP(A217,'High Risk Non-Compliant'!B:K,$E$49,FALSE))</f>
        <v>N/A</v>
      </c>
      <c r="E217" s="68" t="str">
        <f>IF(D217="N/A","N/A",VLOOKUP(D217,'Crosswalk Detail'!A:B,2,FALSE))</f>
        <v>N/A</v>
      </c>
    </row>
    <row r="218" spans="1:5" ht="144" customHeight="1" x14ac:dyDescent="0.2">
      <c r="A218" s="70">
        <f>'High Risk Non-Compliant'!B173</f>
        <v>0</v>
      </c>
      <c r="B218" s="406">
        <f>'High Risk Non-Compliant'!C173</f>
        <v>0</v>
      </c>
      <c r="C218" s="406"/>
      <c r="D218" s="68" t="str">
        <f>IF(VLOOKUP(A218,'High Risk Non-Compliant'!B:K,$E$49,FALSE)=0,"N/A",VLOOKUP(A218,'High Risk Non-Compliant'!B:K,$E$49,FALSE))</f>
        <v>N/A</v>
      </c>
      <c r="E218" s="68" t="str">
        <f>IF(D218="N/A","N/A",VLOOKUP(D218,'Crosswalk Detail'!A:B,2,FALSE))</f>
        <v>N/A</v>
      </c>
    </row>
    <row r="219" spans="1:5" ht="144" customHeight="1" x14ac:dyDescent="0.2">
      <c r="A219" s="70">
        <f>'High Risk Non-Compliant'!B174</f>
        <v>0</v>
      </c>
      <c r="B219" s="406">
        <f>'High Risk Non-Compliant'!C174</f>
        <v>0</v>
      </c>
      <c r="C219" s="406"/>
      <c r="D219" s="68" t="str">
        <f>IF(VLOOKUP(A219,'High Risk Non-Compliant'!B:K,$E$49,FALSE)=0,"N/A",VLOOKUP(A219,'High Risk Non-Compliant'!B:K,$E$49,FALSE))</f>
        <v>N/A</v>
      </c>
      <c r="E219" s="68" t="str">
        <f>IF(D219="N/A","N/A",VLOOKUP(D219,'Crosswalk Detail'!A:B,2,FALSE))</f>
        <v>N/A</v>
      </c>
    </row>
    <row r="220" spans="1:5" ht="144" customHeight="1" x14ac:dyDescent="0.2">
      <c r="A220" s="70">
        <f>'High Risk Non-Compliant'!B175</f>
        <v>0</v>
      </c>
      <c r="B220" s="406">
        <f>'High Risk Non-Compliant'!C175</f>
        <v>0</v>
      </c>
      <c r="C220" s="406"/>
      <c r="D220" s="68" t="str">
        <f>IF(VLOOKUP(A220,'High Risk Non-Compliant'!B:K,$E$49,FALSE)=0,"N/A",VLOOKUP(A220,'High Risk Non-Compliant'!B:K,$E$49,FALSE))</f>
        <v>N/A</v>
      </c>
      <c r="E220" s="68" t="str">
        <f>IF(D220="N/A","N/A",VLOOKUP(D220,'Crosswalk Detail'!A:B,2,FALSE))</f>
        <v>N/A</v>
      </c>
    </row>
    <row r="221" spans="1:5" ht="144" customHeight="1" x14ac:dyDescent="0.2">
      <c r="A221" s="70">
        <f>'High Risk Non-Compliant'!B176</f>
        <v>0</v>
      </c>
      <c r="B221" s="406">
        <f>'High Risk Non-Compliant'!C176</f>
        <v>0</v>
      </c>
      <c r="C221" s="406"/>
      <c r="D221" s="68">
        <f>VLOOKUP(A221,'High Risk Non-Compliant'!B:K,$E$49,FALSE)</f>
        <v>0</v>
      </c>
      <c r="E221" s="68" t="e">
        <f>VLOOKUP(D221,'Crosswalk Detail'!A:B,2,FALSE)</f>
        <v>#N/A</v>
      </c>
    </row>
    <row r="222" spans="1:5" ht="144" customHeight="1" x14ac:dyDescent="0.2">
      <c r="A222" s="70">
        <f>'High Risk Non-Compliant'!B177</f>
        <v>0</v>
      </c>
      <c r="B222" s="406">
        <f>'High Risk Non-Compliant'!C177</f>
        <v>0</v>
      </c>
      <c r="C222" s="406"/>
      <c r="D222" s="68">
        <f>VLOOKUP(A222,'High Risk Non-Compliant'!B:K,$E$49,FALSE)</f>
        <v>0</v>
      </c>
      <c r="E222" s="68" t="e">
        <f>VLOOKUP(D222,'Crosswalk Detail'!A:B,2,FALSE)</f>
        <v>#N/A</v>
      </c>
    </row>
    <row r="223" spans="1:5" ht="144" customHeight="1" x14ac:dyDescent="0.2">
      <c r="A223" s="70">
        <f>'High Risk Non-Compliant'!B178</f>
        <v>0</v>
      </c>
      <c r="B223" s="406">
        <f>'High Risk Non-Compliant'!C178</f>
        <v>0</v>
      </c>
      <c r="C223" s="406"/>
      <c r="D223" s="68">
        <f>VLOOKUP(A223,'High Risk Non-Compliant'!B:K,$E$49,FALSE)</f>
        <v>0</v>
      </c>
      <c r="E223" s="68" t="e">
        <f>VLOOKUP(D223,'Crosswalk Detail'!A:B,2,FALSE)</f>
        <v>#N/A</v>
      </c>
    </row>
    <row r="224" spans="1:5" ht="144" customHeight="1" x14ac:dyDescent="0.2">
      <c r="A224" s="70">
        <f>'High Risk Non-Compliant'!B179</f>
        <v>0</v>
      </c>
      <c r="B224" s="406">
        <f>'High Risk Non-Compliant'!C179</f>
        <v>0</v>
      </c>
      <c r="C224" s="406"/>
      <c r="D224" s="68">
        <f>VLOOKUP(A224,'High Risk Non-Compliant'!B:K,$E$49,FALSE)</f>
        <v>0</v>
      </c>
      <c r="E224" s="68" t="e">
        <f>VLOOKUP(D224,'Crosswalk Detail'!A:B,2,FALSE)</f>
        <v>#N/A</v>
      </c>
    </row>
    <row r="225" spans="1:5" ht="144" customHeight="1" x14ac:dyDescent="0.2">
      <c r="A225" s="70">
        <f>'High Risk Non-Compliant'!B180</f>
        <v>0</v>
      </c>
      <c r="B225" s="406">
        <f>'High Risk Non-Compliant'!C180</f>
        <v>0</v>
      </c>
      <c r="C225" s="406"/>
      <c r="D225" s="68">
        <f>VLOOKUP(A225,'High Risk Non-Compliant'!B:K,$E$49,FALSE)</f>
        <v>0</v>
      </c>
      <c r="E225" s="68" t="e">
        <f>VLOOKUP(D225,'Crosswalk Detail'!A:B,2,FALSE)</f>
        <v>#N/A</v>
      </c>
    </row>
    <row r="226" spans="1:5" ht="144" customHeight="1" x14ac:dyDescent="0.2">
      <c r="A226" s="70">
        <f>'High Risk Non-Compliant'!B181</f>
        <v>0</v>
      </c>
      <c r="B226" s="406">
        <f>'High Risk Non-Compliant'!C181</f>
        <v>0</v>
      </c>
      <c r="C226" s="406"/>
      <c r="D226" s="68">
        <f>VLOOKUP(A226,'High Risk Non-Compliant'!B:K,$E$49,FALSE)</f>
        <v>0</v>
      </c>
      <c r="E226" s="68" t="e">
        <f>VLOOKUP(D226,'Crosswalk Detail'!A:B,2,FALSE)</f>
        <v>#N/A</v>
      </c>
    </row>
    <row r="227" spans="1:5" x14ac:dyDescent="0.2">
      <c r="A227" s="71">
        <f>'High Risk Non-Compliant'!B182</f>
        <v>0</v>
      </c>
      <c r="B227" s="407">
        <f>'High Risk Non-Compliant'!C182</f>
        <v>0</v>
      </c>
      <c r="C227" s="407"/>
      <c r="D227" s="68"/>
      <c r="E227" s="68"/>
    </row>
    <row r="228" spans="1:5" ht="29.25" customHeight="1" x14ac:dyDescent="0.2">
      <c r="A228" s="71">
        <f>'High Risk Non-Compliant'!B183</f>
        <v>0</v>
      </c>
      <c r="B228" s="407">
        <f>'High Risk Non-Compliant'!C183</f>
        <v>0</v>
      </c>
      <c r="C228" s="407"/>
      <c r="D228" s="68"/>
      <c r="E228" s="68"/>
    </row>
    <row r="229" spans="1:5" ht="29.25" customHeight="1" x14ac:dyDescent="0.2">
      <c r="A229" s="71">
        <f>'High Risk Non-Compliant'!B184</f>
        <v>0</v>
      </c>
      <c r="B229" s="407">
        <f>'High Risk Non-Compliant'!C184</f>
        <v>0</v>
      </c>
      <c r="C229" s="407"/>
      <c r="D229" s="68"/>
      <c r="E229" s="68"/>
    </row>
    <row r="230" spans="1:5" x14ac:dyDescent="0.2">
      <c r="A230" s="71">
        <f>'High Risk Non-Compliant'!B185</f>
        <v>0</v>
      </c>
      <c r="B230" s="407">
        <f>'High Risk Non-Compliant'!C185</f>
        <v>0</v>
      </c>
      <c r="C230" s="407"/>
      <c r="D230" s="68"/>
      <c r="E230" s="68"/>
    </row>
    <row r="231" spans="1:5" ht="29.25" customHeight="1" x14ac:dyDescent="0.2">
      <c r="A231" s="71">
        <f>'High Risk Non-Compliant'!B186</f>
        <v>0</v>
      </c>
      <c r="B231" s="407">
        <f>'High Risk Non-Compliant'!C186</f>
        <v>0</v>
      </c>
      <c r="C231" s="407"/>
      <c r="D231" s="68"/>
      <c r="E231" s="68"/>
    </row>
    <row r="232" spans="1:5" ht="29.25" customHeight="1" x14ac:dyDescent="0.2">
      <c r="A232" s="71">
        <f>'High Risk Non-Compliant'!B187</f>
        <v>0</v>
      </c>
      <c r="B232" s="407">
        <f>'High Risk Non-Compliant'!C187</f>
        <v>0</v>
      </c>
      <c r="C232" s="407"/>
      <c r="D232" s="68"/>
      <c r="E232" s="68"/>
    </row>
    <row r="233" spans="1:5" ht="44" customHeight="1" x14ac:dyDescent="0.2">
      <c r="A233" s="71">
        <f>'High Risk Non-Compliant'!B188</f>
        <v>0</v>
      </c>
      <c r="B233" s="407">
        <f>'High Risk Non-Compliant'!C188</f>
        <v>0</v>
      </c>
      <c r="C233" s="407"/>
      <c r="D233" s="68"/>
      <c r="E233" s="68"/>
    </row>
    <row r="234" spans="1:5" x14ac:dyDescent="0.2">
      <c r="A234" s="71">
        <f>'High Risk Non-Compliant'!B189</f>
        <v>0</v>
      </c>
      <c r="B234" s="407">
        <f>'High Risk Non-Compliant'!C189</f>
        <v>0</v>
      </c>
      <c r="C234" s="407"/>
      <c r="D234" s="68"/>
      <c r="E234" s="68"/>
    </row>
    <row r="235" spans="1:5" x14ac:dyDescent="0.2">
      <c r="A235" s="71">
        <f>'High Risk Non-Compliant'!B190</f>
        <v>0</v>
      </c>
      <c r="B235" s="407">
        <f>'High Risk Non-Compliant'!C190</f>
        <v>0</v>
      </c>
      <c r="C235" s="407"/>
      <c r="D235" s="68"/>
      <c r="E235" s="68"/>
    </row>
    <row r="236" spans="1:5" x14ac:dyDescent="0.2">
      <c r="A236" s="71">
        <f>'High Risk Non-Compliant'!B191</f>
        <v>0</v>
      </c>
      <c r="B236" s="407">
        <f>'High Risk Non-Compliant'!C191</f>
        <v>0</v>
      </c>
      <c r="C236" s="407"/>
      <c r="D236" s="68"/>
      <c r="E236" s="68"/>
    </row>
    <row r="237" spans="1:5" x14ac:dyDescent="0.2">
      <c r="A237" s="71">
        <f>'High Risk Non-Compliant'!B192</f>
        <v>0</v>
      </c>
      <c r="B237" s="407">
        <f>'High Risk Non-Compliant'!C192</f>
        <v>0</v>
      </c>
      <c r="C237" s="407"/>
      <c r="D237" s="68"/>
      <c r="E237" s="68"/>
    </row>
    <row r="238" spans="1:5" x14ac:dyDescent="0.2">
      <c r="A238" s="71">
        <f>'High Risk Non-Compliant'!B193</f>
        <v>0</v>
      </c>
      <c r="B238" s="407">
        <f>'High Risk Non-Compliant'!C193</f>
        <v>0</v>
      </c>
      <c r="C238" s="407"/>
      <c r="D238" s="68"/>
      <c r="E238" s="68"/>
    </row>
    <row r="239" spans="1:5" x14ac:dyDescent="0.2">
      <c r="A239" s="71">
        <f>'High Risk Non-Compliant'!B194</f>
        <v>0</v>
      </c>
      <c r="B239" s="407">
        <f>'High Risk Non-Compliant'!C194</f>
        <v>0</v>
      </c>
      <c r="C239" s="407"/>
      <c r="D239" s="68"/>
      <c r="E239" s="68"/>
    </row>
    <row r="240" spans="1:5" x14ac:dyDescent="0.2">
      <c r="A240" s="71">
        <f>'High Risk Non-Compliant'!B195</f>
        <v>0</v>
      </c>
      <c r="B240" s="407">
        <f>'High Risk Non-Compliant'!C195</f>
        <v>0</v>
      </c>
      <c r="C240" s="407"/>
      <c r="D240" s="68"/>
      <c r="E240" s="68"/>
    </row>
    <row r="241" spans="1:5" x14ac:dyDescent="0.2">
      <c r="A241" s="71">
        <f>'High Risk Non-Compliant'!B196</f>
        <v>0</v>
      </c>
      <c r="B241" s="407">
        <f>'High Risk Non-Compliant'!C196</f>
        <v>0</v>
      </c>
      <c r="C241" s="407"/>
      <c r="D241" s="68"/>
      <c r="E241" s="68"/>
    </row>
    <row r="242" spans="1:5" x14ac:dyDescent="0.2">
      <c r="A242" s="71">
        <f>'High Risk Non-Compliant'!B197</f>
        <v>0</v>
      </c>
      <c r="B242" s="407">
        <f>'High Risk Non-Compliant'!C197</f>
        <v>0</v>
      </c>
      <c r="C242" s="407"/>
      <c r="D242" s="68"/>
      <c r="E242" s="68"/>
    </row>
    <row r="243" spans="1:5" x14ac:dyDescent="0.2">
      <c r="A243" s="71">
        <f>'High Risk Non-Compliant'!B198</f>
        <v>0</v>
      </c>
      <c r="B243" s="407">
        <f>'High Risk Non-Compliant'!C198</f>
        <v>0</v>
      </c>
      <c r="C243" s="407"/>
      <c r="D243" s="68"/>
      <c r="E243" s="68"/>
    </row>
    <row r="244" spans="1:5" ht="29.25" customHeight="1" x14ac:dyDescent="0.2">
      <c r="A244" s="71">
        <f>'High Risk Non-Compliant'!B199</f>
        <v>0</v>
      </c>
      <c r="B244" s="407">
        <f>'High Risk Non-Compliant'!C199</f>
        <v>0</v>
      </c>
      <c r="C244" s="407"/>
      <c r="D244" s="68"/>
      <c r="E244" s="68"/>
    </row>
    <row r="245" spans="1:5" ht="29.25" customHeight="1" x14ac:dyDescent="0.2">
      <c r="A245" s="71">
        <f>'High Risk Non-Compliant'!B200</f>
        <v>0</v>
      </c>
      <c r="B245" s="407">
        <f>'High Risk Non-Compliant'!C200</f>
        <v>0</v>
      </c>
      <c r="C245" s="407"/>
      <c r="D245" s="68"/>
      <c r="E245" s="68"/>
    </row>
    <row r="246" spans="1:5" ht="58.5" customHeight="1" x14ac:dyDescent="0.2">
      <c r="A246" s="71">
        <f>'High Risk Non-Compliant'!B201</f>
        <v>0</v>
      </c>
      <c r="B246" s="407">
        <f>'High Risk Non-Compliant'!C201</f>
        <v>0</v>
      </c>
      <c r="C246" s="407"/>
      <c r="D246" s="68"/>
      <c r="E246" s="68"/>
    </row>
    <row r="247" spans="1:5" ht="44" customHeight="1" x14ac:dyDescent="0.2">
      <c r="A247" s="71">
        <f>'High Risk Non-Compliant'!B202</f>
        <v>0</v>
      </c>
      <c r="B247" s="407">
        <f>'High Risk Non-Compliant'!C202</f>
        <v>0</v>
      </c>
      <c r="C247" s="407"/>
      <c r="D247" s="68"/>
      <c r="E247" s="68"/>
    </row>
    <row r="248" spans="1:5" ht="29.25" customHeight="1" x14ac:dyDescent="0.2">
      <c r="A248" s="71">
        <f>'High Risk Non-Compliant'!B203</f>
        <v>0</v>
      </c>
      <c r="B248" s="407">
        <f>'High Risk Non-Compliant'!C203</f>
        <v>0</v>
      </c>
      <c r="C248" s="407"/>
      <c r="D248" s="68"/>
      <c r="E248" s="68"/>
    </row>
    <row r="249" spans="1:5" ht="44" customHeight="1" x14ac:dyDescent="0.2">
      <c r="A249" s="71">
        <f>'High Risk Non-Compliant'!B204</f>
        <v>0</v>
      </c>
      <c r="B249" s="407">
        <f>'High Risk Non-Compliant'!C204</f>
        <v>0</v>
      </c>
      <c r="C249" s="407"/>
      <c r="D249" s="68"/>
      <c r="E249" s="68"/>
    </row>
    <row r="250" spans="1:5" ht="29.25" customHeight="1" x14ac:dyDescent="0.2">
      <c r="A250" s="71">
        <f>'High Risk Non-Compliant'!B205</f>
        <v>0</v>
      </c>
      <c r="B250" s="407">
        <f>'High Risk Non-Compliant'!C205</f>
        <v>0</v>
      </c>
      <c r="C250" s="407"/>
      <c r="D250" s="68"/>
      <c r="E250" s="68"/>
    </row>
    <row r="251" spans="1:5" ht="175.5" customHeight="1" x14ac:dyDescent="0.2">
      <c r="A251" s="71">
        <f>'High Risk Non-Compliant'!B206</f>
        <v>0</v>
      </c>
      <c r="B251" s="407">
        <f>'High Risk Non-Compliant'!C206</f>
        <v>0</v>
      </c>
      <c r="C251" s="407"/>
      <c r="D251" s="68"/>
      <c r="E251" s="68"/>
    </row>
    <row r="252" spans="1:5" ht="73.25" customHeight="1" x14ac:dyDescent="0.2">
      <c r="A252" s="71">
        <f>'High Risk Non-Compliant'!B207</f>
        <v>0</v>
      </c>
      <c r="B252" s="407">
        <f>'High Risk Non-Compliant'!C207</f>
        <v>0</v>
      </c>
      <c r="C252" s="407"/>
      <c r="D252" s="68"/>
      <c r="E252" s="68"/>
    </row>
    <row r="253" spans="1:5" ht="87.75" customHeight="1" x14ac:dyDescent="0.2">
      <c r="A253" s="71">
        <f>'High Risk Non-Compliant'!B208</f>
        <v>0</v>
      </c>
      <c r="B253" s="407">
        <f>'High Risk Non-Compliant'!C208</f>
        <v>0</v>
      </c>
      <c r="C253" s="407"/>
      <c r="D253" s="68"/>
      <c r="E253" s="68"/>
    </row>
    <row r="254" spans="1:5" x14ac:dyDescent="0.2">
      <c r="A254" s="71">
        <f>'High Risk Non-Compliant'!B209</f>
        <v>0</v>
      </c>
      <c r="B254" s="407">
        <f>'High Risk Non-Compliant'!C209</f>
        <v>0</v>
      </c>
      <c r="C254" s="407"/>
      <c r="D254" s="68"/>
      <c r="E254" s="68"/>
    </row>
    <row r="255" spans="1:5" ht="29.25" customHeight="1" x14ac:dyDescent="0.2">
      <c r="A255" s="71">
        <f>'High Risk Non-Compliant'!B210</f>
        <v>0</v>
      </c>
      <c r="B255" s="407">
        <f>'High Risk Non-Compliant'!C210</f>
        <v>0</v>
      </c>
      <c r="C255" s="407"/>
      <c r="D255" s="68"/>
      <c r="E255" s="68"/>
    </row>
    <row r="256" spans="1:5" x14ac:dyDescent="0.2">
      <c r="A256" s="71">
        <f>'High Risk Non-Compliant'!B211</f>
        <v>0</v>
      </c>
      <c r="B256" s="407">
        <f>'High Risk Non-Compliant'!C211</f>
        <v>0</v>
      </c>
      <c r="C256" s="407"/>
      <c r="D256" s="68"/>
      <c r="E256" s="68"/>
    </row>
    <row r="257" spans="1:5" x14ac:dyDescent="0.2">
      <c r="A257" s="71">
        <f>'High Risk Non-Compliant'!B212</f>
        <v>0</v>
      </c>
      <c r="B257" s="407">
        <f>'High Risk Non-Compliant'!C212</f>
        <v>0</v>
      </c>
      <c r="C257" s="407"/>
      <c r="D257" s="68"/>
      <c r="E257" s="68"/>
    </row>
    <row r="258" spans="1:5" x14ac:dyDescent="0.2">
      <c r="A258" s="71">
        <f>'High Risk Non-Compliant'!B213</f>
        <v>0</v>
      </c>
      <c r="B258" s="407">
        <f>'High Risk Non-Compliant'!C213</f>
        <v>0</v>
      </c>
      <c r="C258" s="407"/>
      <c r="D258" s="68"/>
      <c r="E258" s="68"/>
    </row>
    <row r="259" spans="1:5" x14ac:dyDescent="0.2">
      <c r="A259" s="71">
        <f>'High Risk Non-Compliant'!B214</f>
        <v>0</v>
      </c>
      <c r="B259" s="407">
        <f>'High Risk Non-Compliant'!C214</f>
        <v>0</v>
      </c>
      <c r="C259" s="407"/>
      <c r="D259" s="68"/>
      <c r="E259" s="68"/>
    </row>
    <row r="260" spans="1:5" x14ac:dyDescent="0.2">
      <c r="A260" s="71">
        <f>'High Risk Non-Compliant'!B215</f>
        <v>0</v>
      </c>
      <c r="B260" s="407">
        <f>'High Risk Non-Compliant'!C215</f>
        <v>0</v>
      </c>
      <c r="C260" s="407"/>
      <c r="D260" s="68"/>
      <c r="E260" s="68"/>
    </row>
    <row r="261" spans="1:5" x14ac:dyDescent="0.2">
      <c r="A261" s="71">
        <f>'High Risk Non-Compliant'!B216</f>
        <v>0</v>
      </c>
      <c r="B261" s="407">
        <f>'High Risk Non-Compliant'!C216</f>
        <v>0</v>
      </c>
      <c r="C261" s="407"/>
      <c r="D261" s="68"/>
      <c r="E261" s="68"/>
    </row>
    <row r="262" spans="1:5" x14ac:dyDescent="0.2">
      <c r="A262" s="71">
        <f>'High Risk Non-Compliant'!B217</f>
        <v>0</v>
      </c>
      <c r="B262" s="407">
        <f>'High Risk Non-Compliant'!C217</f>
        <v>0</v>
      </c>
      <c r="C262" s="407"/>
      <c r="D262" s="68"/>
      <c r="E262" s="68"/>
    </row>
    <row r="263" spans="1:5" x14ac:dyDescent="0.2">
      <c r="A263" s="71">
        <f>'High Risk Non-Compliant'!B218</f>
        <v>0</v>
      </c>
      <c r="B263" s="407">
        <f>'High Risk Non-Compliant'!C218</f>
        <v>0</v>
      </c>
      <c r="C263" s="407"/>
      <c r="D263" s="68"/>
      <c r="E263" s="68"/>
    </row>
    <row r="264" spans="1:5" x14ac:dyDescent="0.2">
      <c r="A264" s="71">
        <f>'High Risk Non-Compliant'!B219</f>
        <v>0</v>
      </c>
      <c r="B264" s="407">
        <f>'High Risk Non-Compliant'!C219</f>
        <v>0</v>
      </c>
      <c r="C264" s="407"/>
      <c r="D264" s="68"/>
      <c r="E264" s="68"/>
    </row>
    <row r="265" spans="1:5" x14ac:dyDescent="0.2">
      <c r="A265" s="71">
        <f>'High Risk Non-Compliant'!B220</f>
        <v>0</v>
      </c>
      <c r="B265" s="407">
        <f>'High Risk Non-Compliant'!C220</f>
        <v>0</v>
      </c>
      <c r="C265" s="407"/>
      <c r="D265" s="68"/>
      <c r="E265" s="68"/>
    </row>
    <row r="266" spans="1:5" ht="58.5" customHeight="1" x14ac:dyDescent="0.2">
      <c r="A266" s="71">
        <f>'High Risk Non-Compliant'!B221</f>
        <v>0</v>
      </c>
      <c r="B266" s="407">
        <f>'High Risk Non-Compliant'!C221</f>
        <v>0</v>
      </c>
      <c r="C266" s="407"/>
      <c r="D266" s="68"/>
      <c r="E266" s="68"/>
    </row>
    <row r="267" spans="1:5" ht="58.5" customHeight="1" x14ac:dyDescent="0.2">
      <c r="A267" s="71">
        <f>'High Risk Non-Compliant'!B222</f>
        <v>0</v>
      </c>
      <c r="B267" s="407">
        <f>'High Risk Non-Compliant'!C222</f>
        <v>0</v>
      </c>
      <c r="C267" s="407"/>
      <c r="D267" s="68"/>
      <c r="E267" s="68"/>
    </row>
    <row r="268" spans="1:5" ht="58.5" customHeight="1" x14ac:dyDescent="0.2">
      <c r="A268" s="71">
        <f>'High Risk Non-Compliant'!B223</f>
        <v>0</v>
      </c>
      <c r="B268" s="407">
        <f>'High Risk Non-Compliant'!C223</f>
        <v>0</v>
      </c>
      <c r="C268" s="407"/>
      <c r="D268" s="68"/>
      <c r="E268" s="68"/>
    </row>
    <row r="269" spans="1:5" ht="58.5" customHeight="1" x14ac:dyDescent="0.2">
      <c r="A269" s="71">
        <f>'High Risk Non-Compliant'!B224</f>
        <v>0</v>
      </c>
      <c r="B269" s="407">
        <f>'High Risk Non-Compliant'!C224</f>
        <v>0</v>
      </c>
      <c r="C269" s="407"/>
      <c r="D269" s="68"/>
      <c r="E269" s="68"/>
    </row>
    <row r="270" spans="1:5" ht="58.5" customHeight="1" x14ac:dyDescent="0.2">
      <c r="A270" s="71">
        <f>'High Risk Non-Compliant'!B225</f>
        <v>0</v>
      </c>
      <c r="B270" s="407">
        <f>'High Risk Non-Compliant'!C225</f>
        <v>0</v>
      </c>
      <c r="C270" s="407"/>
      <c r="D270" s="68"/>
      <c r="E270" s="68"/>
    </row>
    <row r="271" spans="1:5" ht="58.5" customHeight="1" x14ac:dyDescent="0.2">
      <c r="A271" s="71">
        <f>'High Risk Non-Compliant'!B226</f>
        <v>0</v>
      </c>
      <c r="B271" s="407">
        <f>'High Risk Non-Compliant'!C226</f>
        <v>0</v>
      </c>
      <c r="C271" s="407"/>
      <c r="D271" s="68"/>
      <c r="E271" s="68"/>
    </row>
    <row r="272" spans="1:5" ht="58.5" customHeight="1" x14ac:dyDescent="0.2">
      <c r="A272" s="71">
        <f>'High Risk Non-Compliant'!B227</f>
        <v>0</v>
      </c>
      <c r="B272" s="407">
        <f>'High Risk Non-Compliant'!C227</f>
        <v>0</v>
      </c>
      <c r="C272" s="407"/>
      <c r="D272" s="68"/>
      <c r="E272" s="68"/>
    </row>
    <row r="273" spans="1:5" x14ac:dyDescent="0.2">
      <c r="A273" s="71">
        <f>'High Risk Non-Compliant'!B228</f>
        <v>0</v>
      </c>
      <c r="B273" s="407">
        <f>'High Risk Non-Compliant'!C228</f>
        <v>0</v>
      </c>
      <c r="C273" s="407"/>
      <c r="D273" s="68"/>
      <c r="E273" s="68"/>
    </row>
    <row r="274" spans="1:5" x14ac:dyDescent="0.2">
      <c r="A274" s="71">
        <f>'High Risk Non-Compliant'!B229</f>
        <v>0</v>
      </c>
      <c r="B274" s="407">
        <f>'High Risk Non-Compliant'!C229</f>
        <v>0</v>
      </c>
      <c r="C274" s="407"/>
      <c r="D274" s="68"/>
      <c r="E274" s="68"/>
    </row>
    <row r="275" spans="1:5" x14ac:dyDescent="0.2">
      <c r="A275" s="71">
        <f>'High Risk Non-Compliant'!B230</f>
        <v>0</v>
      </c>
      <c r="B275" s="407">
        <f>'High Risk Non-Compliant'!C230</f>
        <v>0</v>
      </c>
      <c r="C275" s="407"/>
      <c r="D275" s="68"/>
      <c r="E275" s="68"/>
    </row>
    <row r="276" spans="1:5" ht="44" customHeight="1" x14ac:dyDescent="0.2">
      <c r="A276" s="71">
        <f>'High Risk Non-Compliant'!B231</f>
        <v>0</v>
      </c>
      <c r="B276" s="407">
        <f>'High Risk Non-Compliant'!C231</f>
        <v>0</v>
      </c>
      <c r="C276" s="407"/>
      <c r="D276" s="68"/>
      <c r="E276" s="68"/>
    </row>
    <row r="277" spans="1:5" ht="44" customHeight="1" x14ac:dyDescent="0.2">
      <c r="A277" s="71">
        <f>'High Risk Non-Compliant'!B232</f>
        <v>0</v>
      </c>
      <c r="B277" s="407">
        <f>'High Risk Non-Compliant'!C232</f>
        <v>0</v>
      </c>
      <c r="C277" s="407"/>
      <c r="D277" s="68"/>
      <c r="E277" s="68"/>
    </row>
    <row r="278" spans="1:5" ht="44" customHeight="1" x14ac:dyDescent="0.2">
      <c r="A278" s="71">
        <f>'High Risk Non-Compliant'!B233</f>
        <v>0</v>
      </c>
      <c r="B278" s="407">
        <f>'High Risk Non-Compliant'!C233</f>
        <v>0</v>
      </c>
      <c r="C278" s="407"/>
      <c r="D278" s="68"/>
      <c r="E278" s="68"/>
    </row>
    <row r="279" spans="1:5" ht="44" customHeight="1" x14ac:dyDescent="0.2">
      <c r="A279" s="71">
        <f>'High Risk Non-Compliant'!B234</f>
        <v>0</v>
      </c>
      <c r="B279" s="407">
        <f>'High Risk Non-Compliant'!C234</f>
        <v>0</v>
      </c>
      <c r="C279" s="407"/>
      <c r="D279" s="68"/>
      <c r="E279" s="68"/>
    </row>
    <row r="280" spans="1:5" ht="44" customHeight="1" x14ac:dyDescent="0.2">
      <c r="A280" s="71">
        <f>'High Risk Non-Compliant'!B235</f>
        <v>0</v>
      </c>
      <c r="B280" s="407">
        <f>'High Risk Non-Compliant'!C235</f>
        <v>0</v>
      </c>
      <c r="C280" s="407"/>
      <c r="D280" s="68"/>
      <c r="E280" s="68"/>
    </row>
    <row r="281" spans="1:5" ht="44" customHeight="1" x14ac:dyDescent="0.2">
      <c r="A281" s="71">
        <f>'High Risk Non-Compliant'!B236</f>
        <v>0</v>
      </c>
      <c r="B281" s="407">
        <f>'High Risk Non-Compliant'!C236</f>
        <v>0</v>
      </c>
      <c r="C281" s="407"/>
      <c r="D281" s="68"/>
      <c r="E281" s="68"/>
    </row>
    <row r="282" spans="1:5" ht="44" customHeight="1" x14ac:dyDescent="0.2">
      <c r="A282" s="71">
        <f>'High Risk Non-Compliant'!B237</f>
        <v>0</v>
      </c>
      <c r="B282" s="407">
        <f>'High Risk Non-Compliant'!C237</f>
        <v>0</v>
      </c>
      <c r="C282" s="407"/>
      <c r="D282" s="68"/>
      <c r="E282" s="68"/>
    </row>
    <row r="283" spans="1:5" ht="29.25" customHeight="1" x14ac:dyDescent="0.2">
      <c r="A283" s="71">
        <f>'High Risk Non-Compliant'!B238</f>
        <v>0</v>
      </c>
      <c r="B283" s="407">
        <f>'High Risk Non-Compliant'!C238</f>
        <v>0</v>
      </c>
      <c r="C283" s="407"/>
      <c r="D283" s="68"/>
      <c r="E283" s="68"/>
    </row>
    <row r="284" spans="1:5" ht="29.25" customHeight="1" x14ac:dyDescent="0.2">
      <c r="A284" s="71">
        <f>'High Risk Non-Compliant'!B239</f>
        <v>0</v>
      </c>
      <c r="B284" s="407">
        <f>'High Risk Non-Compliant'!C239</f>
        <v>0</v>
      </c>
      <c r="C284" s="407"/>
      <c r="D284" s="68"/>
      <c r="E284" s="68"/>
    </row>
    <row r="285" spans="1:5" ht="29.25" customHeight="1" x14ac:dyDescent="0.2">
      <c r="A285" s="71">
        <f>'High Risk Non-Compliant'!B240</f>
        <v>0</v>
      </c>
      <c r="B285" s="407">
        <f>'High Risk Non-Compliant'!C240</f>
        <v>0</v>
      </c>
      <c r="C285" s="407"/>
      <c r="D285" s="68"/>
      <c r="E285" s="68"/>
    </row>
    <row r="286" spans="1:5" x14ac:dyDescent="0.2">
      <c r="A286" s="71">
        <f>'High Risk Non-Compliant'!B241</f>
        <v>0</v>
      </c>
      <c r="B286" s="407">
        <f>'High Risk Non-Compliant'!C241</f>
        <v>0</v>
      </c>
      <c r="C286" s="407"/>
      <c r="D286" s="68"/>
      <c r="E286" s="68"/>
    </row>
    <row r="287" spans="1:5" x14ac:dyDescent="0.2">
      <c r="A287" s="71">
        <f>'High Risk Non-Compliant'!B242</f>
        <v>0</v>
      </c>
      <c r="B287" s="407">
        <f>'High Risk Non-Compliant'!C242</f>
        <v>0</v>
      </c>
      <c r="C287" s="407"/>
      <c r="D287" s="68"/>
      <c r="E287" s="68"/>
    </row>
    <row r="288" spans="1:5" ht="44" customHeight="1" x14ac:dyDescent="0.2">
      <c r="A288" s="71">
        <f>'High Risk Non-Compliant'!B243</f>
        <v>0</v>
      </c>
      <c r="B288" s="407">
        <f>'High Risk Non-Compliant'!C243</f>
        <v>0</v>
      </c>
      <c r="C288" s="407"/>
      <c r="D288" s="68"/>
      <c r="E288" s="68"/>
    </row>
    <row r="289" spans="1:5" ht="44" customHeight="1" x14ac:dyDescent="0.2">
      <c r="A289" s="71">
        <f>'High Risk Non-Compliant'!B244</f>
        <v>0</v>
      </c>
      <c r="B289" s="407">
        <f>'High Risk Non-Compliant'!C244</f>
        <v>0</v>
      </c>
      <c r="C289" s="407"/>
      <c r="D289" s="68"/>
      <c r="E289" s="68"/>
    </row>
    <row r="290" spans="1:5" ht="87.75" customHeight="1" x14ac:dyDescent="0.2">
      <c r="A290" s="71">
        <f>'High Risk Non-Compliant'!B245</f>
        <v>0</v>
      </c>
      <c r="B290" s="407">
        <f>'High Risk Non-Compliant'!C245</f>
        <v>0</v>
      </c>
      <c r="C290" s="407"/>
      <c r="D290" s="68"/>
      <c r="E290" s="68"/>
    </row>
    <row r="291" spans="1:5" ht="73.25" customHeight="1" x14ac:dyDescent="0.2">
      <c r="A291" s="71">
        <f>'High Risk Non-Compliant'!B246</f>
        <v>0</v>
      </c>
      <c r="B291" s="407">
        <f>'High Risk Non-Compliant'!C246</f>
        <v>0</v>
      </c>
      <c r="C291" s="407"/>
      <c r="D291" s="68"/>
      <c r="E291" s="68"/>
    </row>
    <row r="292" spans="1:5" ht="73.25" customHeight="1" x14ac:dyDescent="0.2">
      <c r="A292" s="71">
        <f>'High Risk Non-Compliant'!B247</f>
        <v>0</v>
      </c>
      <c r="B292" s="407">
        <f>'High Risk Non-Compliant'!C247</f>
        <v>0</v>
      </c>
      <c r="C292" s="407"/>
      <c r="D292" s="68"/>
      <c r="E292" s="68"/>
    </row>
    <row r="293" spans="1:5" ht="44" customHeight="1" x14ac:dyDescent="0.2">
      <c r="A293" s="71">
        <f>'High Risk Non-Compliant'!B248</f>
        <v>0</v>
      </c>
      <c r="B293" s="407">
        <f>'High Risk Non-Compliant'!C248</f>
        <v>0</v>
      </c>
      <c r="C293" s="407"/>
      <c r="D293" s="68"/>
      <c r="E293" s="68"/>
    </row>
    <row r="294" spans="1:5" ht="29.25" customHeight="1" x14ac:dyDescent="0.2">
      <c r="A294" s="71">
        <f>'High Risk Non-Compliant'!B249</f>
        <v>0</v>
      </c>
      <c r="B294" s="407">
        <f>'High Risk Non-Compliant'!C249</f>
        <v>0</v>
      </c>
      <c r="C294" s="407"/>
      <c r="D294" s="68"/>
      <c r="E294" s="68"/>
    </row>
    <row r="295" spans="1:5" ht="29.25" customHeight="1" x14ac:dyDescent="0.2">
      <c r="A295" s="71">
        <f>'High Risk Non-Compliant'!B250</f>
        <v>0</v>
      </c>
      <c r="B295" s="407">
        <f>'High Risk Non-Compliant'!C250</f>
        <v>0</v>
      </c>
      <c r="C295" s="407"/>
      <c r="D295" s="68"/>
      <c r="E295" s="68"/>
    </row>
    <row r="296" spans="1:5" ht="29.25" customHeight="1" x14ac:dyDescent="0.2">
      <c r="A296" s="71">
        <f>'High Risk Non-Compliant'!B251</f>
        <v>0</v>
      </c>
      <c r="B296" s="407">
        <f>'High Risk Non-Compliant'!C251</f>
        <v>0</v>
      </c>
      <c r="C296" s="407"/>
      <c r="D296" s="68"/>
      <c r="E296" s="68"/>
    </row>
    <row r="297" spans="1:5" ht="44" customHeight="1" x14ac:dyDescent="0.2">
      <c r="A297" s="71">
        <f>'High Risk Non-Compliant'!B252</f>
        <v>0</v>
      </c>
      <c r="B297" s="407">
        <f>'High Risk Non-Compliant'!C252</f>
        <v>0</v>
      </c>
      <c r="C297" s="407"/>
      <c r="D297" s="68"/>
      <c r="E297" s="68"/>
    </row>
    <row r="298" spans="1:5" ht="29.25" customHeight="1" x14ac:dyDescent="0.2">
      <c r="A298" s="71">
        <f>'High Risk Non-Compliant'!B253</f>
        <v>0</v>
      </c>
      <c r="B298" s="407">
        <f>'High Risk Non-Compliant'!C253</f>
        <v>0</v>
      </c>
      <c r="C298" s="407"/>
      <c r="D298" s="68"/>
      <c r="E298" s="68"/>
    </row>
    <row r="299" spans="1:5" ht="73.25" customHeight="1" x14ac:dyDescent="0.2">
      <c r="A299" s="71">
        <f>'High Risk Non-Compliant'!B254</f>
        <v>0</v>
      </c>
      <c r="B299" s="407">
        <f>'High Risk Non-Compliant'!C254</f>
        <v>0</v>
      </c>
      <c r="C299" s="407"/>
      <c r="D299" s="68"/>
      <c r="E299" s="68"/>
    </row>
    <row r="300" spans="1:5" ht="58.5" customHeight="1" x14ac:dyDescent="0.2">
      <c r="A300" s="71">
        <f>'High Risk Non-Compliant'!B255</f>
        <v>0</v>
      </c>
      <c r="B300" s="407">
        <f>'High Risk Non-Compliant'!C255</f>
        <v>0</v>
      </c>
      <c r="C300" s="407"/>
      <c r="D300" s="68"/>
      <c r="E300" s="68"/>
    </row>
    <row r="301" spans="1:5" ht="73.25" customHeight="1" x14ac:dyDescent="0.2">
      <c r="A301" s="71">
        <f>'High Risk Non-Compliant'!B256</f>
        <v>0</v>
      </c>
      <c r="B301" s="407">
        <f>'High Risk Non-Compliant'!C256</f>
        <v>0</v>
      </c>
      <c r="C301" s="407"/>
      <c r="D301" s="68"/>
      <c r="E301" s="68"/>
    </row>
    <row r="302" spans="1:5" ht="87.75" customHeight="1" x14ac:dyDescent="0.2">
      <c r="A302" s="71">
        <f>'High Risk Non-Compliant'!B257</f>
        <v>0</v>
      </c>
      <c r="B302" s="407">
        <f>'High Risk Non-Compliant'!C257</f>
        <v>0</v>
      </c>
      <c r="C302" s="407"/>
      <c r="D302" s="68"/>
      <c r="E302" s="68"/>
    </row>
    <row r="303" spans="1:5" ht="29.25" customHeight="1" x14ac:dyDescent="0.2">
      <c r="A303" s="71">
        <f>'High Risk Non-Compliant'!B258</f>
        <v>0</v>
      </c>
      <c r="B303" s="407">
        <f>'High Risk Non-Compliant'!C258</f>
        <v>0</v>
      </c>
      <c r="C303" s="407"/>
      <c r="D303" s="68"/>
      <c r="E303" s="68"/>
    </row>
    <row r="304" spans="1:5" ht="29.25" customHeight="1" x14ac:dyDescent="0.2">
      <c r="A304" s="71">
        <f>'High Risk Non-Compliant'!B259</f>
        <v>0</v>
      </c>
      <c r="B304" s="407">
        <f>'High Risk Non-Compliant'!C259</f>
        <v>0</v>
      </c>
      <c r="C304" s="407"/>
      <c r="D304" s="68"/>
      <c r="E304" s="68"/>
    </row>
    <row r="305" spans="1:6" ht="29.25" customHeight="1" x14ac:dyDescent="0.2">
      <c r="A305" s="71">
        <f>'High Risk Non-Compliant'!B260</f>
        <v>0</v>
      </c>
      <c r="B305" s="407">
        <f>'High Risk Non-Compliant'!C260</f>
        <v>0</v>
      </c>
      <c r="C305" s="407"/>
      <c r="D305" s="68"/>
      <c r="E305" s="68"/>
    </row>
    <row r="306" spans="1:6" ht="29.25" customHeight="1" x14ac:dyDescent="0.2">
      <c r="A306" s="71">
        <f>'High Risk Non-Compliant'!B261</f>
        <v>0</v>
      </c>
      <c r="B306" s="407">
        <f>'High Risk Non-Compliant'!C261</f>
        <v>0</v>
      </c>
      <c r="C306" s="407"/>
      <c r="D306" s="68"/>
      <c r="E306" s="68"/>
    </row>
    <row r="307" spans="1:6" ht="29.25" customHeight="1" x14ac:dyDescent="0.2">
      <c r="A307" s="71">
        <f>'High Risk Non-Compliant'!B262</f>
        <v>0</v>
      </c>
      <c r="B307" s="407">
        <f>'High Risk Non-Compliant'!C262</f>
        <v>0</v>
      </c>
      <c r="C307" s="407"/>
      <c r="D307" s="68"/>
      <c r="E307" s="68"/>
    </row>
    <row r="308" spans="1:6" ht="44" customHeight="1" x14ac:dyDescent="0.2">
      <c r="A308" s="71">
        <f>'High Risk Non-Compliant'!B263</f>
        <v>0</v>
      </c>
      <c r="B308" s="407">
        <f>'High Risk Non-Compliant'!C263</f>
        <v>0</v>
      </c>
      <c r="C308" s="407"/>
      <c r="D308" s="68"/>
      <c r="E308" s="68"/>
    </row>
    <row r="309" spans="1:6" ht="29.25" customHeight="1" x14ac:dyDescent="0.2">
      <c r="A309" s="71">
        <f>'High Risk Non-Compliant'!B264</f>
        <v>0</v>
      </c>
      <c r="B309" s="407">
        <f>'High Risk Non-Compliant'!C264</f>
        <v>0</v>
      </c>
      <c r="C309" s="407"/>
      <c r="D309" s="68"/>
      <c r="E309" s="68"/>
    </row>
    <row r="310" spans="1:6" x14ac:dyDescent="0.2">
      <c r="A310" s="71">
        <f>'High Risk Non-Compliant'!B265</f>
        <v>0</v>
      </c>
      <c r="B310" s="407">
        <f>'High Risk Non-Compliant'!C265</f>
        <v>0</v>
      </c>
      <c r="C310" s="407"/>
      <c r="D310" s="68"/>
      <c r="E310" s="68"/>
    </row>
    <row r="311" spans="1:6" x14ac:dyDescent="0.2">
      <c r="A311" s="71">
        <f>'High Risk Non-Compliant'!B266</f>
        <v>0</v>
      </c>
      <c r="B311" s="407">
        <f>'High Risk Non-Compliant'!C266</f>
        <v>0</v>
      </c>
      <c r="C311" s="407"/>
      <c r="D311" s="68"/>
      <c r="E311" s="68"/>
    </row>
    <row r="312" spans="1:6" ht="44" customHeight="1" x14ac:dyDescent="0.2">
      <c r="A312" s="71">
        <f>'High Risk Non-Compliant'!B267</f>
        <v>0</v>
      </c>
      <c r="B312" s="407">
        <f>'High Risk Non-Compliant'!C267</f>
        <v>0</v>
      </c>
      <c r="C312" s="407"/>
      <c r="D312" s="68"/>
      <c r="E312" s="68"/>
    </row>
    <row r="313" spans="1:6" ht="44" customHeight="1" x14ac:dyDescent="0.2">
      <c r="A313" s="71">
        <f>'High Risk Non-Compliant'!B268</f>
        <v>0</v>
      </c>
      <c r="B313" s="407">
        <f>'High Risk Non-Compliant'!C268</f>
        <v>0</v>
      </c>
      <c r="C313" s="407"/>
      <c r="D313" s="68"/>
      <c r="E313" s="68"/>
    </row>
    <row r="314" spans="1:6" ht="44" customHeight="1" x14ac:dyDescent="0.2">
      <c r="A314" s="71">
        <f>'High Risk Non-Compliant'!B269</f>
        <v>0</v>
      </c>
      <c r="B314" s="407">
        <f>'High Risk Non-Compliant'!C269</f>
        <v>0</v>
      </c>
      <c r="C314" s="407"/>
      <c r="D314" s="68"/>
      <c r="E314" s="68"/>
    </row>
    <row r="315" spans="1:6" ht="44" customHeight="1" x14ac:dyDescent="0.2">
      <c r="A315" s="71">
        <f>'High Risk Non-Compliant'!B270</f>
        <v>0</v>
      </c>
      <c r="B315" s="407">
        <f>'High Risk Non-Compliant'!C270</f>
        <v>0</v>
      </c>
      <c r="C315" s="407"/>
      <c r="D315" s="68"/>
      <c r="E315" s="68"/>
    </row>
    <row r="316" spans="1:6" ht="29.25" customHeight="1" x14ac:dyDescent="0.2">
      <c r="A316" s="71">
        <f>'High Risk Non-Compliant'!B271</f>
        <v>0</v>
      </c>
      <c r="B316" s="407">
        <f>'High Risk Non-Compliant'!C271</f>
        <v>0</v>
      </c>
      <c r="C316" s="407"/>
      <c r="D316" s="68"/>
      <c r="E316" s="68"/>
    </row>
    <row r="317" spans="1:6" ht="29.25" customHeight="1" x14ac:dyDescent="0.2">
      <c r="A317" s="71">
        <f>'High Risk Non-Compliant'!B272</f>
        <v>0</v>
      </c>
      <c r="B317" s="407">
        <f>'High Risk Non-Compliant'!C272</f>
        <v>0</v>
      </c>
      <c r="C317" s="407"/>
      <c r="D317" s="68"/>
      <c r="E317" s="68"/>
      <c r="F317" s="274" t="s">
        <v>3233</v>
      </c>
    </row>
    <row r="318" spans="1:6" x14ac:dyDescent="0.2">
      <c r="A318" s="274" t="s">
        <v>3238</v>
      </c>
    </row>
  </sheetData>
  <mergeCells count="277">
    <mergeCell ref="A47:E47"/>
    <mergeCell ref="A48:C48"/>
    <mergeCell ref="D48:E48"/>
    <mergeCell ref="A2:D2"/>
    <mergeCell ref="A3:E3"/>
    <mergeCell ref="B5:E5"/>
    <mergeCell ref="B4:C4"/>
    <mergeCell ref="D4:E4"/>
    <mergeCell ref="B317:C317"/>
    <mergeCell ref="B49:C49"/>
    <mergeCell ref="B314:C314"/>
    <mergeCell ref="B315:C315"/>
    <mergeCell ref="B316:C316"/>
    <mergeCell ref="B311:C311"/>
    <mergeCell ref="B312:C312"/>
    <mergeCell ref="B313:C313"/>
    <mergeCell ref="B308:C308"/>
    <mergeCell ref="B309:C309"/>
    <mergeCell ref="B310:C310"/>
    <mergeCell ref="B305:C305"/>
    <mergeCell ref="B306:C306"/>
    <mergeCell ref="B307:C307"/>
    <mergeCell ref="B302:C302"/>
    <mergeCell ref="B303:C303"/>
    <mergeCell ref="B304:C304"/>
    <mergeCell ref="B299:C299"/>
    <mergeCell ref="B300:C300"/>
    <mergeCell ref="B301:C301"/>
    <mergeCell ref="B296:C296"/>
    <mergeCell ref="B297:C297"/>
    <mergeCell ref="B298:C298"/>
    <mergeCell ref="B293:C293"/>
    <mergeCell ref="B294:C294"/>
    <mergeCell ref="B295:C295"/>
    <mergeCell ref="B290:C290"/>
    <mergeCell ref="B291:C291"/>
    <mergeCell ref="B292:C292"/>
    <mergeCell ref="B287:C287"/>
    <mergeCell ref="B288:C288"/>
    <mergeCell ref="B289:C289"/>
    <mergeCell ref="B284:C284"/>
    <mergeCell ref="B285:C285"/>
    <mergeCell ref="B286:C286"/>
    <mergeCell ref="B281:C281"/>
    <mergeCell ref="B282:C282"/>
    <mergeCell ref="B283:C283"/>
    <mergeCell ref="B278:C278"/>
    <mergeCell ref="B279:C279"/>
    <mergeCell ref="B280:C280"/>
    <mergeCell ref="B275:C275"/>
    <mergeCell ref="B276:C276"/>
    <mergeCell ref="B277:C277"/>
    <mergeCell ref="B272:C272"/>
    <mergeCell ref="B273:C273"/>
    <mergeCell ref="B274:C274"/>
    <mergeCell ref="B269:C269"/>
    <mergeCell ref="B270:C270"/>
    <mergeCell ref="B271:C271"/>
    <mergeCell ref="B266:C266"/>
    <mergeCell ref="B267:C267"/>
    <mergeCell ref="B268:C268"/>
    <mergeCell ref="B263:C263"/>
    <mergeCell ref="B264:C264"/>
    <mergeCell ref="B265:C265"/>
    <mergeCell ref="B260:C260"/>
    <mergeCell ref="B261:C261"/>
    <mergeCell ref="B262:C262"/>
    <mergeCell ref="B257:C257"/>
    <mergeCell ref="B258:C258"/>
    <mergeCell ref="B259:C259"/>
    <mergeCell ref="B254:C254"/>
    <mergeCell ref="B255:C255"/>
    <mergeCell ref="B256:C256"/>
    <mergeCell ref="B251:C251"/>
    <mergeCell ref="B252:C252"/>
    <mergeCell ref="B253:C253"/>
    <mergeCell ref="B248:C248"/>
    <mergeCell ref="B249:C249"/>
    <mergeCell ref="B250:C250"/>
    <mergeCell ref="B245:C245"/>
    <mergeCell ref="B246:C246"/>
    <mergeCell ref="B247:C247"/>
    <mergeCell ref="B242:C242"/>
    <mergeCell ref="B243:C243"/>
    <mergeCell ref="B244:C244"/>
    <mergeCell ref="B239:C239"/>
    <mergeCell ref="B240:C240"/>
    <mergeCell ref="B241:C241"/>
    <mergeCell ref="B236:C236"/>
    <mergeCell ref="B237:C237"/>
    <mergeCell ref="B238:C238"/>
    <mergeCell ref="B233:C233"/>
    <mergeCell ref="B234:C234"/>
    <mergeCell ref="B235:C235"/>
    <mergeCell ref="B230:C230"/>
    <mergeCell ref="B231:C231"/>
    <mergeCell ref="B232:C232"/>
    <mergeCell ref="B227:C227"/>
    <mergeCell ref="B228:C228"/>
    <mergeCell ref="B229:C229"/>
    <mergeCell ref="B224:C224"/>
    <mergeCell ref="B225:C225"/>
    <mergeCell ref="B226:C226"/>
    <mergeCell ref="B221:C221"/>
    <mergeCell ref="B222:C222"/>
    <mergeCell ref="B223:C223"/>
    <mergeCell ref="B218:C218"/>
    <mergeCell ref="B219:C219"/>
    <mergeCell ref="B220:C220"/>
    <mergeCell ref="B215:C215"/>
    <mergeCell ref="B216:C216"/>
    <mergeCell ref="B217:C217"/>
    <mergeCell ref="B212:C212"/>
    <mergeCell ref="B213:C213"/>
    <mergeCell ref="B214:C214"/>
    <mergeCell ref="B209:C209"/>
    <mergeCell ref="B210:C210"/>
    <mergeCell ref="B211:C211"/>
    <mergeCell ref="B206:C206"/>
    <mergeCell ref="B207:C207"/>
    <mergeCell ref="B208:C208"/>
    <mergeCell ref="B203:C203"/>
    <mergeCell ref="B204:C204"/>
    <mergeCell ref="B205:C205"/>
    <mergeCell ref="B200:C200"/>
    <mergeCell ref="B201:C201"/>
    <mergeCell ref="B202:C202"/>
    <mergeCell ref="B197:C197"/>
    <mergeCell ref="B198:C198"/>
    <mergeCell ref="B199:C199"/>
    <mergeCell ref="B194:C194"/>
    <mergeCell ref="B195:C195"/>
    <mergeCell ref="B196:C196"/>
    <mergeCell ref="B191:C191"/>
    <mergeCell ref="B192:C192"/>
    <mergeCell ref="B193:C193"/>
    <mergeCell ref="B188:C188"/>
    <mergeCell ref="B189:C189"/>
    <mergeCell ref="B190:C190"/>
    <mergeCell ref="B185:C185"/>
    <mergeCell ref="B186:C186"/>
    <mergeCell ref="B187:C187"/>
    <mergeCell ref="B182:C182"/>
    <mergeCell ref="B183:C183"/>
    <mergeCell ref="B184:C184"/>
    <mergeCell ref="B179:C179"/>
    <mergeCell ref="B180:C180"/>
    <mergeCell ref="B181:C181"/>
    <mergeCell ref="B176:C176"/>
    <mergeCell ref="B177:C177"/>
    <mergeCell ref="B178:C178"/>
    <mergeCell ref="B173:C173"/>
    <mergeCell ref="B174:C174"/>
    <mergeCell ref="B175:C175"/>
    <mergeCell ref="B170:C170"/>
    <mergeCell ref="B171:C171"/>
    <mergeCell ref="B172:C172"/>
    <mergeCell ref="B167:C167"/>
    <mergeCell ref="B168:C168"/>
    <mergeCell ref="B169:C169"/>
    <mergeCell ref="B164:C164"/>
    <mergeCell ref="B165:C165"/>
    <mergeCell ref="B166:C166"/>
    <mergeCell ref="B161:C161"/>
    <mergeCell ref="B162:C162"/>
    <mergeCell ref="B163:C163"/>
    <mergeCell ref="B158:C158"/>
    <mergeCell ref="B159:C159"/>
    <mergeCell ref="B160:C160"/>
    <mergeCell ref="B155:C155"/>
    <mergeCell ref="B156:C156"/>
    <mergeCell ref="B157:C157"/>
    <mergeCell ref="B152:C152"/>
    <mergeCell ref="B153:C153"/>
    <mergeCell ref="B154:C154"/>
    <mergeCell ref="B149:C149"/>
    <mergeCell ref="B150:C150"/>
    <mergeCell ref="B151:C151"/>
    <mergeCell ref="B146:C146"/>
    <mergeCell ref="B147:C147"/>
    <mergeCell ref="B148:C148"/>
    <mergeCell ref="B143:C143"/>
    <mergeCell ref="B144:C144"/>
    <mergeCell ref="B145:C145"/>
    <mergeCell ref="B140:C140"/>
    <mergeCell ref="B141:C141"/>
    <mergeCell ref="B142:C142"/>
    <mergeCell ref="B137:C137"/>
    <mergeCell ref="B138:C138"/>
    <mergeCell ref="B139:C139"/>
    <mergeCell ref="B134:C134"/>
    <mergeCell ref="B135:C135"/>
    <mergeCell ref="B136:C136"/>
    <mergeCell ref="B131:C131"/>
    <mergeCell ref="B132:C132"/>
    <mergeCell ref="B133:C133"/>
    <mergeCell ref="B128:C128"/>
    <mergeCell ref="B129:C129"/>
    <mergeCell ref="B130:C130"/>
    <mergeCell ref="B125:C125"/>
    <mergeCell ref="B126:C126"/>
    <mergeCell ref="B127:C127"/>
    <mergeCell ref="B122:C122"/>
    <mergeCell ref="B123:C123"/>
    <mergeCell ref="B124:C124"/>
    <mergeCell ref="B119:C119"/>
    <mergeCell ref="B120:C120"/>
    <mergeCell ref="B121:C121"/>
    <mergeCell ref="B116:C116"/>
    <mergeCell ref="B117:C117"/>
    <mergeCell ref="B118:C118"/>
    <mergeCell ref="B113:C113"/>
    <mergeCell ref="B114:C114"/>
    <mergeCell ref="B115:C115"/>
    <mergeCell ref="B110:C110"/>
    <mergeCell ref="B111:C111"/>
    <mergeCell ref="B112:C112"/>
    <mergeCell ref="B107:C107"/>
    <mergeCell ref="B108:C108"/>
    <mergeCell ref="B109:C109"/>
    <mergeCell ref="B104:C104"/>
    <mergeCell ref="B105:C105"/>
    <mergeCell ref="B106:C106"/>
    <mergeCell ref="B101:C101"/>
    <mergeCell ref="B102:C102"/>
    <mergeCell ref="B103:C103"/>
    <mergeCell ref="B98:C98"/>
    <mergeCell ref="B99:C99"/>
    <mergeCell ref="B100:C100"/>
    <mergeCell ref="B95:C95"/>
    <mergeCell ref="B96:C96"/>
    <mergeCell ref="B97:C97"/>
    <mergeCell ref="B92:C92"/>
    <mergeCell ref="B93:C93"/>
    <mergeCell ref="B94:C94"/>
    <mergeCell ref="B89:C89"/>
    <mergeCell ref="B90:C90"/>
    <mergeCell ref="B91:C91"/>
    <mergeCell ref="B86:C86"/>
    <mergeCell ref="B87:C87"/>
    <mergeCell ref="B88:C88"/>
    <mergeCell ref="B83:C83"/>
    <mergeCell ref="B84:C84"/>
    <mergeCell ref="B85:C85"/>
    <mergeCell ref="B80:C80"/>
    <mergeCell ref="B81:C81"/>
    <mergeCell ref="B82:C82"/>
    <mergeCell ref="B77:C77"/>
    <mergeCell ref="B78:C78"/>
    <mergeCell ref="B79:C79"/>
    <mergeCell ref="B74:C74"/>
    <mergeCell ref="B75:C75"/>
    <mergeCell ref="B76:C76"/>
    <mergeCell ref="B71:C71"/>
    <mergeCell ref="B72:C72"/>
    <mergeCell ref="B73:C73"/>
    <mergeCell ref="B68:C68"/>
    <mergeCell ref="B69:C69"/>
    <mergeCell ref="B70:C70"/>
    <mergeCell ref="B65:C65"/>
    <mergeCell ref="B66:C66"/>
    <mergeCell ref="B67:C67"/>
    <mergeCell ref="B62:C62"/>
    <mergeCell ref="B63:C63"/>
    <mergeCell ref="B64:C64"/>
    <mergeCell ref="B59:C59"/>
    <mergeCell ref="B60:C60"/>
    <mergeCell ref="B61:C61"/>
    <mergeCell ref="B56:C56"/>
    <mergeCell ref="B57:C57"/>
    <mergeCell ref="B58:C58"/>
    <mergeCell ref="B53:C53"/>
    <mergeCell ref="B54:C54"/>
    <mergeCell ref="B55:C55"/>
    <mergeCell ref="B50:C50"/>
    <mergeCell ref="B51:C51"/>
    <mergeCell ref="B52:C52"/>
  </mergeCells>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958"/>
  <sheetViews>
    <sheetView topLeftCell="A913" workbookViewId="0">
      <selection activeCell="A956" sqref="A956"/>
    </sheetView>
  </sheetViews>
  <sheetFormatPr baseColWidth="10" defaultColWidth="8.5" defaultRowHeight="16" x14ac:dyDescent="0.2"/>
  <sheetData>
    <row r="1" spans="1:2" ht="51" x14ac:dyDescent="0.2">
      <c r="A1" s="37" t="s">
        <v>337</v>
      </c>
      <c r="B1" s="38" t="s">
        <v>338</v>
      </c>
    </row>
    <row r="2" spans="1:2" ht="85" x14ac:dyDescent="0.2">
      <c r="A2" s="37" t="s">
        <v>339</v>
      </c>
      <c r="B2" s="38" t="s">
        <v>340</v>
      </c>
    </row>
    <row r="3" spans="1:2" ht="85" x14ac:dyDescent="0.2">
      <c r="A3" s="37" t="s">
        <v>341</v>
      </c>
      <c r="B3" s="38" t="s">
        <v>342</v>
      </c>
    </row>
    <row r="4" spans="1:2" ht="34" x14ac:dyDescent="0.2">
      <c r="A4" s="37" t="s">
        <v>343</v>
      </c>
      <c r="B4" s="38" t="s">
        <v>344</v>
      </c>
    </row>
    <row r="5" spans="1:2" ht="51" x14ac:dyDescent="0.2">
      <c r="A5" s="37" t="s">
        <v>345</v>
      </c>
      <c r="B5" s="38" t="s">
        <v>346</v>
      </c>
    </row>
    <row r="6" spans="1:2" ht="85" x14ac:dyDescent="0.2">
      <c r="A6" s="37" t="s">
        <v>347</v>
      </c>
      <c r="B6" s="38" t="s">
        <v>348</v>
      </c>
    </row>
    <row r="7" spans="1:2" ht="85" x14ac:dyDescent="0.2">
      <c r="A7" s="37" t="s">
        <v>349</v>
      </c>
      <c r="B7" s="38" t="s">
        <v>350</v>
      </c>
    </row>
    <row r="8" spans="1:2" ht="51" x14ac:dyDescent="0.2">
      <c r="A8" s="37" t="s">
        <v>351</v>
      </c>
      <c r="B8" s="38" t="s">
        <v>352</v>
      </c>
    </row>
    <row r="9" spans="1:2" ht="34" x14ac:dyDescent="0.2">
      <c r="A9" s="37" t="s">
        <v>353</v>
      </c>
      <c r="B9" s="38" t="s">
        <v>354</v>
      </c>
    </row>
    <row r="10" spans="1:2" ht="17" x14ac:dyDescent="0.2">
      <c r="A10" s="37" t="s">
        <v>355</v>
      </c>
      <c r="B10" s="38" t="s">
        <v>356</v>
      </c>
    </row>
    <row r="11" spans="1:2" ht="85" x14ac:dyDescent="0.2">
      <c r="A11" s="37" t="s">
        <v>357</v>
      </c>
      <c r="B11" s="38" t="s">
        <v>358</v>
      </c>
    </row>
    <row r="12" spans="1:2" ht="68" x14ac:dyDescent="0.2">
      <c r="A12" s="37" t="s">
        <v>359</v>
      </c>
      <c r="B12" s="38" t="s">
        <v>360</v>
      </c>
    </row>
    <row r="13" spans="1:2" ht="102" x14ac:dyDescent="0.2">
      <c r="A13" s="37" t="s">
        <v>361</v>
      </c>
      <c r="B13" s="38" t="s">
        <v>362</v>
      </c>
    </row>
    <row r="14" spans="1:2" ht="34" x14ac:dyDescent="0.2">
      <c r="A14" s="37" t="s">
        <v>363</v>
      </c>
      <c r="B14" s="38" t="s">
        <v>364</v>
      </c>
    </row>
    <row r="15" spans="1:2" ht="119" x14ac:dyDescent="0.2">
      <c r="A15" s="37" t="s">
        <v>365</v>
      </c>
      <c r="B15" s="38" t="s">
        <v>366</v>
      </c>
    </row>
    <row r="16" spans="1:2" ht="34" x14ac:dyDescent="0.2">
      <c r="A16" s="37" t="s">
        <v>367</v>
      </c>
      <c r="B16" s="38" t="s">
        <v>368</v>
      </c>
    </row>
    <row r="17" spans="1:2" ht="34" x14ac:dyDescent="0.2">
      <c r="A17" s="37" t="s">
        <v>369</v>
      </c>
      <c r="B17" s="38" t="s">
        <v>370</v>
      </c>
    </row>
    <row r="18" spans="1:2" ht="51" x14ac:dyDescent="0.2">
      <c r="A18" s="37" t="s">
        <v>371</v>
      </c>
      <c r="B18" s="38" t="s">
        <v>372</v>
      </c>
    </row>
    <row r="19" spans="1:2" ht="34" x14ac:dyDescent="0.2">
      <c r="A19" s="37" t="s">
        <v>373</v>
      </c>
      <c r="B19" s="38" t="s">
        <v>374</v>
      </c>
    </row>
    <row r="20" spans="1:2" ht="51" x14ac:dyDescent="0.2">
      <c r="A20" s="37" t="s">
        <v>375</v>
      </c>
      <c r="B20" s="38" t="s">
        <v>376</v>
      </c>
    </row>
    <row r="21" spans="1:2" ht="51" x14ac:dyDescent="0.2">
      <c r="A21" s="37" t="s">
        <v>377</v>
      </c>
      <c r="B21" s="38" t="s">
        <v>378</v>
      </c>
    </row>
    <row r="22" spans="1:2" ht="34" x14ac:dyDescent="0.2">
      <c r="A22" s="37" t="s">
        <v>379</v>
      </c>
      <c r="B22" s="38" t="s">
        <v>380</v>
      </c>
    </row>
    <row r="23" spans="1:2" ht="68" x14ac:dyDescent="0.2">
      <c r="A23" s="37" t="s">
        <v>381</v>
      </c>
      <c r="B23" s="38" t="s">
        <v>382</v>
      </c>
    </row>
    <row r="24" spans="1:2" ht="34" x14ac:dyDescent="0.2">
      <c r="A24" s="37" t="s">
        <v>383</v>
      </c>
      <c r="B24" s="38" t="s">
        <v>384</v>
      </c>
    </row>
    <row r="25" spans="1:2" ht="51" x14ac:dyDescent="0.2">
      <c r="A25" s="37" t="s">
        <v>385</v>
      </c>
      <c r="B25" s="38" t="s">
        <v>386</v>
      </c>
    </row>
    <row r="26" spans="1:2" ht="51" x14ac:dyDescent="0.2">
      <c r="A26" s="37" t="s">
        <v>387</v>
      </c>
      <c r="B26" s="38" t="s">
        <v>388</v>
      </c>
    </row>
    <row r="27" spans="1:2" ht="85" x14ac:dyDescent="0.2">
      <c r="A27" s="37" t="s">
        <v>389</v>
      </c>
      <c r="B27" s="38" t="s">
        <v>390</v>
      </c>
    </row>
    <row r="28" spans="1:2" ht="68" x14ac:dyDescent="0.2">
      <c r="A28" s="37" t="s">
        <v>391</v>
      </c>
      <c r="B28" s="38" t="s">
        <v>392</v>
      </c>
    </row>
    <row r="29" spans="1:2" ht="68" x14ac:dyDescent="0.2">
      <c r="A29" s="37" t="s">
        <v>393</v>
      </c>
      <c r="B29" s="38" t="s">
        <v>394</v>
      </c>
    </row>
    <row r="30" spans="1:2" ht="85" x14ac:dyDescent="0.2">
      <c r="A30" s="37" t="s">
        <v>395</v>
      </c>
      <c r="B30" s="38" t="s">
        <v>396</v>
      </c>
    </row>
    <row r="31" spans="1:2" ht="119" x14ac:dyDescent="0.2">
      <c r="A31" s="37" t="s">
        <v>397</v>
      </c>
      <c r="B31" s="38" t="s">
        <v>398</v>
      </c>
    </row>
    <row r="32" spans="1:2" ht="68" x14ac:dyDescent="0.2">
      <c r="A32" s="37" t="s">
        <v>399</v>
      </c>
      <c r="B32" s="38" t="s">
        <v>400</v>
      </c>
    </row>
    <row r="33" spans="1:2" ht="85" x14ac:dyDescent="0.2">
      <c r="A33" s="37" t="s">
        <v>401</v>
      </c>
      <c r="B33" s="38" t="s">
        <v>402</v>
      </c>
    </row>
    <row r="34" spans="1:2" ht="85" x14ac:dyDescent="0.2">
      <c r="A34" s="37" t="s">
        <v>403</v>
      </c>
      <c r="B34" s="38" t="s">
        <v>404</v>
      </c>
    </row>
    <row r="35" spans="1:2" ht="51" x14ac:dyDescent="0.2">
      <c r="A35" s="37" t="s">
        <v>405</v>
      </c>
      <c r="B35" s="38" t="s">
        <v>406</v>
      </c>
    </row>
    <row r="36" spans="1:2" ht="68" x14ac:dyDescent="0.2">
      <c r="A36" s="37" t="s">
        <v>407</v>
      </c>
      <c r="B36" s="38" t="s">
        <v>408</v>
      </c>
    </row>
    <row r="37" spans="1:2" ht="51" x14ac:dyDescent="0.2">
      <c r="A37" s="37" t="s">
        <v>409</v>
      </c>
      <c r="B37" s="38" t="s">
        <v>410</v>
      </c>
    </row>
    <row r="38" spans="1:2" ht="68" x14ac:dyDescent="0.2">
      <c r="A38" s="37" t="s">
        <v>411</v>
      </c>
      <c r="B38" s="38" t="s">
        <v>412</v>
      </c>
    </row>
    <row r="39" spans="1:2" ht="85" x14ac:dyDescent="0.2">
      <c r="A39" s="37" t="s">
        <v>413</v>
      </c>
      <c r="B39" s="38" t="s">
        <v>414</v>
      </c>
    </row>
    <row r="40" spans="1:2" ht="85" x14ac:dyDescent="0.2">
      <c r="A40" s="37" t="s">
        <v>415</v>
      </c>
      <c r="B40" s="38" t="s">
        <v>416</v>
      </c>
    </row>
    <row r="41" spans="1:2" ht="51" x14ac:dyDescent="0.2">
      <c r="A41" s="37" t="s">
        <v>417</v>
      </c>
      <c r="B41" s="38" t="s">
        <v>418</v>
      </c>
    </row>
    <row r="42" spans="1:2" ht="51" x14ac:dyDescent="0.2">
      <c r="A42" s="37" t="s">
        <v>419</v>
      </c>
      <c r="B42" s="38" t="s">
        <v>420</v>
      </c>
    </row>
    <row r="43" spans="1:2" ht="51" x14ac:dyDescent="0.2">
      <c r="A43" s="37" t="s">
        <v>421</v>
      </c>
      <c r="B43" s="38" t="s">
        <v>422</v>
      </c>
    </row>
    <row r="44" spans="1:2" ht="68" x14ac:dyDescent="0.2">
      <c r="A44" s="37" t="s">
        <v>423</v>
      </c>
      <c r="B44" s="38" t="s">
        <v>424</v>
      </c>
    </row>
    <row r="45" spans="1:2" ht="102" x14ac:dyDescent="0.2">
      <c r="A45" s="37" t="s">
        <v>425</v>
      </c>
      <c r="B45" s="38" t="s">
        <v>426</v>
      </c>
    </row>
    <row r="46" spans="1:2" ht="51" x14ac:dyDescent="0.2">
      <c r="A46" s="37" t="s">
        <v>427</v>
      </c>
      <c r="B46" s="38" t="s">
        <v>428</v>
      </c>
    </row>
    <row r="47" spans="1:2" ht="68" x14ac:dyDescent="0.2">
      <c r="A47" s="37" t="s">
        <v>429</v>
      </c>
      <c r="B47" s="38" t="s">
        <v>430</v>
      </c>
    </row>
    <row r="48" spans="1:2" ht="51" x14ac:dyDescent="0.2">
      <c r="A48" s="37" t="s">
        <v>431</v>
      </c>
      <c r="B48" s="38" t="s">
        <v>432</v>
      </c>
    </row>
    <row r="49" spans="1:2" ht="34" x14ac:dyDescent="0.2">
      <c r="A49" s="37" t="s">
        <v>433</v>
      </c>
      <c r="B49" s="38" t="s">
        <v>434</v>
      </c>
    </row>
    <row r="50" spans="1:2" ht="34" x14ac:dyDescent="0.2">
      <c r="A50" s="37" t="s">
        <v>435</v>
      </c>
      <c r="B50" s="38" t="s">
        <v>436</v>
      </c>
    </row>
    <row r="51" spans="1:2" ht="51" x14ac:dyDescent="0.2">
      <c r="A51" s="37" t="s">
        <v>437</v>
      </c>
      <c r="B51" s="38" t="s">
        <v>438</v>
      </c>
    </row>
    <row r="52" spans="1:2" ht="34" x14ac:dyDescent="0.2">
      <c r="A52" s="37" t="s">
        <v>439</v>
      </c>
      <c r="B52" s="38" t="s">
        <v>440</v>
      </c>
    </row>
    <row r="53" spans="1:2" ht="85" x14ac:dyDescent="0.2">
      <c r="A53" s="37" t="s">
        <v>441</v>
      </c>
      <c r="B53" s="38" t="s">
        <v>442</v>
      </c>
    </row>
    <row r="54" spans="1:2" ht="68" x14ac:dyDescent="0.2">
      <c r="A54" s="37" t="s">
        <v>443</v>
      </c>
      <c r="B54" s="38" t="s">
        <v>444</v>
      </c>
    </row>
    <row r="55" spans="1:2" ht="51" x14ac:dyDescent="0.2">
      <c r="A55" s="37" t="s">
        <v>445</v>
      </c>
      <c r="B55" s="38" t="s">
        <v>446</v>
      </c>
    </row>
    <row r="56" spans="1:2" ht="68" x14ac:dyDescent="0.2">
      <c r="A56" s="37" t="s">
        <v>447</v>
      </c>
      <c r="B56" s="38" t="s">
        <v>448</v>
      </c>
    </row>
    <row r="57" spans="1:2" ht="85" x14ac:dyDescent="0.2">
      <c r="A57" s="37" t="s">
        <v>449</v>
      </c>
      <c r="B57" s="38" t="s">
        <v>450</v>
      </c>
    </row>
    <row r="58" spans="1:2" ht="51" x14ac:dyDescent="0.2">
      <c r="A58" s="37" t="s">
        <v>451</v>
      </c>
      <c r="B58" s="38" t="s">
        <v>452</v>
      </c>
    </row>
    <row r="59" spans="1:2" ht="51" x14ac:dyDescent="0.2">
      <c r="A59" s="37" t="s">
        <v>453</v>
      </c>
      <c r="B59" s="38" t="s">
        <v>454</v>
      </c>
    </row>
    <row r="60" spans="1:2" ht="153" x14ac:dyDescent="0.2">
      <c r="A60" s="37" t="s">
        <v>455</v>
      </c>
      <c r="B60" s="38" t="s">
        <v>456</v>
      </c>
    </row>
    <row r="61" spans="1:2" ht="51" x14ac:dyDescent="0.2">
      <c r="A61" s="37" t="s">
        <v>457</v>
      </c>
      <c r="B61" s="38" t="s">
        <v>458</v>
      </c>
    </row>
    <row r="62" spans="1:2" ht="34" x14ac:dyDescent="0.2">
      <c r="A62" s="37" t="s">
        <v>459</v>
      </c>
      <c r="B62" s="38" t="s">
        <v>460</v>
      </c>
    </row>
    <row r="63" spans="1:2" ht="34" x14ac:dyDescent="0.2">
      <c r="A63" s="37" t="s">
        <v>461</v>
      </c>
      <c r="B63" s="38" t="s">
        <v>462</v>
      </c>
    </row>
    <row r="64" spans="1:2" ht="51" x14ac:dyDescent="0.2">
      <c r="A64" s="37" t="s">
        <v>463</v>
      </c>
      <c r="B64" s="38" t="s">
        <v>464</v>
      </c>
    </row>
    <row r="65" spans="1:2" ht="68" x14ac:dyDescent="0.2">
      <c r="A65" s="37" t="s">
        <v>465</v>
      </c>
      <c r="B65" s="38" t="s">
        <v>466</v>
      </c>
    </row>
    <row r="66" spans="1:2" ht="51" x14ac:dyDescent="0.2">
      <c r="A66" s="37" t="s">
        <v>467</v>
      </c>
      <c r="B66" s="38" t="s">
        <v>468</v>
      </c>
    </row>
    <row r="67" spans="1:2" ht="85" x14ac:dyDescent="0.2">
      <c r="A67" s="37" t="s">
        <v>469</v>
      </c>
      <c r="B67" s="38" t="s">
        <v>470</v>
      </c>
    </row>
    <row r="68" spans="1:2" ht="85" x14ac:dyDescent="0.2">
      <c r="A68" s="37" t="s">
        <v>471</v>
      </c>
      <c r="B68" s="38" t="s">
        <v>472</v>
      </c>
    </row>
    <row r="69" spans="1:2" ht="68" x14ac:dyDescent="0.2">
      <c r="A69" s="37" t="s">
        <v>473</v>
      </c>
      <c r="B69" s="38" t="s">
        <v>474</v>
      </c>
    </row>
    <row r="70" spans="1:2" ht="68" x14ac:dyDescent="0.2">
      <c r="A70" s="37" t="s">
        <v>475</v>
      </c>
      <c r="B70" s="38" t="s">
        <v>476</v>
      </c>
    </row>
    <row r="71" spans="1:2" ht="34" x14ac:dyDescent="0.2">
      <c r="A71" s="37" t="s">
        <v>477</v>
      </c>
      <c r="B71" s="38" t="s">
        <v>478</v>
      </c>
    </row>
    <row r="72" spans="1:2" ht="51" x14ac:dyDescent="0.2">
      <c r="A72" s="37" t="s">
        <v>479</v>
      </c>
      <c r="B72" s="38" t="s">
        <v>480</v>
      </c>
    </row>
    <row r="73" spans="1:2" ht="51" x14ac:dyDescent="0.2">
      <c r="A73" s="37" t="s">
        <v>481</v>
      </c>
      <c r="B73" s="38" t="s">
        <v>482</v>
      </c>
    </row>
    <row r="74" spans="1:2" ht="102" x14ac:dyDescent="0.2">
      <c r="A74" s="37" t="s">
        <v>483</v>
      </c>
      <c r="B74" s="38" t="s">
        <v>484</v>
      </c>
    </row>
    <row r="75" spans="1:2" ht="68" x14ac:dyDescent="0.2">
      <c r="A75" s="37" t="s">
        <v>485</v>
      </c>
      <c r="B75" s="38" t="s">
        <v>486</v>
      </c>
    </row>
    <row r="76" spans="1:2" ht="34" x14ac:dyDescent="0.2">
      <c r="A76" s="37" t="s">
        <v>487</v>
      </c>
      <c r="B76" s="38" t="s">
        <v>488</v>
      </c>
    </row>
    <row r="77" spans="1:2" ht="85" x14ac:dyDescent="0.2">
      <c r="A77" s="37" t="s">
        <v>489</v>
      </c>
      <c r="B77" s="38" t="s">
        <v>490</v>
      </c>
    </row>
    <row r="78" spans="1:2" ht="136" x14ac:dyDescent="0.2">
      <c r="A78" s="37" t="s">
        <v>491</v>
      </c>
      <c r="B78" s="38" t="s">
        <v>492</v>
      </c>
    </row>
    <row r="79" spans="1:2" ht="85" x14ac:dyDescent="0.2">
      <c r="A79" s="37" t="s">
        <v>493</v>
      </c>
      <c r="B79" s="38" t="s">
        <v>494</v>
      </c>
    </row>
    <row r="80" spans="1:2" ht="85" x14ac:dyDescent="0.2">
      <c r="A80" s="37" t="s">
        <v>495</v>
      </c>
      <c r="B80" s="38" t="s">
        <v>496</v>
      </c>
    </row>
    <row r="81" spans="1:2" ht="51" x14ac:dyDescent="0.2">
      <c r="A81" s="37" t="s">
        <v>497</v>
      </c>
      <c r="B81" s="38" t="s">
        <v>498</v>
      </c>
    </row>
    <row r="82" spans="1:2" ht="85" x14ac:dyDescent="0.2">
      <c r="A82" s="37" t="s">
        <v>499</v>
      </c>
      <c r="B82" s="38" t="s">
        <v>500</v>
      </c>
    </row>
    <row r="83" spans="1:2" ht="119" x14ac:dyDescent="0.2">
      <c r="A83" s="37" t="s">
        <v>501</v>
      </c>
      <c r="B83" s="38" t="s">
        <v>502</v>
      </c>
    </row>
    <row r="84" spans="1:2" ht="85" x14ac:dyDescent="0.2">
      <c r="A84" s="37" t="s">
        <v>503</v>
      </c>
      <c r="B84" s="38" t="s">
        <v>504</v>
      </c>
    </row>
    <row r="85" spans="1:2" ht="85" x14ac:dyDescent="0.2">
      <c r="A85" s="37" t="s">
        <v>505</v>
      </c>
      <c r="B85" s="38" t="s">
        <v>506</v>
      </c>
    </row>
    <row r="86" spans="1:2" ht="85" x14ac:dyDescent="0.2">
      <c r="A86" s="37" t="s">
        <v>507</v>
      </c>
      <c r="B86" s="38" t="s">
        <v>508</v>
      </c>
    </row>
    <row r="87" spans="1:2" ht="68" x14ac:dyDescent="0.2">
      <c r="A87" s="37" t="s">
        <v>509</v>
      </c>
      <c r="B87" s="38" t="s">
        <v>510</v>
      </c>
    </row>
    <row r="88" spans="1:2" ht="51" x14ac:dyDescent="0.2">
      <c r="A88" s="37" t="s">
        <v>511</v>
      </c>
      <c r="B88" s="38" t="s">
        <v>512</v>
      </c>
    </row>
    <row r="89" spans="1:2" ht="51" x14ac:dyDescent="0.2">
      <c r="A89" s="37" t="s">
        <v>513</v>
      </c>
      <c r="B89" s="38" t="s">
        <v>514</v>
      </c>
    </row>
    <row r="90" spans="1:2" ht="34" x14ac:dyDescent="0.2">
      <c r="A90" s="37" t="s">
        <v>515</v>
      </c>
      <c r="B90" s="38" t="s">
        <v>516</v>
      </c>
    </row>
    <row r="91" spans="1:2" ht="102" x14ac:dyDescent="0.2">
      <c r="A91" s="37" t="s">
        <v>517</v>
      </c>
      <c r="B91" s="38" t="s">
        <v>518</v>
      </c>
    </row>
    <row r="92" spans="1:2" ht="102" x14ac:dyDescent="0.2">
      <c r="A92" s="37" t="s">
        <v>519</v>
      </c>
      <c r="B92" s="38" t="s">
        <v>520</v>
      </c>
    </row>
    <row r="93" spans="1:2" ht="119" x14ac:dyDescent="0.2">
      <c r="A93" s="37" t="s">
        <v>521</v>
      </c>
      <c r="B93" s="38" t="s">
        <v>522</v>
      </c>
    </row>
    <row r="94" spans="1:2" ht="68" x14ac:dyDescent="0.2">
      <c r="A94" s="37" t="s">
        <v>523</v>
      </c>
      <c r="B94" s="38" t="s">
        <v>524</v>
      </c>
    </row>
    <row r="95" spans="1:2" ht="68" x14ac:dyDescent="0.2">
      <c r="A95" s="37" t="s">
        <v>525</v>
      </c>
      <c r="B95" s="38" t="s">
        <v>526</v>
      </c>
    </row>
    <row r="96" spans="1:2" ht="68" x14ac:dyDescent="0.2">
      <c r="A96" s="37" t="s">
        <v>527</v>
      </c>
      <c r="B96" s="38" t="s">
        <v>528</v>
      </c>
    </row>
    <row r="97" spans="1:2" ht="68" x14ac:dyDescent="0.2">
      <c r="A97" s="37" t="s">
        <v>529</v>
      </c>
      <c r="B97" s="38" t="s">
        <v>530</v>
      </c>
    </row>
    <row r="98" spans="1:2" ht="85" x14ac:dyDescent="0.2">
      <c r="A98" s="37" t="s">
        <v>531</v>
      </c>
      <c r="B98" s="38" t="s">
        <v>532</v>
      </c>
    </row>
    <row r="99" spans="1:2" ht="119" x14ac:dyDescent="0.2">
      <c r="A99" s="37" t="s">
        <v>533</v>
      </c>
      <c r="B99" s="38" t="s">
        <v>534</v>
      </c>
    </row>
    <row r="100" spans="1:2" ht="85" x14ac:dyDescent="0.2">
      <c r="A100" s="37" t="s">
        <v>535</v>
      </c>
      <c r="B100" s="38" t="s">
        <v>536</v>
      </c>
    </row>
    <row r="101" spans="1:2" ht="85" x14ac:dyDescent="0.2">
      <c r="A101" s="37" t="s">
        <v>537</v>
      </c>
      <c r="B101" s="38" t="s">
        <v>538</v>
      </c>
    </row>
    <row r="102" spans="1:2" ht="51" x14ac:dyDescent="0.2">
      <c r="A102" s="37" t="s">
        <v>539</v>
      </c>
      <c r="B102" s="38" t="s">
        <v>540</v>
      </c>
    </row>
    <row r="103" spans="1:2" ht="68" x14ac:dyDescent="0.2">
      <c r="A103" s="37" t="s">
        <v>541</v>
      </c>
      <c r="B103" s="38" t="s">
        <v>542</v>
      </c>
    </row>
    <row r="104" spans="1:2" ht="85" x14ac:dyDescent="0.2">
      <c r="A104" s="37" t="s">
        <v>543</v>
      </c>
      <c r="B104" s="38" t="s">
        <v>544</v>
      </c>
    </row>
    <row r="105" spans="1:2" ht="102" x14ac:dyDescent="0.2">
      <c r="A105" s="37" t="s">
        <v>545</v>
      </c>
      <c r="B105" s="38" t="s">
        <v>546</v>
      </c>
    </row>
    <row r="106" spans="1:2" ht="85" x14ac:dyDescent="0.2">
      <c r="A106" s="37" t="s">
        <v>547</v>
      </c>
      <c r="B106" s="38" t="s">
        <v>548</v>
      </c>
    </row>
    <row r="107" spans="1:2" ht="136" x14ac:dyDescent="0.2">
      <c r="A107" s="37" t="s">
        <v>549</v>
      </c>
      <c r="B107" s="38" t="s">
        <v>550</v>
      </c>
    </row>
    <row r="108" spans="1:2" ht="51" x14ac:dyDescent="0.2">
      <c r="A108" s="37" t="s">
        <v>551</v>
      </c>
      <c r="B108" s="38" t="s">
        <v>552</v>
      </c>
    </row>
    <row r="109" spans="1:2" ht="34" x14ac:dyDescent="0.2">
      <c r="A109" s="37" t="s">
        <v>553</v>
      </c>
      <c r="B109" s="38" t="s">
        <v>554</v>
      </c>
    </row>
    <row r="110" spans="1:2" ht="119" x14ac:dyDescent="0.2">
      <c r="A110" s="37" t="s">
        <v>555</v>
      </c>
      <c r="B110" s="38" t="s">
        <v>556</v>
      </c>
    </row>
    <row r="111" spans="1:2" ht="85" x14ac:dyDescent="0.2">
      <c r="A111" s="37" t="s">
        <v>557</v>
      </c>
      <c r="B111" s="38" t="s">
        <v>558</v>
      </c>
    </row>
    <row r="112" spans="1:2" ht="85" x14ac:dyDescent="0.2">
      <c r="A112" s="37" t="s">
        <v>559</v>
      </c>
      <c r="B112" s="38" t="s">
        <v>560</v>
      </c>
    </row>
    <row r="113" spans="1:2" ht="102" x14ac:dyDescent="0.2">
      <c r="A113" s="37" t="s">
        <v>561</v>
      </c>
      <c r="B113" s="38" t="s">
        <v>562</v>
      </c>
    </row>
    <row r="114" spans="1:2" ht="51" x14ac:dyDescent="0.2">
      <c r="A114" s="37" t="s">
        <v>563</v>
      </c>
      <c r="B114" s="38" t="s">
        <v>564</v>
      </c>
    </row>
    <row r="115" spans="1:2" ht="30" x14ac:dyDescent="0.15">
      <c r="A115" s="245" t="s">
        <v>565</v>
      </c>
      <c r="B115" s="246" t="s">
        <v>566</v>
      </c>
    </row>
    <row r="116" spans="1:2" ht="34" x14ac:dyDescent="0.15">
      <c r="A116" s="35" t="s">
        <v>567</v>
      </c>
      <c r="B116" s="246" t="s">
        <v>568</v>
      </c>
    </row>
    <row r="117" spans="1:2" ht="45" x14ac:dyDescent="0.15">
      <c r="A117" s="247" t="s">
        <v>569</v>
      </c>
      <c r="B117" s="246" t="s">
        <v>570</v>
      </c>
    </row>
    <row r="118" spans="1:2" ht="60" x14ac:dyDescent="0.15">
      <c r="A118" s="247" t="s">
        <v>571</v>
      </c>
      <c r="B118" s="246" t="s">
        <v>572</v>
      </c>
    </row>
    <row r="119" spans="1:2" ht="17" x14ac:dyDescent="0.2">
      <c r="A119" s="36" t="s">
        <v>573</v>
      </c>
      <c r="B119" s="40" t="s">
        <v>574</v>
      </c>
    </row>
    <row r="120" spans="1:2" ht="17" x14ac:dyDescent="0.2">
      <c r="A120" s="36" t="s">
        <v>575</v>
      </c>
      <c r="B120" s="40" t="s">
        <v>576</v>
      </c>
    </row>
    <row r="121" spans="1:2" ht="17" x14ac:dyDescent="0.2">
      <c r="A121" s="36" t="s">
        <v>577</v>
      </c>
      <c r="B121" s="39" t="s">
        <v>578</v>
      </c>
    </row>
    <row r="122" spans="1:2" ht="17" x14ac:dyDescent="0.2">
      <c r="A122" s="36" t="s">
        <v>579</v>
      </c>
      <c r="B122" s="39" t="s">
        <v>580</v>
      </c>
    </row>
    <row r="123" spans="1:2" ht="17" x14ac:dyDescent="0.2">
      <c r="A123" s="36" t="s">
        <v>581</v>
      </c>
      <c r="B123" s="40" t="s">
        <v>582</v>
      </c>
    </row>
    <row r="124" spans="1:2" ht="17" x14ac:dyDescent="0.2">
      <c r="A124" s="36" t="s">
        <v>583</v>
      </c>
      <c r="B124" s="40" t="s">
        <v>584</v>
      </c>
    </row>
    <row r="125" spans="1:2" ht="17" x14ac:dyDescent="0.2">
      <c r="A125" s="36" t="s">
        <v>585</v>
      </c>
      <c r="B125" s="39" t="s">
        <v>586</v>
      </c>
    </row>
    <row r="126" spans="1:2" ht="17" x14ac:dyDescent="0.2">
      <c r="A126" s="36" t="s">
        <v>587</v>
      </c>
      <c r="B126" s="40" t="s">
        <v>588</v>
      </c>
    </row>
    <row r="127" spans="1:2" ht="17" x14ac:dyDescent="0.2">
      <c r="A127" s="36" t="s">
        <v>589</v>
      </c>
      <c r="B127" s="39" t="s">
        <v>590</v>
      </c>
    </row>
    <row r="128" spans="1:2" ht="17" x14ac:dyDescent="0.2">
      <c r="A128" s="36" t="s">
        <v>591</v>
      </c>
      <c r="B128" s="39" t="s">
        <v>592</v>
      </c>
    </row>
    <row r="129" spans="1:2" ht="17" x14ac:dyDescent="0.2">
      <c r="A129" s="36" t="s">
        <v>593</v>
      </c>
      <c r="B129" s="40" t="s">
        <v>594</v>
      </c>
    </row>
    <row r="130" spans="1:2" ht="17" x14ac:dyDescent="0.2">
      <c r="A130" s="36" t="s">
        <v>595</v>
      </c>
      <c r="B130" s="40" t="s">
        <v>596</v>
      </c>
    </row>
    <row r="131" spans="1:2" ht="17" x14ac:dyDescent="0.2">
      <c r="A131" s="36" t="s">
        <v>597</v>
      </c>
      <c r="B131" s="40" t="s">
        <v>598</v>
      </c>
    </row>
    <row r="132" spans="1:2" ht="17" x14ac:dyDescent="0.2">
      <c r="A132" s="36" t="s">
        <v>599</v>
      </c>
      <c r="B132" s="40" t="s">
        <v>600</v>
      </c>
    </row>
    <row r="133" spans="1:2" ht="17" x14ac:dyDescent="0.2">
      <c r="A133" s="36" t="s">
        <v>601</v>
      </c>
      <c r="B133" s="39" t="s">
        <v>602</v>
      </c>
    </row>
    <row r="134" spans="1:2" ht="17" x14ac:dyDescent="0.2">
      <c r="A134" s="36" t="s">
        <v>603</v>
      </c>
      <c r="B134" s="40" t="s">
        <v>604</v>
      </c>
    </row>
    <row r="135" spans="1:2" ht="17" x14ac:dyDescent="0.2">
      <c r="A135" s="36" t="s">
        <v>605</v>
      </c>
      <c r="B135" s="40" t="s">
        <v>606</v>
      </c>
    </row>
    <row r="136" spans="1:2" ht="17" x14ac:dyDescent="0.2">
      <c r="A136" s="36" t="s">
        <v>607</v>
      </c>
      <c r="B136" s="40" t="s">
        <v>608</v>
      </c>
    </row>
    <row r="137" spans="1:2" ht="17" x14ac:dyDescent="0.2">
      <c r="A137" s="36" t="s">
        <v>609</v>
      </c>
      <c r="B137" s="40" t="s">
        <v>610</v>
      </c>
    </row>
    <row r="138" spans="1:2" ht="17" x14ac:dyDescent="0.2">
      <c r="A138" s="36" t="s">
        <v>611</v>
      </c>
      <c r="B138" s="40" t="s">
        <v>612</v>
      </c>
    </row>
    <row r="139" spans="1:2" x14ac:dyDescent="0.2">
      <c r="A139" s="41" t="s">
        <v>613</v>
      </c>
      <c r="B139" s="41" t="s">
        <v>614</v>
      </c>
    </row>
    <row r="140" spans="1:2" x14ac:dyDescent="0.2">
      <c r="A140" s="41" t="s">
        <v>615</v>
      </c>
      <c r="B140" s="41" t="s">
        <v>616</v>
      </c>
    </row>
    <row r="141" spans="1:2" x14ac:dyDescent="0.2">
      <c r="A141" s="41" t="s">
        <v>617</v>
      </c>
      <c r="B141" s="41" t="s">
        <v>618</v>
      </c>
    </row>
    <row r="142" spans="1:2" x14ac:dyDescent="0.2">
      <c r="A142" s="41" t="s">
        <v>619</v>
      </c>
      <c r="B142" s="41" t="s">
        <v>620</v>
      </c>
    </row>
    <row r="143" spans="1:2" x14ac:dyDescent="0.2">
      <c r="A143" s="41" t="s">
        <v>621</v>
      </c>
      <c r="B143" s="41" t="s">
        <v>622</v>
      </c>
    </row>
    <row r="144" spans="1:2" x14ac:dyDescent="0.2">
      <c r="A144" s="41" t="s">
        <v>623</v>
      </c>
      <c r="B144" s="41" t="s">
        <v>624</v>
      </c>
    </row>
    <row r="145" spans="1:2" x14ac:dyDescent="0.2">
      <c r="A145" s="41" t="s">
        <v>625</v>
      </c>
      <c r="B145" s="41" t="s">
        <v>626</v>
      </c>
    </row>
    <row r="146" spans="1:2" x14ac:dyDescent="0.2">
      <c r="A146" s="41" t="s">
        <v>627</v>
      </c>
      <c r="B146" s="41" t="s">
        <v>628</v>
      </c>
    </row>
    <row r="147" spans="1:2" x14ac:dyDescent="0.2">
      <c r="A147" s="41" t="s">
        <v>629</v>
      </c>
      <c r="B147" s="41" t="s">
        <v>630</v>
      </c>
    </row>
    <row r="148" spans="1:2" x14ac:dyDescent="0.2">
      <c r="A148" s="41" t="s">
        <v>631</v>
      </c>
      <c r="B148" s="41" t="s">
        <v>632</v>
      </c>
    </row>
    <row r="149" spans="1:2" x14ac:dyDescent="0.2">
      <c r="A149" s="41" t="s">
        <v>633</v>
      </c>
      <c r="B149" s="41" t="s">
        <v>634</v>
      </c>
    </row>
    <row r="150" spans="1:2" x14ac:dyDescent="0.2">
      <c r="A150" s="41" t="s">
        <v>635</v>
      </c>
      <c r="B150" s="41" t="s">
        <v>636</v>
      </c>
    </row>
    <row r="151" spans="1:2" x14ac:dyDescent="0.2">
      <c r="A151" s="41" t="s">
        <v>637</v>
      </c>
      <c r="B151" s="41" t="s">
        <v>638</v>
      </c>
    </row>
    <row r="152" spans="1:2" x14ac:dyDescent="0.2">
      <c r="A152" s="41" t="s">
        <v>639</v>
      </c>
      <c r="B152" s="41" t="s">
        <v>640</v>
      </c>
    </row>
    <row r="153" spans="1:2" x14ac:dyDescent="0.2">
      <c r="A153" s="41" t="s">
        <v>641</v>
      </c>
      <c r="B153" s="41" t="s">
        <v>642</v>
      </c>
    </row>
    <row r="154" spans="1:2" x14ac:dyDescent="0.2">
      <c r="A154" s="41" t="s">
        <v>643</v>
      </c>
      <c r="B154" s="41" t="s">
        <v>644</v>
      </c>
    </row>
    <row r="155" spans="1:2" x14ac:dyDescent="0.2">
      <c r="A155" s="41" t="s">
        <v>645</v>
      </c>
      <c r="B155" s="41" t="s">
        <v>646</v>
      </c>
    </row>
    <row r="156" spans="1:2" x14ac:dyDescent="0.2">
      <c r="A156" s="41" t="s">
        <v>647</v>
      </c>
      <c r="B156" s="41" t="s">
        <v>648</v>
      </c>
    </row>
    <row r="157" spans="1:2" x14ac:dyDescent="0.2">
      <c r="A157" s="41" t="s">
        <v>649</v>
      </c>
      <c r="B157" s="41" t="s">
        <v>650</v>
      </c>
    </row>
    <row r="158" spans="1:2" x14ac:dyDescent="0.2">
      <c r="A158" s="41" t="s">
        <v>651</v>
      </c>
      <c r="B158" s="41" t="s">
        <v>652</v>
      </c>
    </row>
    <row r="159" spans="1:2" x14ac:dyDescent="0.2">
      <c r="A159" s="41" t="s">
        <v>653</v>
      </c>
      <c r="B159" s="41" t="s">
        <v>654</v>
      </c>
    </row>
    <row r="160" spans="1:2" x14ac:dyDescent="0.2">
      <c r="A160" s="41" t="s">
        <v>655</v>
      </c>
      <c r="B160" s="41" t="s">
        <v>656</v>
      </c>
    </row>
    <row r="161" spans="1:2" x14ac:dyDescent="0.2">
      <c r="A161" s="41" t="s">
        <v>657</v>
      </c>
      <c r="B161" s="41" t="s">
        <v>658</v>
      </c>
    </row>
    <row r="162" spans="1:2" x14ac:dyDescent="0.2">
      <c r="A162" s="41" t="s">
        <v>659</v>
      </c>
      <c r="B162" s="41" t="s">
        <v>660</v>
      </c>
    </row>
    <row r="163" spans="1:2" x14ac:dyDescent="0.2">
      <c r="A163" s="41" t="s">
        <v>661</v>
      </c>
      <c r="B163" s="41" t="s">
        <v>662</v>
      </c>
    </row>
    <row r="164" spans="1:2" x14ac:dyDescent="0.2">
      <c r="A164" s="41" t="s">
        <v>663</v>
      </c>
      <c r="B164" s="41" t="s">
        <v>664</v>
      </c>
    </row>
    <row r="165" spans="1:2" x14ac:dyDescent="0.2">
      <c r="A165" s="41" t="s">
        <v>665</v>
      </c>
      <c r="B165" s="41" t="s">
        <v>666</v>
      </c>
    </row>
    <row r="166" spans="1:2" x14ac:dyDescent="0.2">
      <c r="A166" s="41" t="s">
        <v>667</v>
      </c>
      <c r="B166" s="41" t="s">
        <v>668</v>
      </c>
    </row>
    <row r="167" spans="1:2" x14ac:dyDescent="0.2">
      <c r="A167" s="41" t="s">
        <v>669</v>
      </c>
      <c r="B167" s="41" t="s">
        <v>670</v>
      </c>
    </row>
    <row r="168" spans="1:2" x14ac:dyDescent="0.2">
      <c r="A168" s="41" t="s">
        <v>671</v>
      </c>
      <c r="B168" s="41" t="s">
        <v>672</v>
      </c>
    </row>
    <row r="169" spans="1:2" x14ac:dyDescent="0.2">
      <c r="A169" s="41" t="s">
        <v>673</v>
      </c>
      <c r="B169" s="41" t="s">
        <v>674</v>
      </c>
    </row>
    <row r="170" spans="1:2" x14ac:dyDescent="0.2">
      <c r="A170" s="41" t="s">
        <v>675</v>
      </c>
      <c r="B170" s="41" t="s">
        <v>676</v>
      </c>
    </row>
    <row r="171" spans="1:2" x14ac:dyDescent="0.2">
      <c r="A171" s="41" t="s">
        <v>677</v>
      </c>
      <c r="B171" s="41" t="s">
        <v>678</v>
      </c>
    </row>
    <row r="172" spans="1:2" x14ac:dyDescent="0.2">
      <c r="A172" s="41" t="s">
        <v>679</v>
      </c>
      <c r="B172" s="41" t="s">
        <v>680</v>
      </c>
    </row>
    <row r="173" spans="1:2" x14ac:dyDescent="0.2">
      <c r="A173" s="41" t="s">
        <v>681</v>
      </c>
      <c r="B173" s="41" t="s">
        <v>682</v>
      </c>
    </row>
    <row r="174" spans="1:2" x14ac:dyDescent="0.2">
      <c r="A174" s="41" t="s">
        <v>683</v>
      </c>
      <c r="B174" s="41" t="s">
        <v>684</v>
      </c>
    </row>
    <row r="175" spans="1:2" x14ac:dyDescent="0.2">
      <c r="A175" s="41" t="s">
        <v>685</v>
      </c>
      <c r="B175" s="41" t="s">
        <v>686</v>
      </c>
    </row>
    <row r="176" spans="1:2" x14ac:dyDescent="0.2">
      <c r="A176" s="41" t="s">
        <v>687</v>
      </c>
      <c r="B176" s="41" t="s">
        <v>688</v>
      </c>
    </row>
    <row r="177" spans="1:2" x14ac:dyDescent="0.2">
      <c r="A177" s="41" t="s">
        <v>689</v>
      </c>
      <c r="B177" s="41" t="s">
        <v>690</v>
      </c>
    </row>
    <row r="178" spans="1:2" x14ac:dyDescent="0.2">
      <c r="A178" s="41" t="s">
        <v>691</v>
      </c>
      <c r="B178" s="41" t="s">
        <v>692</v>
      </c>
    </row>
    <row r="179" spans="1:2" x14ac:dyDescent="0.2">
      <c r="A179" s="41" t="s">
        <v>693</v>
      </c>
      <c r="B179" s="41" t="s">
        <v>694</v>
      </c>
    </row>
    <row r="180" spans="1:2" x14ac:dyDescent="0.2">
      <c r="A180" s="41" t="s">
        <v>695</v>
      </c>
      <c r="B180" s="41" t="s">
        <v>696</v>
      </c>
    </row>
    <row r="181" spans="1:2" x14ac:dyDescent="0.2">
      <c r="A181" s="41" t="s">
        <v>697</v>
      </c>
      <c r="B181" s="41" t="s">
        <v>698</v>
      </c>
    </row>
    <row r="182" spans="1:2" x14ac:dyDescent="0.2">
      <c r="A182" s="41" t="s">
        <v>699</v>
      </c>
      <c r="B182" s="41" t="s">
        <v>700</v>
      </c>
    </row>
    <row r="183" spans="1:2" x14ac:dyDescent="0.2">
      <c r="A183" s="41" t="s">
        <v>701</v>
      </c>
      <c r="B183" s="41" t="s">
        <v>702</v>
      </c>
    </row>
    <row r="184" spans="1:2" x14ac:dyDescent="0.2">
      <c r="A184" s="41" t="s">
        <v>703</v>
      </c>
      <c r="B184" s="41" t="s">
        <v>704</v>
      </c>
    </row>
    <row r="185" spans="1:2" x14ac:dyDescent="0.2">
      <c r="A185" s="41" t="s">
        <v>705</v>
      </c>
      <c r="B185" s="41" t="s">
        <v>706</v>
      </c>
    </row>
    <row r="186" spans="1:2" x14ac:dyDescent="0.2">
      <c r="A186" s="41" t="s">
        <v>707</v>
      </c>
      <c r="B186" s="41" t="s">
        <v>708</v>
      </c>
    </row>
    <row r="187" spans="1:2" x14ac:dyDescent="0.2">
      <c r="A187" s="41" t="s">
        <v>709</v>
      </c>
      <c r="B187" s="41" t="s">
        <v>710</v>
      </c>
    </row>
    <row r="188" spans="1:2" x14ac:dyDescent="0.2">
      <c r="A188" s="41" t="s">
        <v>711</v>
      </c>
      <c r="B188" s="41" t="s">
        <v>712</v>
      </c>
    </row>
    <row r="189" spans="1:2" x14ac:dyDescent="0.2">
      <c r="A189" s="41" t="s">
        <v>713</v>
      </c>
      <c r="B189" s="41" t="s">
        <v>714</v>
      </c>
    </row>
    <row r="190" spans="1:2" x14ac:dyDescent="0.2">
      <c r="A190" s="41" t="s">
        <v>715</v>
      </c>
      <c r="B190" s="41" t="s">
        <v>716</v>
      </c>
    </row>
    <row r="191" spans="1:2" x14ac:dyDescent="0.2">
      <c r="A191" s="41" t="s">
        <v>717</v>
      </c>
      <c r="B191" s="41" t="s">
        <v>718</v>
      </c>
    </row>
    <row r="192" spans="1:2" x14ac:dyDescent="0.2">
      <c r="A192" s="41" t="s">
        <v>719</v>
      </c>
      <c r="B192" s="41" t="s">
        <v>720</v>
      </c>
    </row>
    <row r="193" spans="1:2" x14ac:dyDescent="0.2">
      <c r="A193" s="41" t="s">
        <v>721</v>
      </c>
      <c r="B193" s="41" t="s">
        <v>722</v>
      </c>
    </row>
    <row r="194" spans="1:2" x14ac:dyDescent="0.2">
      <c r="A194" s="41" t="s">
        <v>723</v>
      </c>
      <c r="B194" s="41" t="s">
        <v>724</v>
      </c>
    </row>
    <row r="195" spans="1:2" x14ac:dyDescent="0.2">
      <c r="A195" s="41" t="s">
        <v>725</v>
      </c>
      <c r="B195" s="41" t="s">
        <v>726</v>
      </c>
    </row>
    <row r="196" spans="1:2" x14ac:dyDescent="0.2">
      <c r="A196" s="41" t="s">
        <v>727</v>
      </c>
      <c r="B196" s="41" t="s">
        <v>728</v>
      </c>
    </row>
    <row r="197" spans="1:2" x14ac:dyDescent="0.2">
      <c r="A197" s="41" t="s">
        <v>729</v>
      </c>
      <c r="B197" s="41" t="s">
        <v>730</v>
      </c>
    </row>
    <row r="198" spans="1:2" x14ac:dyDescent="0.2">
      <c r="A198" s="41" t="s">
        <v>731</v>
      </c>
      <c r="B198" s="41" t="s">
        <v>732</v>
      </c>
    </row>
    <row r="199" spans="1:2" x14ac:dyDescent="0.2">
      <c r="A199" s="41" t="s">
        <v>733</v>
      </c>
      <c r="B199" s="41" t="s">
        <v>734</v>
      </c>
    </row>
    <row r="200" spans="1:2" x14ac:dyDescent="0.2">
      <c r="A200" s="41" t="s">
        <v>735</v>
      </c>
      <c r="B200" s="41" t="s">
        <v>736</v>
      </c>
    </row>
    <row r="201" spans="1:2" x14ac:dyDescent="0.2">
      <c r="A201" s="41" t="s">
        <v>737</v>
      </c>
      <c r="B201" s="41" t="s">
        <v>738</v>
      </c>
    </row>
    <row r="202" spans="1:2" x14ac:dyDescent="0.2">
      <c r="A202" s="41" t="s">
        <v>739</v>
      </c>
      <c r="B202" s="41" t="s">
        <v>740</v>
      </c>
    </row>
    <row r="203" spans="1:2" x14ac:dyDescent="0.2">
      <c r="A203" s="41" t="s">
        <v>741</v>
      </c>
      <c r="B203" s="41" t="s">
        <v>742</v>
      </c>
    </row>
    <row r="204" spans="1:2" x14ac:dyDescent="0.2">
      <c r="A204" s="41" t="s">
        <v>743</v>
      </c>
      <c r="B204" s="41" t="s">
        <v>744</v>
      </c>
    </row>
    <row r="205" spans="1:2" x14ac:dyDescent="0.2">
      <c r="A205" s="41" t="s">
        <v>745</v>
      </c>
      <c r="B205" s="41" t="s">
        <v>746</v>
      </c>
    </row>
    <row r="206" spans="1:2" x14ac:dyDescent="0.2">
      <c r="A206" s="41" t="s">
        <v>747</v>
      </c>
      <c r="B206" s="41" t="s">
        <v>748</v>
      </c>
    </row>
    <row r="207" spans="1:2" x14ac:dyDescent="0.2">
      <c r="A207" s="41" t="s">
        <v>749</v>
      </c>
      <c r="B207" s="41" t="s">
        <v>750</v>
      </c>
    </row>
    <row r="208" spans="1:2" x14ac:dyDescent="0.2">
      <c r="A208" s="41" t="s">
        <v>751</v>
      </c>
      <c r="B208" s="41" t="s">
        <v>752</v>
      </c>
    </row>
    <row r="209" spans="1:2" x14ac:dyDescent="0.2">
      <c r="A209" s="41" t="s">
        <v>753</v>
      </c>
      <c r="B209" s="41" t="s">
        <v>754</v>
      </c>
    </row>
    <row r="210" spans="1:2" x14ac:dyDescent="0.2">
      <c r="A210" s="41" t="s">
        <v>755</v>
      </c>
      <c r="B210" s="41" t="s">
        <v>756</v>
      </c>
    </row>
    <row r="211" spans="1:2" x14ac:dyDescent="0.2">
      <c r="A211" s="41" t="s">
        <v>757</v>
      </c>
      <c r="B211" s="41" t="s">
        <v>758</v>
      </c>
    </row>
    <row r="212" spans="1:2" x14ac:dyDescent="0.2">
      <c r="A212" s="41" t="s">
        <v>759</v>
      </c>
      <c r="B212" s="41" t="s">
        <v>760</v>
      </c>
    </row>
    <row r="213" spans="1:2" x14ac:dyDescent="0.2">
      <c r="A213" s="41" t="s">
        <v>761</v>
      </c>
      <c r="B213" s="41" t="s">
        <v>762</v>
      </c>
    </row>
    <row r="214" spans="1:2" x14ac:dyDescent="0.2">
      <c r="A214" s="41" t="s">
        <v>763</v>
      </c>
      <c r="B214" s="41" t="s">
        <v>764</v>
      </c>
    </row>
    <row r="215" spans="1:2" x14ac:dyDescent="0.2">
      <c r="A215" s="41" t="s">
        <v>765</v>
      </c>
      <c r="B215" s="41" t="s">
        <v>766</v>
      </c>
    </row>
    <row r="216" spans="1:2" x14ac:dyDescent="0.2">
      <c r="A216" s="41" t="s">
        <v>767</v>
      </c>
      <c r="B216" s="41" t="s">
        <v>768</v>
      </c>
    </row>
    <row r="217" spans="1:2" x14ac:dyDescent="0.2">
      <c r="A217" s="41" t="s">
        <v>769</v>
      </c>
      <c r="B217" s="41" t="s">
        <v>770</v>
      </c>
    </row>
    <row r="218" spans="1:2" x14ac:dyDescent="0.2">
      <c r="A218" s="41" t="s">
        <v>771</v>
      </c>
      <c r="B218" s="41" t="s">
        <v>772</v>
      </c>
    </row>
    <row r="219" spans="1:2" x14ac:dyDescent="0.2">
      <c r="A219" s="41" t="s">
        <v>773</v>
      </c>
      <c r="B219" s="41" t="s">
        <v>774</v>
      </c>
    </row>
    <row r="220" spans="1:2" x14ac:dyDescent="0.2">
      <c r="A220" s="41" t="s">
        <v>775</v>
      </c>
      <c r="B220" s="41" t="s">
        <v>776</v>
      </c>
    </row>
    <row r="221" spans="1:2" x14ac:dyDescent="0.2">
      <c r="A221" s="41" t="s">
        <v>777</v>
      </c>
      <c r="B221" s="41" t="s">
        <v>778</v>
      </c>
    </row>
    <row r="222" spans="1:2" x14ac:dyDescent="0.2">
      <c r="A222" s="41" t="s">
        <v>779</v>
      </c>
      <c r="B222" s="41" t="s">
        <v>780</v>
      </c>
    </row>
    <row r="223" spans="1:2" x14ac:dyDescent="0.2">
      <c r="A223" s="41" t="s">
        <v>781</v>
      </c>
      <c r="B223" s="41" t="s">
        <v>782</v>
      </c>
    </row>
    <row r="224" spans="1:2" x14ac:dyDescent="0.2">
      <c r="A224" s="41" t="s">
        <v>783</v>
      </c>
      <c r="B224" s="41" t="s">
        <v>784</v>
      </c>
    </row>
    <row r="225" spans="1:2" x14ac:dyDescent="0.2">
      <c r="A225" s="41" t="s">
        <v>785</v>
      </c>
      <c r="B225" s="41" t="s">
        <v>786</v>
      </c>
    </row>
    <row r="226" spans="1:2" x14ac:dyDescent="0.2">
      <c r="A226" s="41" t="s">
        <v>787</v>
      </c>
      <c r="B226" s="41" t="s">
        <v>788</v>
      </c>
    </row>
    <row r="227" spans="1:2" x14ac:dyDescent="0.2">
      <c r="A227" s="41" t="s">
        <v>789</v>
      </c>
      <c r="B227" s="41" t="s">
        <v>790</v>
      </c>
    </row>
    <row r="228" spans="1:2" x14ac:dyDescent="0.2">
      <c r="A228" s="41" t="s">
        <v>791</v>
      </c>
      <c r="B228" s="41" t="s">
        <v>792</v>
      </c>
    </row>
    <row r="229" spans="1:2" x14ac:dyDescent="0.2">
      <c r="A229" s="41" t="s">
        <v>793</v>
      </c>
      <c r="B229" s="41" t="s">
        <v>794</v>
      </c>
    </row>
    <row r="230" spans="1:2" x14ac:dyDescent="0.2">
      <c r="A230" s="41" t="s">
        <v>795</v>
      </c>
      <c r="B230" s="41" t="s">
        <v>796</v>
      </c>
    </row>
    <row r="231" spans="1:2" x14ac:dyDescent="0.2">
      <c r="A231" s="41" t="s">
        <v>797</v>
      </c>
      <c r="B231" s="41" t="s">
        <v>798</v>
      </c>
    </row>
    <row r="232" spans="1:2" x14ac:dyDescent="0.2">
      <c r="A232" s="41" t="s">
        <v>799</v>
      </c>
      <c r="B232" s="41" t="s">
        <v>800</v>
      </c>
    </row>
    <row r="233" spans="1:2" x14ac:dyDescent="0.2">
      <c r="A233" s="41" t="s">
        <v>801</v>
      </c>
      <c r="B233" s="41" t="s">
        <v>802</v>
      </c>
    </row>
    <row r="234" spans="1:2" x14ac:dyDescent="0.2">
      <c r="A234" s="41" t="s">
        <v>803</v>
      </c>
      <c r="B234" s="41" t="s">
        <v>804</v>
      </c>
    </row>
    <row r="235" spans="1:2" x14ac:dyDescent="0.2">
      <c r="A235" s="41" t="s">
        <v>805</v>
      </c>
      <c r="B235" s="41" t="s">
        <v>806</v>
      </c>
    </row>
    <row r="236" spans="1:2" x14ac:dyDescent="0.2">
      <c r="A236" s="41" t="s">
        <v>807</v>
      </c>
      <c r="B236" s="41" t="s">
        <v>808</v>
      </c>
    </row>
    <row r="237" spans="1:2" ht="34" x14ac:dyDescent="0.2">
      <c r="A237" s="35" t="s">
        <v>809</v>
      </c>
      <c r="B237" s="40" t="s">
        <v>810</v>
      </c>
    </row>
    <row r="238" spans="1:2" ht="51" x14ac:dyDescent="0.2">
      <c r="A238" s="35" t="s">
        <v>811</v>
      </c>
      <c r="B238" s="40" t="s">
        <v>812</v>
      </c>
    </row>
    <row r="239" spans="1:2" ht="34" x14ac:dyDescent="0.2">
      <c r="A239" s="35" t="s">
        <v>813</v>
      </c>
      <c r="B239" s="40" t="s">
        <v>814</v>
      </c>
    </row>
    <row r="240" spans="1:2" ht="34" x14ac:dyDescent="0.2">
      <c r="A240" s="35" t="s">
        <v>815</v>
      </c>
      <c r="B240" s="40" t="s">
        <v>816</v>
      </c>
    </row>
    <row r="241" spans="1:2" ht="34" x14ac:dyDescent="0.2">
      <c r="A241" s="35" t="s">
        <v>817</v>
      </c>
      <c r="B241" s="40" t="s">
        <v>818</v>
      </c>
    </row>
    <row r="242" spans="1:2" ht="51" x14ac:dyDescent="0.2">
      <c r="A242" s="35" t="s">
        <v>819</v>
      </c>
      <c r="B242" s="40" t="s">
        <v>820</v>
      </c>
    </row>
    <row r="243" spans="1:2" ht="68" x14ac:dyDescent="0.2">
      <c r="A243" s="35" t="s">
        <v>821</v>
      </c>
      <c r="B243" s="40" t="s">
        <v>822</v>
      </c>
    </row>
    <row r="244" spans="1:2" ht="85" x14ac:dyDescent="0.2">
      <c r="A244" s="35" t="s">
        <v>823</v>
      </c>
      <c r="B244" s="40" t="s">
        <v>824</v>
      </c>
    </row>
    <row r="245" spans="1:2" ht="34" x14ac:dyDescent="0.2">
      <c r="A245" s="35" t="s">
        <v>825</v>
      </c>
      <c r="B245" s="40" t="s">
        <v>826</v>
      </c>
    </row>
    <row r="246" spans="1:2" ht="17" x14ac:dyDescent="0.2">
      <c r="A246" s="35" t="s">
        <v>827</v>
      </c>
      <c r="B246" s="40" t="s">
        <v>828</v>
      </c>
    </row>
    <row r="247" spans="1:2" ht="17" x14ac:dyDescent="0.2">
      <c r="A247" s="35" t="s">
        <v>829</v>
      </c>
      <c r="B247" s="40" t="s">
        <v>830</v>
      </c>
    </row>
    <row r="248" spans="1:2" ht="17" x14ac:dyDescent="0.2">
      <c r="A248" s="35" t="s">
        <v>831</v>
      </c>
      <c r="B248" s="40" t="s">
        <v>832</v>
      </c>
    </row>
    <row r="249" spans="1:2" ht="17" x14ac:dyDescent="0.2">
      <c r="A249" s="35" t="s">
        <v>833</v>
      </c>
      <c r="B249" s="40" t="s">
        <v>834</v>
      </c>
    </row>
    <row r="250" spans="1:2" ht="17" x14ac:dyDescent="0.2">
      <c r="A250" s="35" t="s">
        <v>835</v>
      </c>
      <c r="B250" s="40" t="s">
        <v>836</v>
      </c>
    </row>
    <row r="251" spans="1:2" ht="17" x14ac:dyDescent="0.2">
      <c r="A251" s="35" t="s">
        <v>837</v>
      </c>
      <c r="B251" s="40" t="s">
        <v>838</v>
      </c>
    </row>
    <row r="252" spans="1:2" ht="17" x14ac:dyDescent="0.2">
      <c r="A252" s="35" t="s">
        <v>839</v>
      </c>
      <c r="B252" s="40" t="s">
        <v>840</v>
      </c>
    </row>
    <row r="253" spans="1:2" ht="17" x14ac:dyDescent="0.2">
      <c r="A253" s="35" t="s">
        <v>841</v>
      </c>
      <c r="B253" s="40" t="s">
        <v>842</v>
      </c>
    </row>
    <row r="254" spans="1:2" ht="17" x14ac:dyDescent="0.2">
      <c r="A254" s="35" t="s">
        <v>843</v>
      </c>
      <c r="B254" s="40" t="s">
        <v>844</v>
      </c>
    </row>
    <row r="255" spans="1:2" ht="17" x14ac:dyDescent="0.2">
      <c r="A255" s="35" t="s">
        <v>845</v>
      </c>
      <c r="B255" s="40" t="s">
        <v>846</v>
      </c>
    </row>
    <row r="256" spans="1:2" ht="17" x14ac:dyDescent="0.2">
      <c r="A256" s="35" t="s">
        <v>847</v>
      </c>
      <c r="B256" s="40" t="s">
        <v>848</v>
      </c>
    </row>
    <row r="257" spans="1:2" ht="17" x14ac:dyDescent="0.2">
      <c r="A257" s="35" t="s">
        <v>849</v>
      </c>
      <c r="B257" s="40" t="s">
        <v>850</v>
      </c>
    </row>
    <row r="258" spans="1:2" ht="17" x14ac:dyDescent="0.2">
      <c r="A258" s="35" t="s">
        <v>851</v>
      </c>
      <c r="B258" s="40" t="s">
        <v>852</v>
      </c>
    </row>
    <row r="259" spans="1:2" ht="17" x14ac:dyDescent="0.2">
      <c r="A259" s="35" t="s">
        <v>853</v>
      </c>
      <c r="B259" s="40" t="s">
        <v>854</v>
      </c>
    </row>
    <row r="260" spans="1:2" ht="17" x14ac:dyDescent="0.2">
      <c r="A260" s="35" t="s">
        <v>855</v>
      </c>
      <c r="B260" s="40" t="s">
        <v>856</v>
      </c>
    </row>
    <row r="261" spans="1:2" ht="17" x14ac:dyDescent="0.2">
      <c r="A261" s="35" t="s">
        <v>857</v>
      </c>
      <c r="B261" s="39" t="s">
        <v>858</v>
      </c>
    </row>
    <row r="262" spans="1:2" ht="17" x14ac:dyDescent="0.2">
      <c r="A262" s="35" t="s">
        <v>859</v>
      </c>
      <c r="B262" s="39" t="s">
        <v>860</v>
      </c>
    </row>
    <row r="263" spans="1:2" ht="17" x14ac:dyDescent="0.2">
      <c r="A263" s="35" t="s">
        <v>861</v>
      </c>
      <c r="B263" s="39" t="s">
        <v>862</v>
      </c>
    </row>
    <row r="264" spans="1:2" ht="17" x14ac:dyDescent="0.2">
      <c r="A264" s="35" t="s">
        <v>863</v>
      </c>
      <c r="B264" s="39" t="s">
        <v>864</v>
      </c>
    </row>
    <row r="265" spans="1:2" ht="17" x14ac:dyDescent="0.2">
      <c r="A265" s="35" t="s">
        <v>865</v>
      </c>
      <c r="B265" s="39" t="s">
        <v>866</v>
      </c>
    </row>
    <row r="266" spans="1:2" ht="17" x14ac:dyDescent="0.2">
      <c r="A266" s="35" t="s">
        <v>867</v>
      </c>
      <c r="B266" s="39" t="s">
        <v>868</v>
      </c>
    </row>
    <row r="267" spans="1:2" ht="17" x14ac:dyDescent="0.2">
      <c r="A267" s="35" t="s">
        <v>869</v>
      </c>
      <c r="B267" s="39" t="s">
        <v>870</v>
      </c>
    </row>
    <row r="268" spans="1:2" ht="17" x14ac:dyDescent="0.2">
      <c r="A268" s="35" t="s">
        <v>871</v>
      </c>
      <c r="B268" s="39" t="s">
        <v>872</v>
      </c>
    </row>
    <row r="269" spans="1:2" ht="17" x14ac:dyDescent="0.2">
      <c r="A269" s="35" t="s">
        <v>873</v>
      </c>
      <c r="B269" s="39" t="s">
        <v>874</v>
      </c>
    </row>
    <row r="270" spans="1:2" ht="17" x14ac:dyDescent="0.2">
      <c r="A270" s="35" t="s">
        <v>875</v>
      </c>
      <c r="B270" s="39" t="s">
        <v>876</v>
      </c>
    </row>
    <row r="271" spans="1:2" ht="17" x14ac:dyDescent="0.2">
      <c r="A271" s="35" t="s">
        <v>877</v>
      </c>
      <c r="B271" s="39" t="s">
        <v>878</v>
      </c>
    </row>
    <row r="272" spans="1:2" ht="17" x14ac:dyDescent="0.2">
      <c r="A272" s="35" t="s">
        <v>879</v>
      </c>
      <c r="B272" s="39" t="s">
        <v>880</v>
      </c>
    </row>
    <row r="273" spans="1:2" ht="17" x14ac:dyDescent="0.2">
      <c r="A273" s="35" t="s">
        <v>881</v>
      </c>
      <c r="B273" s="39" t="s">
        <v>882</v>
      </c>
    </row>
    <row r="274" spans="1:2" ht="17" x14ac:dyDescent="0.2">
      <c r="A274" s="35" t="s">
        <v>883</v>
      </c>
      <c r="B274" s="39" t="s">
        <v>884</v>
      </c>
    </row>
    <row r="275" spans="1:2" ht="17" x14ac:dyDescent="0.2">
      <c r="A275" s="35" t="s">
        <v>885</v>
      </c>
      <c r="B275" s="39" t="s">
        <v>886</v>
      </c>
    </row>
    <row r="276" spans="1:2" ht="17" x14ac:dyDescent="0.2">
      <c r="A276" s="35" t="s">
        <v>887</v>
      </c>
      <c r="B276" s="39" t="s">
        <v>888</v>
      </c>
    </row>
    <row r="277" spans="1:2" ht="17" x14ac:dyDescent="0.2">
      <c r="A277" s="35" t="s">
        <v>889</v>
      </c>
      <c r="B277" s="39" t="s">
        <v>890</v>
      </c>
    </row>
    <row r="278" spans="1:2" ht="17" x14ac:dyDescent="0.2">
      <c r="A278" s="35" t="s">
        <v>891</v>
      </c>
      <c r="B278" s="39" t="s">
        <v>892</v>
      </c>
    </row>
    <row r="279" spans="1:2" ht="17" x14ac:dyDescent="0.2">
      <c r="A279" s="35" t="s">
        <v>893</v>
      </c>
      <c r="B279" s="39" t="s">
        <v>894</v>
      </c>
    </row>
    <row r="280" spans="1:2" ht="17" x14ac:dyDescent="0.2">
      <c r="A280" s="35" t="s">
        <v>895</v>
      </c>
      <c r="B280" s="39" t="s">
        <v>896</v>
      </c>
    </row>
    <row r="281" spans="1:2" ht="17" x14ac:dyDescent="0.2">
      <c r="A281" s="35" t="s">
        <v>897</v>
      </c>
      <c r="B281" s="39" t="s">
        <v>898</v>
      </c>
    </row>
    <row r="282" spans="1:2" ht="17" x14ac:dyDescent="0.2">
      <c r="A282" s="35" t="s">
        <v>899</v>
      </c>
      <c r="B282" s="39" t="s">
        <v>900</v>
      </c>
    </row>
    <row r="283" spans="1:2" ht="17" x14ac:dyDescent="0.2">
      <c r="A283" s="35" t="s">
        <v>901</v>
      </c>
      <c r="B283" s="39" t="s">
        <v>902</v>
      </c>
    </row>
    <row r="284" spans="1:2" ht="17" x14ac:dyDescent="0.2">
      <c r="A284" s="35" t="s">
        <v>903</v>
      </c>
      <c r="B284" s="39" t="s">
        <v>904</v>
      </c>
    </row>
    <row r="285" spans="1:2" ht="17" x14ac:dyDescent="0.2">
      <c r="A285" s="35" t="s">
        <v>905</v>
      </c>
      <c r="B285" s="39" t="s">
        <v>906</v>
      </c>
    </row>
    <row r="286" spans="1:2" ht="17" x14ac:dyDescent="0.2">
      <c r="A286" s="35" t="s">
        <v>907</v>
      </c>
      <c r="B286" s="39" t="s">
        <v>908</v>
      </c>
    </row>
    <row r="287" spans="1:2" ht="17" x14ac:dyDescent="0.2">
      <c r="A287" s="35" t="s">
        <v>909</v>
      </c>
      <c r="B287" s="39" t="s">
        <v>910</v>
      </c>
    </row>
    <row r="288" spans="1:2" ht="17" x14ac:dyDescent="0.2">
      <c r="A288" s="35" t="s">
        <v>911</v>
      </c>
      <c r="B288" s="39" t="s">
        <v>912</v>
      </c>
    </row>
    <row r="289" spans="1:2" ht="17" x14ac:dyDescent="0.2">
      <c r="A289" s="35" t="s">
        <v>913</v>
      </c>
      <c r="B289" s="39" t="s">
        <v>914</v>
      </c>
    </row>
    <row r="290" spans="1:2" ht="17" x14ac:dyDescent="0.2">
      <c r="A290" s="35" t="s">
        <v>915</v>
      </c>
      <c r="B290" s="39" t="s">
        <v>916</v>
      </c>
    </row>
    <row r="291" spans="1:2" ht="17" x14ac:dyDescent="0.2">
      <c r="A291" s="35" t="s">
        <v>917</v>
      </c>
      <c r="B291" s="39" t="s">
        <v>918</v>
      </c>
    </row>
    <row r="292" spans="1:2" ht="17" x14ac:dyDescent="0.2">
      <c r="A292" s="35" t="s">
        <v>919</v>
      </c>
      <c r="B292" s="39" t="s">
        <v>920</v>
      </c>
    </row>
    <row r="293" spans="1:2" ht="17" x14ac:dyDescent="0.2">
      <c r="A293" s="35" t="s">
        <v>921</v>
      </c>
      <c r="B293" s="39" t="s">
        <v>922</v>
      </c>
    </row>
    <row r="294" spans="1:2" ht="17" x14ac:dyDescent="0.2">
      <c r="A294" s="35" t="s">
        <v>923</v>
      </c>
      <c r="B294" s="39" t="s">
        <v>924</v>
      </c>
    </row>
    <row r="295" spans="1:2" ht="17" x14ac:dyDescent="0.2">
      <c r="A295" s="35" t="s">
        <v>925</v>
      </c>
      <c r="B295" s="39" t="s">
        <v>926</v>
      </c>
    </row>
    <row r="296" spans="1:2" ht="17" x14ac:dyDescent="0.2">
      <c r="A296" s="35" t="s">
        <v>927</v>
      </c>
      <c r="B296" s="39" t="s">
        <v>928</v>
      </c>
    </row>
    <row r="297" spans="1:2" ht="17" x14ac:dyDescent="0.2">
      <c r="A297" s="35" t="s">
        <v>929</v>
      </c>
      <c r="B297" s="39" t="s">
        <v>930</v>
      </c>
    </row>
    <row r="298" spans="1:2" ht="17" x14ac:dyDescent="0.2">
      <c r="A298" s="35" t="s">
        <v>931</v>
      </c>
      <c r="B298" s="39" t="s">
        <v>932</v>
      </c>
    </row>
    <row r="299" spans="1:2" ht="17" x14ac:dyDescent="0.2">
      <c r="A299" s="35" t="s">
        <v>933</v>
      </c>
      <c r="B299" s="39" t="s">
        <v>934</v>
      </c>
    </row>
    <row r="300" spans="1:2" ht="17" x14ac:dyDescent="0.2">
      <c r="A300" s="35" t="s">
        <v>935</v>
      </c>
      <c r="B300" s="39" t="s">
        <v>936</v>
      </c>
    </row>
    <row r="301" spans="1:2" ht="17" x14ac:dyDescent="0.2">
      <c r="A301" s="35" t="s">
        <v>937</v>
      </c>
      <c r="B301" s="39" t="s">
        <v>938</v>
      </c>
    </row>
    <row r="302" spans="1:2" ht="17" x14ac:dyDescent="0.2">
      <c r="A302" s="35" t="s">
        <v>939</v>
      </c>
      <c r="B302" s="39" t="s">
        <v>940</v>
      </c>
    </row>
    <row r="303" spans="1:2" ht="17" x14ac:dyDescent="0.2">
      <c r="A303" s="35" t="s">
        <v>941</v>
      </c>
      <c r="B303" s="39" t="s">
        <v>942</v>
      </c>
    </row>
    <row r="304" spans="1:2" ht="17" x14ac:dyDescent="0.2">
      <c r="A304" s="35" t="s">
        <v>943</v>
      </c>
      <c r="B304" s="39" t="s">
        <v>944</v>
      </c>
    </row>
    <row r="305" spans="1:2" ht="17" x14ac:dyDescent="0.2">
      <c r="A305" s="35" t="s">
        <v>945</v>
      </c>
      <c r="B305" s="39" t="s">
        <v>946</v>
      </c>
    </row>
    <row r="306" spans="1:2" ht="17" x14ac:dyDescent="0.2">
      <c r="A306" s="35" t="s">
        <v>947</v>
      </c>
      <c r="B306" s="39" t="s">
        <v>948</v>
      </c>
    </row>
    <row r="307" spans="1:2" ht="17" x14ac:dyDescent="0.2">
      <c r="A307" s="35" t="s">
        <v>949</v>
      </c>
      <c r="B307" s="39" t="s">
        <v>950</v>
      </c>
    </row>
    <row r="308" spans="1:2" ht="17" x14ac:dyDescent="0.2">
      <c r="A308" s="35" t="s">
        <v>951</v>
      </c>
      <c r="B308" s="39" t="s">
        <v>952</v>
      </c>
    </row>
    <row r="309" spans="1:2" ht="17" x14ac:dyDescent="0.2">
      <c r="A309" s="35" t="s">
        <v>953</v>
      </c>
      <c r="B309" s="39" t="s">
        <v>954</v>
      </c>
    </row>
    <row r="310" spans="1:2" ht="17" x14ac:dyDescent="0.2">
      <c r="A310" s="35" t="s">
        <v>955</v>
      </c>
      <c r="B310" s="39" t="s">
        <v>956</v>
      </c>
    </row>
    <row r="311" spans="1:2" ht="17" x14ac:dyDescent="0.2">
      <c r="A311" s="35" t="s">
        <v>957</v>
      </c>
      <c r="B311" s="39" t="s">
        <v>958</v>
      </c>
    </row>
    <row r="312" spans="1:2" ht="17" x14ac:dyDescent="0.2">
      <c r="A312" s="35" t="s">
        <v>959</v>
      </c>
      <c r="B312" s="39" t="s">
        <v>960</v>
      </c>
    </row>
    <row r="313" spans="1:2" ht="17" x14ac:dyDescent="0.2">
      <c r="A313" s="35" t="s">
        <v>961</v>
      </c>
      <c r="B313" s="39" t="s">
        <v>962</v>
      </c>
    </row>
    <row r="314" spans="1:2" ht="17" x14ac:dyDescent="0.2">
      <c r="A314" s="35" t="s">
        <v>963</v>
      </c>
      <c r="B314" s="39" t="s">
        <v>964</v>
      </c>
    </row>
    <row r="315" spans="1:2" ht="17" x14ac:dyDescent="0.2">
      <c r="A315" s="35" t="s">
        <v>965</v>
      </c>
      <c r="B315" s="39" t="s">
        <v>966</v>
      </c>
    </row>
    <row r="316" spans="1:2" ht="17" x14ac:dyDescent="0.2">
      <c r="A316" s="35" t="s">
        <v>967</v>
      </c>
      <c r="B316" s="39" t="s">
        <v>968</v>
      </c>
    </row>
    <row r="317" spans="1:2" ht="17" x14ac:dyDescent="0.2">
      <c r="A317" s="35" t="s">
        <v>969</v>
      </c>
      <c r="B317" s="39" t="s">
        <v>970</v>
      </c>
    </row>
    <row r="318" spans="1:2" ht="17" x14ac:dyDescent="0.2">
      <c r="A318" s="35" t="s">
        <v>971</v>
      </c>
      <c r="B318" s="39" t="s">
        <v>972</v>
      </c>
    </row>
    <row r="319" spans="1:2" ht="17" x14ac:dyDescent="0.2">
      <c r="A319" s="35" t="s">
        <v>973</v>
      </c>
      <c r="B319" s="39" t="s">
        <v>974</v>
      </c>
    </row>
    <row r="320" spans="1:2" ht="17" x14ac:dyDescent="0.2">
      <c r="A320" s="35" t="s">
        <v>975</v>
      </c>
      <c r="B320" s="39" t="s">
        <v>976</v>
      </c>
    </row>
    <row r="321" spans="1:2" ht="17" x14ac:dyDescent="0.2">
      <c r="A321" s="35" t="s">
        <v>977</v>
      </c>
      <c r="B321" s="39" t="s">
        <v>978</v>
      </c>
    </row>
    <row r="322" spans="1:2" ht="17" x14ac:dyDescent="0.2">
      <c r="A322" s="35" t="s">
        <v>979</v>
      </c>
      <c r="B322" s="39" t="s">
        <v>980</v>
      </c>
    </row>
    <row r="323" spans="1:2" ht="17" x14ac:dyDescent="0.2">
      <c r="A323" s="35" t="s">
        <v>981</v>
      </c>
      <c r="B323" s="39" t="s">
        <v>982</v>
      </c>
    </row>
    <row r="324" spans="1:2" ht="17" x14ac:dyDescent="0.2">
      <c r="A324" s="35" t="s">
        <v>983</v>
      </c>
      <c r="B324" s="39" t="s">
        <v>984</v>
      </c>
    </row>
    <row r="325" spans="1:2" ht="17" x14ac:dyDescent="0.2">
      <c r="A325" s="35" t="s">
        <v>985</v>
      </c>
      <c r="B325" s="39" t="s">
        <v>986</v>
      </c>
    </row>
    <row r="326" spans="1:2" ht="17" x14ac:dyDescent="0.2">
      <c r="A326" s="35" t="s">
        <v>987</v>
      </c>
      <c r="B326" s="39" t="s">
        <v>988</v>
      </c>
    </row>
    <row r="327" spans="1:2" ht="17" x14ac:dyDescent="0.2">
      <c r="A327" s="35" t="s">
        <v>989</v>
      </c>
      <c r="B327" s="40" t="s">
        <v>990</v>
      </c>
    </row>
    <row r="328" spans="1:2" ht="17" x14ac:dyDescent="0.2">
      <c r="A328" s="35" t="s">
        <v>991</v>
      </c>
      <c r="B328" s="40" t="s">
        <v>992</v>
      </c>
    </row>
    <row r="329" spans="1:2" ht="17" x14ac:dyDescent="0.2">
      <c r="A329" s="35" t="s">
        <v>993</v>
      </c>
      <c r="B329" s="40" t="s">
        <v>994</v>
      </c>
    </row>
    <row r="330" spans="1:2" ht="17" x14ac:dyDescent="0.2">
      <c r="A330" s="35" t="s">
        <v>995</v>
      </c>
      <c r="B330" s="40" t="s">
        <v>996</v>
      </c>
    </row>
    <row r="331" spans="1:2" ht="17" x14ac:dyDescent="0.2">
      <c r="A331" s="35" t="s">
        <v>997</v>
      </c>
      <c r="B331" s="40" t="s">
        <v>998</v>
      </c>
    </row>
    <row r="332" spans="1:2" ht="17" x14ac:dyDescent="0.2">
      <c r="A332" s="35" t="s">
        <v>999</v>
      </c>
      <c r="B332" s="40" t="s">
        <v>1000</v>
      </c>
    </row>
    <row r="333" spans="1:2" ht="17" x14ac:dyDescent="0.2">
      <c r="A333" s="35" t="s">
        <v>1001</v>
      </c>
      <c r="B333" s="40" t="s">
        <v>1002</v>
      </c>
    </row>
    <row r="334" spans="1:2" ht="17" x14ac:dyDescent="0.2">
      <c r="A334" s="35" t="s">
        <v>1003</v>
      </c>
      <c r="B334" s="40" t="s">
        <v>1004</v>
      </c>
    </row>
    <row r="335" spans="1:2" ht="17" x14ac:dyDescent="0.2">
      <c r="A335" s="35" t="s">
        <v>1005</v>
      </c>
      <c r="B335" s="40" t="s">
        <v>1006</v>
      </c>
    </row>
    <row r="336" spans="1:2" ht="17" x14ac:dyDescent="0.2">
      <c r="A336" s="35" t="s">
        <v>1007</v>
      </c>
      <c r="B336" s="40" t="s">
        <v>1008</v>
      </c>
    </row>
    <row r="337" spans="1:2" ht="17" x14ac:dyDescent="0.2">
      <c r="A337" s="35" t="s">
        <v>1009</v>
      </c>
      <c r="B337" s="40" t="s">
        <v>1010</v>
      </c>
    </row>
    <row r="338" spans="1:2" ht="17" x14ac:dyDescent="0.2">
      <c r="A338" s="35" t="s">
        <v>1011</v>
      </c>
      <c r="B338" s="40" t="s">
        <v>1012</v>
      </c>
    </row>
    <row r="339" spans="1:2" ht="17" x14ac:dyDescent="0.2">
      <c r="A339" s="35" t="s">
        <v>1013</v>
      </c>
      <c r="B339" s="40" t="s">
        <v>1014</v>
      </c>
    </row>
    <row r="340" spans="1:2" ht="17" x14ac:dyDescent="0.2">
      <c r="A340" s="35" t="s">
        <v>1015</v>
      </c>
      <c r="B340" s="40" t="s">
        <v>1016</v>
      </c>
    </row>
    <row r="341" spans="1:2" ht="17" x14ac:dyDescent="0.2">
      <c r="A341" s="35" t="s">
        <v>1017</v>
      </c>
      <c r="B341" s="40" t="s">
        <v>1018</v>
      </c>
    </row>
    <row r="342" spans="1:2" ht="17" x14ac:dyDescent="0.2">
      <c r="A342" s="35" t="s">
        <v>1019</v>
      </c>
      <c r="B342" s="40" t="s">
        <v>1020</v>
      </c>
    </row>
    <row r="343" spans="1:2" ht="17" x14ac:dyDescent="0.2">
      <c r="A343" s="35" t="s">
        <v>1021</v>
      </c>
      <c r="B343" s="40" t="s">
        <v>1022</v>
      </c>
    </row>
    <row r="344" spans="1:2" ht="17" x14ac:dyDescent="0.2">
      <c r="A344" s="35" t="s">
        <v>1023</v>
      </c>
      <c r="B344" s="40" t="s">
        <v>1024</v>
      </c>
    </row>
    <row r="345" spans="1:2" ht="17" x14ac:dyDescent="0.2">
      <c r="A345" s="35" t="s">
        <v>1025</v>
      </c>
      <c r="B345" s="40" t="s">
        <v>1026</v>
      </c>
    </row>
    <row r="346" spans="1:2" ht="17" x14ac:dyDescent="0.2">
      <c r="A346" s="35" t="s">
        <v>1027</v>
      </c>
      <c r="B346" s="40" t="s">
        <v>1028</v>
      </c>
    </row>
    <row r="347" spans="1:2" ht="17" x14ac:dyDescent="0.2">
      <c r="A347" s="35" t="s">
        <v>1029</v>
      </c>
      <c r="B347" s="40" t="s">
        <v>1030</v>
      </c>
    </row>
    <row r="348" spans="1:2" ht="17" x14ac:dyDescent="0.2">
      <c r="A348" s="35" t="s">
        <v>1031</v>
      </c>
      <c r="B348" s="40" t="s">
        <v>1032</v>
      </c>
    </row>
    <row r="349" spans="1:2" ht="17" x14ac:dyDescent="0.2">
      <c r="A349" s="35" t="s">
        <v>1033</v>
      </c>
      <c r="B349" s="40" t="s">
        <v>1034</v>
      </c>
    </row>
    <row r="350" spans="1:2" ht="17" x14ac:dyDescent="0.2">
      <c r="A350" s="35" t="s">
        <v>1035</v>
      </c>
      <c r="B350" s="40" t="s">
        <v>1036</v>
      </c>
    </row>
    <row r="351" spans="1:2" ht="17" x14ac:dyDescent="0.2">
      <c r="A351" s="35" t="s">
        <v>1037</v>
      </c>
      <c r="B351" s="40" t="s">
        <v>1038</v>
      </c>
    </row>
    <row r="352" spans="1:2" ht="17" x14ac:dyDescent="0.2">
      <c r="A352" s="35" t="s">
        <v>1039</v>
      </c>
      <c r="B352" s="40" t="s">
        <v>1040</v>
      </c>
    </row>
    <row r="353" spans="1:2" ht="17" x14ac:dyDescent="0.2">
      <c r="A353" s="35" t="s">
        <v>1041</v>
      </c>
      <c r="B353" s="40" t="s">
        <v>1042</v>
      </c>
    </row>
    <row r="354" spans="1:2" ht="17" x14ac:dyDescent="0.2">
      <c r="A354" s="35" t="s">
        <v>1043</v>
      </c>
      <c r="B354" s="40" t="s">
        <v>1044</v>
      </c>
    </row>
    <row r="355" spans="1:2" ht="17" x14ac:dyDescent="0.2">
      <c r="A355" s="35" t="s">
        <v>1045</v>
      </c>
      <c r="B355" s="39" t="s">
        <v>1046</v>
      </c>
    </row>
    <row r="356" spans="1:2" ht="45" x14ac:dyDescent="0.2">
      <c r="A356" s="248" t="s">
        <v>1047</v>
      </c>
      <c r="B356" s="40" t="s">
        <v>1048</v>
      </c>
    </row>
    <row r="357" spans="1:2" ht="150" x14ac:dyDescent="0.2">
      <c r="A357" s="248" t="s">
        <v>1049</v>
      </c>
      <c r="B357" s="40" t="s">
        <v>1050</v>
      </c>
    </row>
    <row r="358" spans="1:2" ht="150" x14ac:dyDescent="0.2">
      <c r="A358" s="248" t="s">
        <v>1051</v>
      </c>
      <c r="B358" s="40" t="s">
        <v>1052</v>
      </c>
    </row>
    <row r="359" spans="1:2" ht="34" x14ac:dyDescent="0.2">
      <c r="A359" s="35" t="s">
        <v>1053</v>
      </c>
      <c r="B359" s="40" t="s">
        <v>1054</v>
      </c>
    </row>
    <row r="360" spans="1:2" ht="30" x14ac:dyDescent="0.2">
      <c r="A360" s="248" t="s">
        <v>1055</v>
      </c>
      <c r="B360" s="40" t="s">
        <v>1056</v>
      </c>
    </row>
    <row r="361" spans="1:2" ht="34" x14ac:dyDescent="0.2">
      <c r="A361" s="35" t="s">
        <v>1057</v>
      </c>
      <c r="B361" s="40" t="s">
        <v>1058</v>
      </c>
    </row>
    <row r="362" spans="1:2" ht="51" x14ac:dyDescent="0.2">
      <c r="A362" s="35" t="s">
        <v>1059</v>
      </c>
      <c r="B362" s="40" t="s">
        <v>1060</v>
      </c>
    </row>
    <row r="363" spans="1:2" ht="34" x14ac:dyDescent="0.2">
      <c r="A363" s="35" t="s">
        <v>1061</v>
      </c>
      <c r="B363" s="40" t="s">
        <v>1062</v>
      </c>
    </row>
    <row r="364" spans="1:2" ht="51" x14ac:dyDescent="0.2">
      <c r="A364" s="35" t="s">
        <v>1063</v>
      </c>
      <c r="B364" s="40" t="s">
        <v>1064</v>
      </c>
    </row>
    <row r="365" spans="1:2" ht="90" x14ac:dyDescent="0.2">
      <c r="A365" s="248" t="s">
        <v>1065</v>
      </c>
      <c r="B365" s="40" t="s">
        <v>1066</v>
      </c>
    </row>
    <row r="366" spans="1:2" ht="45" x14ac:dyDescent="0.2">
      <c r="A366" s="248" t="s">
        <v>1067</v>
      </c>
      <c r="B366" s="40" t="s">
        <v>1068</v>
      </c>
    </row>
    <row r="367" spans="1:2" ht="34" x14ac:dyDescent="0.2">
      <c r="A367" s="35" t="s">
        <v>1069</v>
      </c>
      <c r="B367" s="40" t="s">
        <v>1070</v>
      </c>
    </row>
    <row r="368" spans="1:2" ht="34" x14ac:dyDescent="0.2">
      <c r="A368" s="35" t="s">
        <v>1071</v>
      </c>
      <c r="B368" s="40" t="s">
        <v>1072</v>
      </c>
    </row>
    <row r="369" spans="1:2" ht="45" x14ac:dyDescent="0.2">
      <c r="A369" s="248" t="s">
        <v>1073</v>
      </c>
      <c r="B369" s="40" t="s">
        <v>1074</v>
      </c>
    </row>
    <row r="370" spans="1:2" ht="45" x14ac:dyDescent="0.2">
      <c r="A370" s="248" t="s">
        <v>1075</v>
      </c>
      <c r="B370" s="40" t="s">
        <v>1076</v>
      </c>
    </row>
    <row r="371" spans="1:2" x14ac:dyDescent="0.2">
      <c r="A371" s="42" t="s">
        <v>1077</v>
      </c>
      <c r="B371" s="48" t="s">
        <v>1078</v>
      </c>
    </row>
    <row r="372" spans="1:2" x14ac:dyDescent="0.2">
      <c r="A372" s="42" t="s">
        <v>1079</v>
      </c>
      <c r="B372" s="48" t="s">
        <v>1080</v>
      </c>
    </row>
    <row r="373" spans="1:2" x14ac:dyDescent="0.2">
      <c r="A373" s="42" t="s">
        <v>1081</v>
      </c>
      <c r="B373" s="48" t="s">
        <v>1082</v>
      </c>
    </row>
    <row r="374" spans="1:2" x14ac:dyDescent="0.2">
      <c r="A374" s="42" t="s">
        <v>1083</v>
      </c>
      <c r="B374" s="48" t="s">
        <v>1084</v>
      </c>
    </row>
    <row r="375" spans="1:2" x14ac:dyDescent="0.2">
      <c r="A375" s="42" t="s">
        <v>1085</v>
      </c>
      <c r="B375" s="48" t="s">
        <v>1086</v>
      </c>
    </row>
    <row r="376" spans="1:2" x14ac:dyDescent="0.2">
      <c r="A376" s="42" t="s">
        <v>1087</v>
      </c>
      <c r="B376" s="48" t="s">
        <v>1088</v>
      </c>
    </row>
    <row r="377" spans="1:2" x14ac:dyDescent="0.2">
      <c r="A377" s="43" t="s">
        <v>1089</v>
      </c>
      <c r="B377" s="47" t="s">
        <v>1090</v>
      </c>
    </row>
    <row r="378" spans="1:2" x14ac:dyDescent="0.2">
      <c r="A378" s="42" t="s">
        <v>1091</v>
      </c>
      <c r="B378" s="48" t="s">
        <v>1092</v>
      </c>
    </row>
    <row r="379" spans="1:2" x14ac:dyDescent="0.2">
      <c r="A379" s="42" t="s">
        <v>1093</v>
      </c>
      <c r="B379" s="48" t="s">
        <v>1094</v>
      </c>
    </row>
    <row r="380" spans="1:2" x14ac:dyDescent="0.2">
      <c r="A380" s="42" t="s">
        <v>1095</v>
      </c>
      <c r="B380" s="48" t="s">
        <v>1096</v>
      </c>
    </row>
    <row r="381" spans="1:2" x14ac:dyDescent="0.2">
      <c r="A381" s="42" t="s">
        <v>1097</v>
      </c>
      <c r="B381" s="48" t="s">
        <v>1098</v>
      </c>
    </row>
    <row r="382" spans="1:2" x14ac:dyDescent="0.2">
      <c r="A382" s="42" t="s">
        <v>1099</v>
      </c>
      <c r="B382" s="48" t="s">
        <v>1100</v>
      </c>
    </row>
    <row r="383" spans="1:2" x14ac:dyDescent="0.2">
      <c r="A383" s="42" t="s">
        <v>1101</v>
      </c>
      <c r="B383" s="48" t="s">
        <v>1102</v>
      </c>
    </row>
    <row r="384" spans="1:2" x14ac:dyDescent="0.2">
      <c r="A384" s="42" t="s">
        <v>1103</v>
      </c>
      <c r="B384" s="48" t="s">
        <v>1104</v>
      </c>
    </row>
    <row r="385" spans="1:2" x14ac:dyDescent="0.2">
      <c r="A385" s="42" t="s">
        <v>1105</v>
      </c>
      <c r="B385" s="49" t="s">
        <v>1106</v>
      </c>
    </row>
    <row r="386" spans="1:2" x14ac:dyDescent="0.2">
      <c r="A386" s="42" t="s">
        <v>1107</v>
      </c>
      <c r="B386" s="48" t="s">
        <v>1104</v>
      </c>
    </row>
    <row r="387" spans="1:2" x14ac:dyDescent="0.2">
      <c r="A387" s="42" t="s">
        <v>1108</v>
      </c>
      <c r="B387" s="48" t="s">
        <v>1109</v>
      </c>
    </row>
    <row r="388" spans="1:2" x14ac:dyDescent="0.2">
      <c r="A388" s="42" t="s">
        <v>1110</v>
      </c>
      <c r="B388" s="48" t="s">
        <v>1111</v>
      </c>
    </row>
    <row r="389" spans="1:2" x14ac:dyDescent="0.2">
      <c r="A389" s="42" t="s">
        <v>1112</v>
      </c>
      <c r="B389" s="48" t="s">
        <v>1113</v>
      </c>
    </row>
    <row r="390" spans="1:2" x14ac:dyDescent="0.2">
      <c r="A390" s="42" t="s">
        <v>1114</v>
      </c>
      <c r="B390" s="48" t="s">
        <v>1115</v>
      </c>
    </row>
    <row r="391" spans="1:2" x14ac:dyDescent="0.2">
      <c r="A391" s="42" t="s">
        <v>1116</v>
      </c>
      <c r="B391" s="48" t="s">
        <v>1117</v>
      </c>
    </row>
    <row r="392" spans="1:2" x14ac:dyDescent="0.2">
      <c r="A392" s="42" t="s">
        <v>1118</v>
      </c>
      <c r="B392" s="48" t="s">
        <v>1119</v>
      </c>
    </row>
    <row r="393" spans="1:2" x14ac:dyDescent="0.2">
      <c r="A393" s="42" t="s">
        <v>1120</v>
      </c>
      <c r="B393" s="48" t="s">
        <v>1121</v>
      </c>
    </row>
    <row r="394" spans="1:2" x14ac:dyDescent="0.2">
      <c r="A394" s="42" t="s">
        <v>1122</v>
      </c>
      <c r="B394" s="48" t="s">
        <v>1123</v>
      </c>
    </row>
    <row r="395" spans="1:2" x14ac:dyDescent="0.2">
      <c r="A395" s="42" t="s">
        <v>1124</v>
      </c>
      <c r="B395" s="48" t="s">
        <v>1125</v>
      </c>
    </row>
    <row r="396" spans="1:2" x14ac:dyDescent="0.2">
      <c r="A396" s="42" t="s">
        <v>1126</v>
      </c>
      <c r="B396" s="48" t="s">
        <v>1127</v>
      </c>
    </row>
    <row r="397" spans="1:2" x14ac:dyDescent="0.2">
      <c r="A397" s="42" t="s">
        <v>1128</v>
      </c>
      <c r="B397" s="48" t="s">
        <v>1129</v>
      </c>
    </row>
    <row r="398" spans="1:2" x14ac:dyDescent="0.2">
      <c r="A398" s="42" t="s">
        <v>1130</v>
      </c>
      <c r="B398" s="49" t="s">
        <v>1131</v>
      </c>
    </row>
    <row r="399" spans="1:2" x14ac:dyDescent="0.2">
      <c r="A399" s="42" t="s">
        <v>1132</v>
      </c>
      <c r="B399" s="48" t="s">
        <v>1133</v>
      </c>
    </row>
    <row r="400" spans="1:2" x14ac:dyDescent="0.2">
      <c r="A400" s="42" t="s">
        <v>1134</v>
      </c>
      <c r="B400" s="48" t="s">
        <v>1135</v>
      </c>
    </row>
    <row r="401" spans="1:2" x14ac:dyDescent="0.2">
      <c r="A401" s="42" t="s">
        <v>1136</v>
      </c>
      <c r="B401" s="48" t="s">
        <v>1137</v>
      </c>
    </row>
    <row r="402" spans="1:2" x14ac:dyDescent="0.2">
      <c r="A402" s="42" t="s">
        <v>1138</v>
      </c>
      <c r="B402" s="48" t="s">
        <v>1104</v>
      </c>
    </row>
    <row r="403" spans="1:2" x14ac:dyDescent="0.2">
      <c r="A403" s="42" t="s">
        <v>1139</v>
      </c>
      <c r="B403" s="49" t="s">
        <v>1140</v>
      </c>
    </row>
    <row r="404" spans="1:2" x14ac:dyDescent="0.2">
      <c r="A404" s="42" t="s">
        <v>1141</v>
      </c>
      <c r="B404" s="48" t="s">
        <v>1142</v>
      </c>
    </row>
    <row r="405" spans="1:2" x14ac:dyDescent="0.2">
      <c r="A405" s="43" t="s">
        <v>1143</v>
      </c>
      <c r="B405" s="47" t="s">
        <v>1144</v>
      </c>
    </row>
    <row r="406" spans="1:2" x14ac:dyDescent="0.2">
      <c r="A406" s="42" t="s">
        <v>1145</v>
      </c>
      <c r="B406" s="48" t="s">
        <v>1146</v>
      </c>
    </row>
    <row r="407" spans="1:2" x14ac:dyDescent="0.2">
      <c r="A407" s="42" t="s">
        <v>1147</v>
      </c>
      <c r="B407" s="48" t="s">
        <v>1148</v>
      </c>
    </row>
    <row r="408" spans="1:2" x14ac:dyDescent="0.2">
      <c r="A408" s="42" t="s">
        <v>1149</v>
      </c>
      <c r="B408" s="48" t="s">
        <v>1150</v>
      </c>
    </row>
    <row r="409" spans="1:2" x14ac:dyDescent="0.2">
      <c r="A409" s="42" t="s">
        <v>1151</v>
      </c>
      <c r="B409" s="48" t="s">
        <v>1152</v>
      </c>
    </row>
    <row r="410" spans="1:2" x14ac:dyDescent="0.2">
      <c r="A410" s="42" t="s">
        <v>1153</v>
      </c>
      <c r="B410" s="48" t="s">
        <v>1154</v>
      </c>
    </row>
    <row r="411" spans="1:2" x14ac:dyDescent="0.2">
      <c r="A411" s="42" t="s">
        <v>1155</v>
      </c>
      <c r="B411" s="48" t="s">
        <v>1156</v>
      </c>
    </row>
    <row r="412" spans="1:2" x14ac:dyDescent="0.2">
      <c r="A412" s="42" t="s">
        <v>1157</v>
      </c>
      <c r="B412" s="48" t="s">
        <v>1158</v>
      </c>
    </row>
    <row r="413" spans="1:2" x14ac:dyDescent="0.2">
      <c r="A413" s="42" t="s">
        <v>1159</v>
      </c>
      <c r="B413" s="48" t="s">
        <v>1160</v>
      </c>
    </row>
    <row r="414" spans="1:2" x14ac:dyDescent="0.2">
      <c r="A414" s="42" t="s">
        <v>1161</v>
      </c>
      <c r="B414" s="48" t="s">
        <v>1162</v>
      </c>
    </row>
    <row r="415" spans="1:2" x14ac:dyDescent="0.2">
      <c r="A415" s="42" t="s">
        <v>1163</v>
      </c>
      <c r="B415" s="48" t="s">
        <v>1164</v>
      </c>
    </row>
    <row r="416" spans="1:2" x14ac:dyDescent="0.2">
      <c r="A416" s="42" t="s">
        <v>1165</v>
      </c>
      <c r="B416" s="48" t="s">
        <v>1166</v>
      </c>
    </row>
    <row r="417" spans="1:2" x14ac:dyDescent="0.2">
      <c r="A417" s="42" t="s">
        <v>1167</v>
      </c>
      <c r="B417" s="48" t="s">
        <v>1168</v>
      </c>
    </row>
    <row r="418" spans="1:2" x14ac:dyDescent="0.2">
      <c r="A418" s="42" t="s">
        <v>1169</v>
      </c>
      <c r="B418" s="48" t="s">
        <v>1170</v>
      </c>
    </row>
    <row r="419" spans="1:2" x14ac:dyDescent="0.2">
      <c r="A419" s="42" t="s">
        <v>1171</v>
      </c>
      <c r="B419" s="48" t="s">
        <v>1172</v>
      </c>
    </row>
    <row r="420" spans="1:2" x14ac:dyDescent="0.2">
      <c r="A420" s="42" t="s">
        <v>1173</v>
      </c>
      <c r="B420" s="49" t="s">
        <v>1174</v>
      </c>
    </row>
    <row r="421" spans="1:2" x14ac:dyDescent="0.2">
      <c r="A421" s="42" t="s">
        <v>1175</v>
      </c>
      <c r="B421" s="48" t="s">
        <v>1176</v>
      </c>
    </row>
    <row r="422" spans="1:2" x14ac:dyDescent="0.2">
      <c r="A422" s="42" t="s">
        <v>1177</v>
      </c>
      <c r="B422" s="48" t="s">
        <v>1178</v>
      </c>
    </row>
    <row r="423" spans="1:2" x14ac:dyDescent="0.2">
      <c r="A423" s="42" t="s">
        <v>1179</v>
      </c>
      <c r="B423" s="48" t="s">
        <v>1104</v>
      </c>
    </row>
    <row r="424" spans="1:2" x14ac:dyDescent="0.2">
      <c r="A424" s="42" t="s">
        <v>1180</v>
      </c>
      <c r="B424" s="48" t="s">
        <v>1181</v>
      </c>
    </row>
    <row r="425" spans="1:2" x14ac:dyDescent="0.2">
      <c r="A425" s="42" t="s">
        <v>1182</v>
      </c>
      <c r="B425" s="48" t="s">
        <v>1183</v>
      </c>
    </row>
    <row r="426" spans="1:2" x14ac:dyDescent="0.2">
      <c r="A426" s="42" t="s">
        <v>1184</v>
      </c>
      <c r="B426" s="48" t="s">
        <v>1185</v>
      </c>
    </row>
    <row r="427" spans="1:2" x14ac:dyDescent="0.2">
      <c r="A427" s="42" t="s">
        <v>1186</v>
      </c>
      <c r="B427" s="48" t="s">
        <v>1187</v>
      </c>
    </row>
    <row r="428" spans="1:2" x14ac:dyDescent="0.2">
      <c r="A428" s="42" t="s">
        <v>1188</v>
      </c>
      <c r="B428" s="48" t="s">
        <v>1189</v>
      </c>
    </row>
    <row r="429" spans="1:2" x14ac:dyDescent="0.2">
      <c r="A429" s="42" t="s">
        <v>1190</v>
      </c>
      <c r="B429" s="49" t="s">
        <v>1191</v>
      </c>
    </row>
    <row r="430" spans="1:2" x14ac:dyDescent="0.2">
      <c r="A430" s="42" t="s">
        <v>1192</v>
      </c>
      <c r="B430" s="48" t="s">
        <v>1193</v>
      </c>
    </row>
    <row r="431" spans="1:2" x14ac:dyDescent="0.2">
      <c r="A431" s="42" t="s">
        <v>1194</v>
      </c>
      <c r="B431" s="48" t="s">
        <v>1195</v>
      </c>
    </row>
    <row r="432" spans="1:2" x14ac:dyDescent="0.2">
      <c r="A432" s="42" t="s">
        <v>1196</v>
      </c>
      <c r="B432" s="48" t="s">
        <v>1197</v>
      </c>
    </row>
    <row r="433" spans="1:2" x14ac:dyDescent="0.2">
      <c r="A433" s="42" t="s">
        <v>1198</v>
      </c>
      <c r="B433" s="48" t="s">
        <v>1199</v>
      </c>
    </row>
    <row r="434" spans="1:2" x14ac:dyDescent="0.2">
      <c r="A434" s="42" t="s">
        <v>1200</v>
      </c>
      <c r="B434" s="48" t="s">
        <v>1201</v>
      </c>
    </row>
    <row r="435" spans="1:2" x14ac:dyDescent="0.2">
      <c r="A435" s="42" t="s">
        <v>1202</v>
      </c>
      <c r="B435" s="48" t="s">
        <v>1203</v>
      </c>
    </row>
    <row r="436" spans="1:2" x14ac:dyDescent="0.2">
      <c r="A436" s="42" t="s">
        <v>1204</v>
      </c>
      <c r="B436" s="48" t="s">
        <v>1205</v>
      </c>
    </row>
    <row r="437" spans="1:2" x14ac:dyDescent="0.2">
      <c r="A437" s="42" t="s">
        <v>1206</v>
      </c>
      <c r="B437" s="48" t="s">
        <v>1207</v>
      </c>
    </row>
    <row r="438" spans="1:2" x14ac:dyDescent="0.2">
      <c r="A438" s="42" t="s">
        <v>1208</v>
      </c>
      <c r="B438" s="48" t="s">
        <v>1209</v>
      </c>
    </row>
    <row r="439" spans="1:2" x14ac:dyDescent="0.2">
      <c r="A439" s="42" t="s">
        <v>1210</v>
      </c>
      <c r="B439" s="48" t="s">
        <v>1211</v>
      </c>
    </row>
    <row r="440" spans="1:2" x14ac:dyDescent="0.2">
      <c r="A440" s="42" t="s">
        <v>1212</v>
      </c>
      <c r="B440" s="49" t="s">
        <v>1213</v>
      </c>
    </row>
    <row r="441" spans="1:2" x14ac:dyDescent="0.2">
      <c r="A441" s="42" t="s">
        <v>1214</v>
      </c>
      <c r="B441" s="48" t="s">
        <v>1215</v>
      </c>
    </row>
    <row r="442" spans="1:2" x14ac:dyDescent="0.2">
      <c r="A442" s="42" t="s">
        <v>1216</v>
      </c>
      <c r="B442" s="48" t="s">
        <v>1217</v>
      </c>
    </row>
    <row r="443" spans="1:2" x14ac:dyDescent="0.2">
      <c r="A443" s="42" t="s">
        <v>1218</v>
      </c>
      <c r="B443" s="48" t="s">
        <v>1219</v>
      </c>
    </row>
    <row r="444" spans="1:2" x14ac:dyDescent="0.2">
      <c r="A444" s="42" t="s">
        <v>1220</v>
      </c>
      <c r="B444" s="48" t="s">
        <v>1104</v>
      </c>
    </row>
    <row r="445" spans="1:2" x14ac:dyDescent="0.2">
      <c r="A445" s="42" t="s">
        <v>1221</v>
      </c>
      <c r="B445" s="48" t="s">
        <v>1222</v>
      </c>
    </row>
    <row r="446" spans="1:2" x14ac:dyDescent="0.2">
      <c r="A446" s="42" t="s">
        <v>1223</v>
      </c>
      <c r="B446" s="48" t="s">
        <v>1224</v>
      </c>
    </row>
    <row r="447" spans="1:2" x14ac:dyDescent="0.2">
      <c r="A447" s="42" t="s">
        <v>1225</v>
      </c>
      <c r="B447" s="48" t="s">
        <v>1226</v>
      </c>
    </row>
    <row r="448" spans="1:2" x14ac:dyDescent="0.2">
      <c r="A448" s="42" t="s">
        <v>1227</v>
      </c>
      <c r="B448" s="48" t="s">
        <v>1228</v>
      </c>
    </row>
    <row r="449" spans="1:2" x14ac:dyDescent="0.2">
      <c r="A449" s="42" t="s">
        <v>1229</v>
      </c>
      <c r="B449" s="49" t="s">
        <v>1230</v>
      </c>
    </row>
    <row r="450" spans="1:2" x14ac:dyDescent="0.2">
      <c r="A450" s="42" t="s">
        <v>1231</v>
      </c>
      <c r="B450" s="48" t="s">
        <v>1232</v>
      </c>
    </row>
    <row r="451" spans="1:2" x14ac:dyDescent="0.2">
      <c r="A451" s="42" t="s">
        <v>1233</v>
      </c>
      <c r="B451" s="48" t="s">
        <v>1234</v>
      </c>
    </row>
    <row r="452" spans="1:2" x14ac:dyDescent="0.2">
      <c r="A452" s="42" t="s">
        <v>1235</v>
      </c>
      <c r="B452" s="48" t="s">
        <v>1236</v>
      </c>
    </row>
    <row r="453" spans="1:2" x14ac:dyDescent="0.2">
      <c r="A453" s="42" t="s">
        <v>1237</v>
      </c>
      <c r="B453" s="49" t="s">
        <v>1238</v>
      </c>
    </row>
    <row r="454" spans="1:2" x14ac:dyDescent="0.2">
      <c r="A454" s="42" t="s">
        <v>1239</v>
      </c>
      <c r="B454" s="49" t="s">
        <v>1240</v>
      </c>
    </row>
    <row r="455" spans="1:2" x14ac:dyDescent="0.2">
      <c r="A455" s="42" t="s">
        <v>1241</v>
      </c>
      <c r="B455" s="48" t="s">
        <v>1242</v>
      </c>
    </row>
    <row r="456" spans="1:2" x14ac:dyDescent="0.2">
      <c r="A456" s="42" t="s">
        <v>1243</v>
      </c>
      <c r="B456" s="48" t="s">
        <v>1244</v>
      </c>
    </row>
    <row r="457" spans="1:2" x14ac:dyDescent="0.2">
      <c r="A457" s="42" t="s">
        <v>1245</v>
      </c>
      <c r="B457" s="48" t="s">
        <v>1246</v>
      </c>
    </row>
    <row r="458" spans="1:2" x14ac:dyDescent="0.2">
      <c r="A458" s="46" t="s">
        <v>1247</v>
      </c>
      <c r="B458" s="45" t="s">
        <v>1248</v>
      </c>
    </row>
    <row r="459" spans="1:2" x14ac:dyDescent="0.2">
      <c r="A459" s="42" t="s">
        <v>1249</v>
      </c>
      <c r="B459" s="48" t="s">
        <v>1250</v>
      </c>
    </row>
    <row r="460" spans="1:2" x14ac:dyDescent="0.2">
      <c r="A460" s="42" t="s">
        <v>1251</v>
      </c>
      <c r="B460" s="48" t="s">
        <v>1252</v>
      </c>
    </row>
    <row r="461" spans="1:2" x14ac:dyDescent="0.2">
      <c r="A461" s="42" t="s">
        <v>1253</v>
      </c>
      <c r="B461" s="48" t="s">
        <v>1254</v>
      </c>
    </row>
    <row r="462" spans="1:2" x14ac:dyDescent="0.2">
      <c r="A462" s="42" t="s">
        <v>1255</v>
      </c>
      <c r="B462" s="48" t="s">
        <v>1256</v>
      </c>
    </row>
    <row r="463" spans="1:2" x14ac:dyDescent="0.2">
      <c r="A463" s="42" t="s">
        <v>1257</v>
      </c>
      <c r="B463" s="48" t="s">
        <v>1258</v>
      </c>
    </row>
    <row r="464" spans="1:2" x14ac:dyDescent="0.2">
      <c r="A464" s="42" t="s">
        <v>1259</v>
      </c>
      <c r="B464" s="48" t="s">
        <v>1260</v>
      </c>
    </row>
    <row r="465" spans="1:2" x14ac:dyDescent="0.2">
      <c r="A465" s="42" t="s">
        <v>1261</v>
      </c>
      <c r="B465" s="48" t="s">
        <v>1262</v>
      </c>
    </row>
    <row r="466" spans="1:2" x14ac:dyDescent="0.2">
      <c r="A466" s="42" t="s">
        <v>1263</v>
      </c>
      <c r="B466" s="48" t="s">
        <v>1264</v>
      </c>
    </row>
    <row r="467" spans="1:2" x14ac:dyDescent="0.2">
      <c r="A467" s="42" t="s">
        <v>1265</v>
      </c>
      <c r="B467" s="48" t="s">
        <v>1266</v>
      </c>
    </row>
    <row r="468" spans="1:2" x14ac:dyDescent="0.2">
      <c r="A468" s="42" t="s">
        <v>1267</v>
      </c>
      <c r="B468" s="48" t="s">
        <v>1268</v>
      </c>
    </row>
    <row r="469" spans="1:2" x14ac:dyDescent="0.2">
      <c r="A469" s="42" t="s">
        <v>1269</v>
      </c>
      <c r="B469" s="48" t="s">
        <v>1270</v>
      </c>
    </row>
    <row r="470" spans="1:2" x14ac:dyDescent="0.2">
      <c r="A470" s="42" t="s">
        <v>1271</v>
      </c>
      <c r="B470" s="48" t="s">
        <v>1272</v>
      </c>
    </row>
    <row r="471" spans="1:2" x14ac:dyDescent="0.2">
      <c r="A471" s="42" t="s">
        <v>1273</v>
      </c>
      <c r="B471" s="48" t="s">
        <v>1274</v>
      </c>
    </row>
    <row r="472" spans="1:2" x14ac:dyDescent="0.2">
      <c r="A472" s="42" t="s">
        <v>1275</v>
      </c>
      <c r="B472" s="48" t="s">
        <v>1276</v>
      </c>
    </row>
    <row r="473" spans="1:2" x14ac:dyDescent="0.2">
      <c r="A473" s="42" t="s">
        <v>1277</v>
      </c>
      <c r="B473" s="48" t="s">
        <v>1278</v>
      </c>
    </row>
    <row r="474" spans="1:2" x14ac:dyDescent="0.2">
      <c r="A474" s="42" t="s">
        <v>1279</v>
      </c>
      <c r="B474" s="49" t="s">
        <v>1280</v>
      </c>
    </row>
    <row r="475" spans="1:2" x14ac:dyDescent="0.2">
      <c r="A475" s="42" t="s">
        <v>1281</v>
      </c>
      <c r="B475" s="48" t="s">
        <v>1282</v>
      </c>
    </row>
    <row r="476" spans="1:2" x14ac:dyDescent="0.2">
      <c r="A476" s="42" t="s">
        <v>1283</v>
      </c>
      <c r="B476" s="48" t="s">
        <v>1284</v>
      </c>
    </row>
    <row r="477" spans="1:2" x14ac:dyDescent="0.2">
      <c r="A477" s="42" t="s">
        <v>1285</v>
      </c>
      <c r="B477" s="48" t="s">
        <v>1286</v>
      </c>
    </row>
    <row r="478" spans="1:2" x14ac:dyDescent="0.2">
      <c r="A478" s="42" t="s">
        <v>1287</v>
      </c>
      <c r="B478" s="48" t="s">
        <v>1288</v>
      </c>
    </row>
    <row r="479" spans="1:2" x14ac:dyDescent="0.2">
      <c r="A479" s="42" t="s">
        <v>1289</v>
      </c>
      <c r="B479" s="48" t="s">
        <v>1290</v>
      </c>
    </row>
    <row r="480" spans="1:2" x14ac:dyDescent="0.2">
      <c r="A480" s="42" t="s">
        <v>1291</v>
      </c>
      <c r="B480" s="48" t="s">
        <v>1292</v>
      </c>
    </row>
    <row r="481" spans="1:2" x14ac:dyDescent="0.2">
      <c r="A481" s="42" t="s">
        <v>1293</v>
      </c>
      <c r="B481" s="48" t="s">
        <v>1294</v>
      </c>
    </row>
    <row r="482" spans="1:2" x14ac:dyDescent="0.2">
      <c r="A482" s="42" t="s">
        <v>1295</v>
      </c>
      <c r="B482" s="48" t="s">
        <v>1296</v>
      </c>
    </row>
    <row r="483" spans="1:2" x14ac:dyDescent="0.2">
      <c r="A483" s="42" t="s">
        <v>1297</v>
      </c>
      <c r="B483" s="48" t="s">
        <v>1298</v>
      </c>
    </row>
    <row r="484" spans="1:2" x14ac:dyDescent="0.2">
      <c r="A484" s="42" t="s">
        <v>1299</v>
      </c>
      <c r="B484" s="48" t="s">
        <v>1300</v>
      </c>
    </row>
    <row r="485" spans="1:2" x14ac:dyDescent="0.2">
      <c r="A485" s="42" t="s">
        <v>1301</v>
      </c>
      <c r="B485" s="48" t="s">
        <v>1302</v>
      </c>
    </row>
    <row r="486" spans="1:2" x14ac:dyDescent="0.2">
      <c r="A486" s="42" t="s">
        <v>1303</v>
      </c>
      <c r="B486" s="48" t="s">
        <v>1304</v>
      </c>
    </row>
    <row r="487" spans="1:2" x14ac:dyDescent="0.2">
      <c r="A487" s="42" t="s">
        <v>1305</v>
      </c>
      <c r="B487" s="48" t="s">
        <v>1306</v>
      </c>
    </row>
    <row r="488" spans="1:2" x14ac:dyDescent="0.2">
      <c r="A488" s="42" t="s">
        <v>1307</v>
      </c>
      <c r="B488" s="48" t="s">
        <v>1308</v>
      </c>
    </row>
    <row r="489" spans="1:2" x14ac:dyDescent="0.2">
      <c r="A489" s="42" t="s">
        <v>1309</v>
      </c>
      <c r="B489" s="49" t="s">
        <v>1310</v>
      </c>
    </row>
    <row r="490" spans="1:2" x14ac:dyDescent="0.2">
      <c r="A490" s="42" t="s">
        <v>1311</v>
      </c>
      <c r="B490" s="48" t="s">
        <v>1312</v>
      </c>
    </row>
    <row r="491" spans="1:2" x14ac:dyDescent="0.2">
      <c r="A491" s="42" t="s">
        <v>1313</v>
      </c>
      <c r="B491" s="48" t="s">
        <v>1314</v>
      </c>
    </row>
    <row r="492" spans="1:2" x14ac:dyDescent="0.2">
      <c r="A492" s="42" t="s">
        <v>1315</v>
      </c>
      <c r="B492" s="48" t="s">
        <v>1316</v>
      </c>
    </row>
    <row r="493" spans="1:2" x14ac:dyDescent="0.2">
      <c r="A493" s="42" t="s">
        <v>1317</v>
      </c>
      <c r="B493" s="48" t="s">
        <v>1318</v>
      </c>
    </row>
    <row r="494" spans="1:2" x14ac:dyDescent="0.2">
      <c r="A494" s="42" t="s">
        <v>1319</v>
      </c>
      <c r="B494" s="48" t="s">
        <v>1320</v>
      </c>
    </row>
    <row r="495" spans="1:2" x14ac:dyDescent="0.2">
      <c r="A495" s="42" t="s">
        <v>1321</v>
      </c>
      <c r="B495" s="48" t="s">
        <v>1104</v>
      </c>
    </row>
    <row r="496" spans="1:2" x14ac:dyDescent="0.2">
      <c r="A496" s="42" t="s">
        <v>1322</v>
      </c>
      <c r="B496" s="48" t="s">
        <v>1323</v>
      </c>
    </row>
    <row r="497" spans="1:2" x14ac:dyDescent="0.2">
      <c r="A497" s="42" t="s">
        <v>1324</v>
      </c>
      <c r="B497" s="48" t="s">
        <v>1325</v>
      </c>
    </row>
    <row r="498" spans="1:2" x14ac:dyDescent="0.2">
      <c r="A498" s="42" t="s">
        <v>1326</v>
      </c>
      <c r="B498" s="48" t="s">
        <v>1327</v>
      </c>
    </row>
    <row r="499" spans="1:2" x14ac:dyDescent="0.2">
      <c r="A499" s="42" t="s">
        <v>1328</v>
      </c>
      <c r="B499" s="48" t="s">
        <v>1329</v>
      </c>
    </row>
    <row r="500" spans="1:2" x14ac:dyDescent="0.2">
      <c r="A500" s="42" t="s">
        <v>1330</v>
      </c>
      <c r="B500" s="48" t="s">
        <v>1331</v>
      </c>
    </row>
    <row r="501" spans="1:2" x14ac:dyDescent="0.2">
      <c r="A501" s="42" t="s">
        <v>1332</v>
      </c>
      <c r="B501" s="48" t="s">
        <v>1333</v>
      </c>
    </row>
    <row r="502" spans="1:2" x14ac:dyDescent="0.2">
      <c r="A502" s="42" t="s">
        <v>1334</v>
      </c>
      <c r="B502" s="48" t="s">
        <v>1335</v>
      </c>
    </row>
    <row r="503" spans="1:2" x14ac:dyDescent="0.2">
      <c r="A503" s="42" t="s">
        <v>1336</v>
      </c>
      <c r="B503" s="48" t="s">
        <v>1337</v>
      </c>
    </row>
    <row r="504" spans="1:2" x14ac:dyDescent="0.2">
      <c r="A504" s="42" t="s">
        <v>1338</v>
      </c>
      <c r="B504" s="48" t="s">
        <v>1339</v>
      </c>
    </row>
    <row r="505" spans="1:2" x14ac:dyDescent="0.2">
      <c r="A505" s="42" t="s">
        <v>1340</v>
      </c>
      <c r="B505" s="48" t="s">
        <v>1341</v>
      </c>
    </row>
    <row r="506" spans="1:2" x14ac:dyDescent="0.2">
      <c r="A506" s="42" t="s">
        <v>1342</v>
      </c>
      <c r="B506" s="48" t="s">
        <v>1343</v>
      </c>
    </row>
    <row r="507" spans="1:2" x14ac:dyDescent="0.2">
      <c r="A507" s="42" t="s">
        <v>1344</v>
      </c>
      <c r="B507" s="48" t="s">
        <v>1345</v>
      </c>
    </row>
    <row r="508" spans="1:2" x14ac:dyDescent="0.2">
      <c r="A508" s="42" t="s">
        <v>1346</v>
      </c>
      <c r="B508" s="48" t="s">
        <v>1347</v>
      </c>
    </row>
    <row r="509" spans="1:2" x14ac:dyDescent="0.2">
      <c r="A509" s="42" t="s">
        <v>1348</v>
      </c>
      <c r="B509" s="48" t="s">
        <v>1349</v>
      </c>
    </row>
    <row r="510" spans="1:2" x14ac:dyDescent="0.2">
      <c r="A510" s="42" t="s">
        <v>1350</v>
      </c>
      <c r="B510" s="48" t="s">
        <v>1351</v>
      </c>
    </row>
    <row r="511" spans="1:2" x14ac:dyDescent="0.2">
      <c r="A511" s="42" t="s">
        <v>1352</v>
      </c>
      <c r="B511" s="48" t="s">
        <v>1104</v>
      </c>
    </row>
    <row r="512" spans="1:2" x14ac:dyDescent="0.2">
      <c r="A512" s="42" t="s">
        <v>1353</v>
      </c>
      <c r="B512" s="48" t="s">
        <v>1354</v>
      </c>
    </row>
    <row r="513" spans="1:2" x14ac:dyDescent="0.2">
      <c r="A513" s="42" t="s">
        <v>1355</v>
      </c>
      <c r="B513" s="48" t="s">
        <v>1104</v>
      </c>
    </row>
    <row r="514" spans="1:2" x14ac:dyDescent="0.2">
      <c r="A514" s="42" t="s">
        <v>1356</v>
      </c>
      <c r="B514" s="48" t="s">
        <v>1104</v>
      </c>
    </row>
    <row r="515" spans="1:2" x14ac:dyDescent="0.2">
      <c r="A515" s="42" t="s">
        <v>1357</v>
      </c>
      <c r="B515" s="48" t="s">
        <v>1358</v>
      </c>
    </row>
    <row r="516" spans="1:2" x14ac:dyDescent="0.2">
      <c r="A516" s="42" t="s">
        <v>1359</v>
      </c>
      <c r="B516" s="48" t="s">
        <v>1360</v>
      </c>
    </row>
    <row r="517" spans="1:2" x14ac:dyDescent="0.2">
      <c r="A517" s="42" t="s">
        <v>1361</v>
      </c>
      <c r="B517" s="48" t="s">
        <v>1362</v>
      </c>
    </row>
    <row r="518" spans="1:2" x14ac:dyDescent="0.2">
      <c r="A518" s="42" t="s">
        <v>1363</v>
      </c>
      <c r="B518" s="48" t="s">
        <v>1364</v>
      </c>
    </row>
    <row r="519" spans="1:2" x14ac:dyDescent="0.2">
      <c r="A519" s="42" t="s">
        <v>1365</v>
      </c>
      <c r="B519" s="48" t="s">
        <v>1366</v>
      </c>
    </row>
    <row r="520" spans="1:2" x14ac:dyDescent="0.2">
      <c r="A520" s="42" t="s">
        <v>1367</v>
      </c>
      <c r="B520" s="48" t="s">
        <v>1368</v>
      </c>
    </row>
    <row r="521" spans="1:2" x14ac:dyDescent="0.2">
      <c r="A521" s="42" t="s">
        <v>1369</v>
      </c>
      <c r="B521" s="48" t="s">
        <v>1370</v>
      </c>
    </row>
    <row r="522" spans="1:2" x14ac:dyDescent="0.2">
      <c r="A522" s="42" t="s">
        <v>1371</v>
      </c>
      <c r="B522" s="48" t="s">
        <v>1372</v>
      </c>
    </row>
    <row r="523" spans="1:2" x14ac:dyDescent="0.2">
      <c r="A523" s="42" t="s">
        <v>1373</v>
      </c>
      <c r="B523" s="48" t="s">
        <v>1374</v>
      </c>
    </row>
    <row r="524" spans="1:2" x14ac:dyDescent="0.2">
      <c r="A524" s="42" t="s">
        <v>1375</v>
      </c>
      <c r="B524" s="48" t="s">
        <v>1376</v>
      </c>
    </row>
    <row r="525" spans="1:2" x14ac:dyDescent="0.2">
      <c r="A525" s="42" t="s">
        <v>1377</v>
      </c>
      <c r="B525" s="48" t="s">
        <v>1378</v>
      </c>
    </row>
    <row r="526" spans="1:2" x14ac:dyDescent="0.2">
      <c r="A526" s="42" t="s">
        <v>1379</v>
      </c>
      <c r="B526" s="48" t="s">
        <v>1380</v>
      </c>
    </row>
    <row r="527" spans="1:2" x14ac:dyDescent="0.2">
      <c r="A527" s="42" t="s">
        <v>1381</v>
      </c>
      <c r="B527" s="48" t="s">
        <v>1382</v>
      </c>
    </row>
    <row r="528" spans="1:2" x14ac:dyDescent="0.2">
      <c r="A528" s="42" t="s">
        <v>1383</v>
      </c>
      <c r="B528" s="48" t="s">
        <v>1384</v>
      </c>
    </row>
    <row r="529" spans="1:2" x14ac:dyDescent="0.2">
      <c r="A529" s="42" t="s">
        <v>1385</v>
      </c>
      <c r="B529" s="48" t="s">
        <v>1104</v>
      </c>
    </row>
    <row r="530" spans="1:2" x14ac:dyDescent="0.2">
      <c r="A530" s="42" t="s">
        <v>1386</v>
      </c>
      <c r="B530" s="48" t="s">
        <v>1387</v>
      </c>
    </row>
    <row r="531" spans="1:2" x14ac:dyDescent="0.2">
      <c r="A531" s="42" t="s">
        <v>1388</v>
      </c>
      <c r="B531" s="49" t="s">
        <v>1389</v>
      </c>
    </row>
    <row r="532" spans="1:2" x14ac:dyDescent="0.2">
      <c r="A532" s="42" t="s">
        <v>1390</v>
      </c>
      <c r="B532" s="49" t="s">
        <v>1391</v>
      </c>
    </row>
    <row r="533" spans="1:2" x14ac:dyDescent="0.2">
      <c r="A533" s="42" t="s">
        <v>1392</v>
      </c>
      <c r="B533" s="48" t="s">
        <v>1393</v>
      </c>
    </row>
    <row r="534" spans="1:2" x14ac:dyDescent="0.2">
      <c r="A534" s="42" t="s">
        <v>1394</v>
      </c>
      <c r="B534" s="48" t="s">
        <v>1395</v>
      </c>
    </row>
    <row r="535" spans="1:2" x14ac:dyDescent="0.2">
      <c r="A535" s="42" t="s">
        <v>1396</v>
      </c>
      <c r="B535" s="48" t="s">
        <v>1397</v>
      </c>
    </row>
    <row r="536" spans="1:2" x14ac:dyDescent="0.2">
      <c r="A536" s="42" t="s">
        <v>1398</v>
      </c>
      <c r="B536" s="48" t="s">
        <v>1399</v>
      </c>
    </row>
    <row r="537" spans="1:2" x14ac:dyDescent="0.2">
      <c r="A537" s="42" t="s">
        <v>1400</v>
      </c>
      <c r="B537" s="48" t="s">
        <v>1104</v>
      </c>
    </row>
    <row r="538" spans="1:2" x14ac:dyDescent="0.2">
      <c r="A538" s="42" t="s">
        <v>1401</v>
      </c>
      <c r="B538" s="48" t="s">
        <v>1104</v>
      </c>
    </row>
    <row r="539" spans="1:2" x14ac:dyDescent="0.2">
      <c r="A539" s="42" t="s">
        <v>1402</v>
      </c>
      <c r="B539" s="48" t="s">
        <v>1403</v>
      </c>
    </row>
    <row r="540" spans="1:2" x14ac:dyDescent="0.2">
      <c r="A540" s="42" t="s">
        <v>1404</v>
      </c>
      <c r="B540" s="48" t="s">
        <v>1405</v>
      </c>
    </row>
    <row r="541" spans="1:2" x14ac:dyDescent="0.2">
      <c r="A541" s="42" t="s">
        <v>1406</v>
      </c>
      <c r="B541" s="48" t="s">
        <v>1407</v>
      </c>
    </row>
    <row r="542" spans="1:2" x14ac:dyDescent="0.2">
      <c r="A542" s="42" t="s">
        <v>1408</v>
      </c>
      <c r="B542" s="48" t="s">
        <v>1409</v>
      </c>
    </row>
    <row r="543" spans="1:2" x14ac:dyDescent="0.2">
      <c r="A543" s="42" t="s">
        <v>1410</v>
      </c>
      <c r="B543" s="48" t="s">
        <v>1411</v>
      </c>
    </row>
    <row r="544" spans="1:2" x14ac:dyDescent="0.2">
      <c r="A544" s="42" t="s">
        <v>1412</v>
      </c>
      <c r="B544" s="48" t="s">
        <v>1413</v>
      </c>
    </row>
    <row r="545" spans="1:2" x14ac:dyDescent="0.2">
      <c r="A545" s="42" t="s">
        <v>1414</v>
      </c>
      <c r="B545" s="48" t="s">
        <v>1415</v>
      </c>
    </row>
    <row r="546" spans="1:2" x14ac:dyDescent="0.2">
      <c r="A546" s="42" t="s">
        <v>1416</v>
      </c>
      <c r="B546" s="49" t="s">
        <v>1417</v>
      </c>
    </row>
    <row r="547" spans="1:2" x14ac:dyDescent="0.2">
      <c r="A547" s="42" t="s">
        <v>1418</v>
      </c>
      <c r="B547" s="48" t="s">
        <v>1419</v>
      </c>
    </row>
    <row r="548" spans="1:2" x14ac:dyDescent="0.2">
      <c r="A548" s="42" t="s">
        <v>1420</v>
      </c>
      <c r="B548" s="48" t="s">
        <v>1421</v>
      </c>
    </row>
    <row r="549" spans="1:2" x14ac:dyDescent="0.2">
      <c r="A549" s="42" t="s">
        <v>1422</v>
      </c>
      <c r="B549" s="48" t="s">
        <v>1423</v>
      </c>
    </row>
    <row r="550" spans="1:2" x14ac:dyDescent="0.2">
      <c r="A550" s="42" t="s">
        <v>1424</v>
      </c>
      <c r="B550" s="48" t="s">
        <v>1425</v>
      </c>
    </row>
    <row r="551" spans="1:2" x14ac:dyDescent="0.2">
      <c r="A551" s="42" t="s">
        <v>1426</v>
      </c>
      <c r="B551" s="49" t="s">
        <v>1427</v>
      </c>
    </row>
    <row r="552" spans="1:2" x14ac:dyDescent="0.2">
      <c r="A552" s="42" t="s">
        <v>1428</v>
      </c>
      <c r="B552" s="48" t="s">
        <v>1429</v>
      </c>
    </row>
    <row r="553" spans="1:2" x14ac:dyDescent="0.2">
      <c r="A553" s="42" t="s">
        <v>1430</v>
      </c>
      <c r="B553" s="48" t="s">
        <v>1431</v>
      </c>
    </row>
    <row r="554" spans="1:2" x14ac:dyDescent="0.2">
      <c r="A554" s="42" t="s">
        <v>1432</v>
      </c>
      <c r="B554" s="49" t="s">
        <v>1433</v>
      </c>
    </row>
    <row r="555" spans="1:2" x14ac:dyDescent="0.2">
      <c r="A555" s="42" t="s">
        <v>1434</v>
      </c>
      <c r="B555" s="48" t="s">
        <v>1435</v>
      </c>
    </row>
    <row r="556" spans="1:2" x14ac:dyDescent="0.2">
      <c r="A556" s="42" t="s">
        <v>1436</v>
      </c>
      <c r="B556" s="48" t="s">
        <v>1437</v>
      </c>
    </row>
    <row r="557" spans="1:2" x14ac:dyDescent="0.2">
      <c r="A557" s="42" t="s">
        <v>1438</v>
      </c>
      <c r="B557" s="48" t="s">
        <v>1439</v>
      </c>
    </row>
    <row r="558" spans="1:2" x14ac:dyDescent="0.2">
      <c r="A558" s="42" t="s">
        <v>1440</v>
      </c>
      <c r="B558" s="48" t="s">
        <v>1441</v>
      </c>
    </row>
    <row r="559" spans="1:2" x14ac:dyDescent="0.2">
      <c r="A559" s="42" t="s">
        <v>1442</v>
      </c>
      <c r="B559" s="48" t="s">
        <v>1443</v>
      </c>
    </row>
    <row r="560" spans="1:2" x14ac:dyDescent="0.2">
      <c r="A560" s="42" t="s">
        <v>1444</v>
      </c>
      <c r="B560" s="48" t="s">
        <v>1445</v>
      </c>
    </row>
    <row r="561" spans="1:2" x14ac:dyDescent="0.2">
      <c r="A561" s="42" t="s">
        <v>1446</v>
      </c>
      <c r="B561" s="48" t="s">
        <v>1447</v>
      </c>
    </row>
    <row r="562" spans="1:2" x14ac:dyDescent="0.2">
      <c r="A562" s="42" t="s">
        <v>1448</v>
      </c>
      <c r="B562" s="48" t="s">
        <v>1104</v>
      </c>
    </row>
    <row r="563" spans="1:2" x14ac:dyDescent="0.2">
      <c r="A563" s="42" t="s">
        <v>1449</v>
      </c>
      <c r="B563" s="48" t="s">
        <v>1450</v>
      </c>
    </row>
    <row r="564" spans="1:2" x14ac:dyDescent="0.2">
      <c r="A564" s="42" t="s">
        <v>1451</v>
      </c>
      <c r="B564" s="48" t="s">
        <v>1452</v>
      </c>
    </row>
    <row r="565" spans="1:2" x14ac:dyDescent="0.2">
      <c r="A565" s="42" t="s">
        <v>1453</v>
      </c>
      <c r="B565" s="49" t="s">
        <v>1454</v>
      </c>
    </row>
    <row r="566" spans="1:2" x14ac:dyDescent="0.2">
      <c r="A566" s="42" t="s">
        <v>1455</v>
      </c>
      <c r="B566" s="48" t="s">
        <v>1456</v>
      </c>
    </row>
    <row r="567" spans="1:2" x14ac:dyDescent="0.2">
      <c r="A567" s="42" t="s">
        <v>1457</v>
      </c>
      <c r="B567" s="48" t="s">
        <v>1104</v>
      </c>
    </row>
    <row r="568" spans="1:2" x14ac:dyDescent="0.2">
      <c r="A568" s="42" t="s">
        <v>1458</v>
      </c>
      <c r="B568" s="48" t="s">
        <v>1459</v>
      </c>
    </row>
    <row r="569" spans="1:2" x14ac:dyDescent="0.2">
      <c r="A569" s="42" t="s">
        <v>1460</v>
      </c>
      <c r="B569" s="48" t="s">
        <v>1461</v>
      </c>
    </row>
    <row r="570" spans="1:2" x14ac:dyDescent="0.2">
      <c r="A570" s="42" t="s">
        <v>1462</v>
      </c>
      <c r="B570" s="48" t="s">
        <v>1463</v>
      </c>
    </row>
    <row r="571" spans="1:2" x14ac:dyDescent="0.2">
      <c r="A571" s="42" t="s">
        <v>1464</v>
      </c>
      <c r="B571" s="48" t="s">
        <v>1465</v>
      </c>
    </row>
    <row r="572" spans="1:2" x14ac:dyDescent="0.2">
      <c r="A572" s="42" t="s">
        <v>1466</v>
      </c>
      <c r="B572" s="48" t="s">
        <v>1467</v>
      </c>
    </row>
    <row r="573" spans="1:2" x14ac:dyDescent="0.2">
      <c r="A573" s="42" t="s">
        <v>1468</v>
      </c>
      <c r="B573" s="49" t="s">
        <v>1469</v>
      </c>
    </row>
    <row r="574" spans="1:2" x14ac:dyDescent="0.2">
      <c r="A574" s="42" t="s">
        <v>1470</v>
      </c>
      <c r="B574" s="49" t="s">
        <v>1471</v>
      </c>
    </row>
    <row r="575" spans="1:2" x14ac:dyDescent="0.2">
      <c r="A575" s="42" t="s">
        <v>1472</v>
      </c>
      <c r="B575" s="49" t="s">
        <v>1473</v>
      </c>
    </row>
    <row r="576" spans="1:2" x14ac:dyDescent="0.2">
      <c r="A576" s="42" t="s">
        <v>1474</v>
      </c>
      <c r="B576" s="48" t="s">
        <v>1475</v>
      </c>
    </row>
    <row r="577" spans="1:2" x14ac:dyDescent="0.2">
      <c r="A577" s="42" t="s">
        <v>1476</v>
      </c>
      <c r="B577" s="48" t="s">
        <v>1477</v>
      </c>
    </row>
    <row r="578" spans="1:2" x14ac:dyDescent="0.2">
      <c r="A578" s="42" t="s">
        <v>1478</v>
      </c>
      <c r="B578" s="48" t="s">
        <v>1479</v>
      </c>
    </row>
    <row r="579" spans="1:2" x14ac:dyDescent="0.2">
      <c r="A579" s="42" t="s">
        <v>1480</v>
      </c>
      <c r="B579" s="48" t="s">
        <v>1481</v>
      </c>
    </row>
    <row r="580" spans="1:2" x14ac:dyDescent="0.2">
      <c r="A580" s="42" t="s">
        <v>1482</v>
      </c>
      <c r="B580" s="48" t="s">
        <v>1483</v>
      </c>
    </row>
    <row r="581" spans="1:2" x14ac:dyDescent="0.2">
      <c r="A581" s="42" t="s">
        <v>1484</v>
      </c>
      <c r="B581" s="48" t="s">
        <v>1485</v>
      </c>
    </row>
    <row r="582" spans="1:2" x14ac:dyDescent="0.2">
      <c r="A582" s="42" t="s">
        <v>1486</v>
      </c>
      <c r="B582" s="48" t="s">
        <v>1487</v>
      </c>
    </row>
    <row r="583" spans="1:2" x14ac:dyDescent="0.2">
      <c r="A583" s="42" t="s">
        <v>1488</v>
      </c>
      <c r="B583" s="48" t="s">
        <v>1489</v>
      </c>
    </row>
    <row r="584" spans="1:2" x14ac:dyDescent="0.2">
      <c r="A584" s="42" t="s">
        <v>1490</v>
      </c>
      <c r="B584" s="48" t="s">
        <v>1491</v>
      </c>
    </row>
    <row r="585" spans="1:2" x14ac:dyDescent="0.2">
      <c r="A585" s="42" t="s">
        <v>1492</v>
      </c>
      <c r="B585" s="48" t="s">
        <v>1493</v>
      </c>
    </row>
    <row r="586" spans="1:2" x14ac:dyDescent="0.2">
      <c r="A586" s="42" t="s">
        <v>1494</v>
      </c>
      <c r="B586" s="48" t="s">
        <v>1104</v>
      </c>
    </row>
    <row r="587" spans="1:2" x14ac:dyDescent="0.2">
      <c r="A587" s="42" t="s">
        <v>1495</v>
      </c>
      <c r="B587" s="48" t="s">
        <v>1496</v>
      </c>
    </row>
    <row r="588" spans="1:2" x14ac:dyDescent="0.2">
      <c r="A588" s="42" t="s">
        <v>1497</v>
      </c>
      <c r="B588" s="48" t="s">
        <v>1498</v>
      </c>
    </row>
    <row r="589" spans="1:2" x14ac:dyDescent="0.2">
      <c r="A589" s="42" t="s">
        <v>1499</v>
      </c>
      <c r="B589" s="48" t="s">
        <v>1500</v>
      </c>
    </row>
    <row r="590" spans="1:2" x14ac:dyDescent="0.2">
      <c r="A590" s="42" t="s">
        <v>1501</v>
      </c>
      <c r="B590" s="48" t="s">
        <v>1502</v>
      </c>
    </row>
    <row r="591" spans="1:2" x14ac:dyDescent="0.2">
      <c r="A591" s="42" t="s">
        <v>1503</v>
      </c>
      <c r="B591" s="48" t="s">
        <v>1504</v>
      </c>
    </row>
    <row r="592" spans="1:2" x14ac:dyDescent="0.2">
      <c r="A592" s="42" t="s">
        <v>1505</v>
      </c>
      <c r="B592" s="48" t="s">
        <v>1506</v>
      </c>
    </row>
    <row r="593" spans="1:2" x14ac:dyDescent="0.2">
      <c r="A593" s="42" t="s">
        <v>1507</v>
      </c>
      <c r="B593" s="48" t="s">
        <v>1508</v>
      </c>
    </row>
    <row r="594" spans="1:2" x14ac:dyDescent="0.2">
      <c r="A594" s="42" t="s">
        <v>1509</v>
      </c>
      <c r="B594" s="48" t="s">
        <v>1510</v>
      </c>
    </row>
    <row r="595" spans="1:2" x14ac:dyDescent="0.2">
      <c r="A595" s="42" t="s">
        <v>1511</v>
      </c>
      <c r="B595" s="48" t="s">
        <v>1512</v>
      </c>
    </row>
    <row r="596" spans="1:2" x14ac:dyDescent="0.2">
      <c r="A596" s="42" t="s">
        <v>1513</v>
      </c>
      <c r="B596" s="48" t="s">
        <v>1514</v>
      </c>
    </row>
    <row r="597" spans="1:2" x14ac:dyDescent="0.2">
      <c r="A597" s="42" t="s">
        <v>1515</v>
      </c>
      <c r="B597" s="48" t="s">
        <v>1516</v>
      </c>
    </row>
    <row r="598" spans="1:2" x14ac:dyDescent="0.2">
      <c r="A598" s="42" t="s">
        <v>1517</v>
      </c>
      <c r="B598" s="49" t="s">
        <v>1518</v>
      </c>
    </row>
    <row r="599" spans="1:2" x14ac:dyDescent="0.2">
      <c r="A599" s="42" t="s">
        <v>1519</v>
      </c>
      <c r="B599" s="48" t="s">
        <v>1520</v>
      </c>
    </row>
    <row r="600" spans="1:2" x14ac:dyDescent="0.2">
      <c r="A600" s="42" t="s">
        <v>1521</v>
      </c>
      <c r="B600" s="48" t="s">
        <v>1522</v>
      </c>
    </row>
    <row r="601" spans="1:2" x14ac:dyDescent="0.2">
      <c r="A601" s="42" t="s">
        <v>1523</v>
      </c>
      <c r="B601" s="48" t="s">
        <v>1524</v>
      </c>
    </row>
    <row r="602" spans="1:2" x14ac:dyDescent="0.2">
      <c r="A602" s="42" t="s">
        <v>1525</v>
      </c>
      <c r="B602" s="48" t="s">
        <v>1526</v>
      </c>
    </row>
    <row r="603" spans="1:2" x14ac:dyDescent="0.2">
      <c r="A603" s="42" t="s">
        <v>1527</v>
      </c>
      <c r="B603" s="48" t="s">
        <v>1528</v>
      </c>
    </row>
    <row r="604" spans="1:2" x14ac:dyDescent="0.2">
      <c r="A604" s="42" t="s">
        <v>1529</v>
      </c>
      <c r="B604" s="49" t="s">
        <v>1530</v>
      </c>
    </row>
    <row r="605" spans="1:2" x14ac:dyDescent="0.2">
      <c r="A605" s="42" t="s">
        <v>1531</v>
      </c>
      <c r="B605" s="48" t="s">
        <v>1532</v>
      </c>
    </row>
    <row r="606" spans="1:2" x14ac:dyDescent="0.2">
      <c r="A606" s="42" t="s">
        <v>1533</v>
      </c>
      <c r="B606" s="48" t="s">
        <v>1104</v>
      </c>
    </row>
    <row r="607" spans="1:2" x14ac:dyDescent="0.2">
      <c r="A607" s="42" t="s">
        <v>1534</v>
      </c>
      <c r="B607" s="48" t="s">
        <v>1535</v>
      </c>
    </row>
    <row r="608" spans="1:2" x14ac:dyDescent="0.2">
      <c r="A608" s="42" t="s">
        <v>1536</v>
      </c>
      <c r="B608" s="48" t="s">
        <v>1537</v>
      </c>
    </row>
    <row r="609" spans="1:2" x14ac:dyDescent="0.2">
      <c r="A609" s="42" t="s">
        <v>1538</v>
      </c>
      <c r="B609" s="48" t="s">
        <v>1539</v>
      </c>
    </row>
    <row r="610" spans="1:2" x14ac:dyDescent="0.2">
      <c r="A610" s="42" t="s">
        <v>1540</v>
      </c>
      <c r="B610" s="48" t="s">
        <v>1541</v>
      </c>
    </row>
    <row r="611" spans="1:2" x14ac:dyDescent="0.2">
      <c r="A611" s="42" t="s">
        <v>1542</v>
      </c>
      <c r="B611" s="48" t="s">
        <v>1543</v>
      </c>
    </row>
    <row r="612" spans="1:2" x14ac:dyDescent="0.2">
      <c r="A612" s="42" t="s">
        <v>1544</v>
      </c>
      <c r="B612" s="48" t="s">
        <v>1545</v>
      </c>
    </row>
    <row r="613" spans="1:2" x14ac:dyDescent="0.2">
      <c r="A613" s="42" t="s">
        <v>1546</v>
      </c>
      <c r="B613" s="48" t="s">
        <v>1547</v>
      </c>
    </row>
    <row r="614" spans="1:2" x14ac:dyDescent="0.2">
      <c r="A614" s="42" t="s">
        <v>1548</v>
      </c>
      <c r="B614" s="48" t="s">
        <v>1549</v>
      </c>
    </row>
    <row r="615" spans="1:2" x14ac:dyDescent="0.2">
      <c r="A615" s="42" t="s">
        <v>1550</v>
      </c>
      <c r="B615" s="48" t="s">
        <v>1551</v>
      </c>
    </row>
    <row r="616" spans="1:2" x14ac:dyDescent="0.2">
      <c r="A616" s="42" t="s">
        <v>1552</v>
      </c>
      <c r="B616" s="48" t="s">
        <v>1553</v>
      </c>
    </row>
    <row r="617" spans="1:2" x14ac:dyDescent="0.2">
      <c r="A617" s="42" t="s">
        <v>1554</v>
      </c>
      <c r="B617" s="48" t="s">
        <v>1555</v>
      </c>
    </row>
    <row r="618" spans="1:2" x14ac:dyDescent="0.2">
      <c r="A618" s="42" t="s">
        <v>1556</v>
      </c>
      <c r="B618" s="48" t="s">
        <v>1557</v>
      </c>
    </row>
    <row r="619" spans="1:2" x14ac:dyDescent="0.2">
      <c r="A619" s="42" t="s">
        <v>1558</v>
      </c>
      <c r="B619" s="48" t="s">
        <v>1559</v>
      </c>
    </row>
    <row r="620" spans="1:2" x14ac:dyDescent="0.2">
      <c r="A620" s="42" t="s">
        <v>1560</v>
      </c>
      <c r="B620" s="48" t="s">
        <v>1561</v>
      </c>
    </row>
    <row r="621" spans="1:2" x14ac:dyDescent="0.2">
      <c r="A621" s="42" t="s">
        <v>1562</v>
      </c>
      <c r="B621" s="48" t="s">
        <v>1563</v>
      </c>
    </row>
    <row r="622" spans="1:2" x14ac:dyDescent="0.2">
      <c r="A622" s="42" t="s">
        <v>1564</v>
      </c>
      <c r="B622" s="48" t="s">
        <v>1565</v>
      </c>
    </row>
    <row r="623" spans="1:2" x14ac:dyDescent="0.2">
      <c r="A623" s="42" t="s">
        <v>1566</v>
      </c>
      <c r="B623" s="48" t="s">
        <v>1567</v>
      </c>
    </row>
    <row r="624" spans="1:2" x14ac:dyDescent="0.2">
      <c r="A624" s="42" t="s">
        <v>1568</v>
      </c>
      <c r="B624" s="48" t="s">
        <v>1569</v>
      </c>
    </row>
    <row r="625" spans="1:2" x14ac:dyDescent="0.2">
      <c r="A625" s="42" t="s">
        <v>1570</v>
      </c>
      <c r="B625" s="48" t="s">
        <v>1571</v>
      </c>
    </row>
    <row r="626" spans="1:2" x14ac:dyDescent="0.2">
      <c r="A626" s="42" t="s">
        <v>1572</v>
      </c>
      <c r="B626" s="48" t="s">
        <v>1573</v>
      </c>
    </row>
    <row r="627" spans="1:2" x14ac:dyDescent="0.2">
      <c r="A627" s="42" t="s">
        <v>1574</v>
      </c>
      <c r="B627" s="48" t="s">
        <v>1575</v>
      </c>
    </row>
    <row r="628" spans="1:2" x14ac:dyDescent="0.2">
      <c r="A628" s="42" t="s">
        <v>1576</v>
      </c>
      <c r="B628" s="48" t="s">
        <v>1577</v>
      </c>
    </row>
    <row r="629" spans="1:2" x14ac:dyDescent="0.2">
      <c r="A629" s="42" t="s">
        <v>1578</v>
      </c>
      <c r="B629" s="48" t="s">
        <v>1579</v>
      </c>
    </row>
    <row r="630" spans="1:2" x14ac:dyDescent="0.2">
      <c r="A630" s="42" t="s">
        <v>1580</v>
      </c>
      <c r="B630" s="48" t="s">
        <v>1581</v>
      </c>
    </row>
    <row r="631" spans="1:2" ht="28" x14ac:dyDescent="0.2">
      <c r="A631" s="43" t="s">
        <v>1582</v>
      </c>
      <c r="B631" s="47" t="s">
        <v>1583</v>
      </c>
    </row>
    <row r="632" spans="1:2" ht="28" x14ac:dyDescent="0.2">
      <c r="A632" s="43" t="s">
        <v>1584</v>
      </c>
      <c r="B632" s="47" t="s">
        <v>1585</v>
      </c>
    </row>
    <row r="633" spans="1:2" ht="28" x14ac:dyDescent="0.2">
      <c r="A633" s="43" t="s">
        <v>1586</v>
      </c>
      <c r="B633" s="47" t="s">
        <v>1587</v>
      </c>
    </row>
    <row r="634" spans="1:2" ht="28" x14ac:dyDescent="0.2">
      <c r="A634" s="43" t="s">
        <v>1588</v>
      </c>
      <c r="B634" s="47" t="s">
        <v>1589</v>
      </c>
    </row>
    <row r="635" spans="1:2" ht="56" x14ac:dyDescent="0.2">
      <c r="A635" s="44" t="s">
        <v>1590</v>
      </c>
      <c r="B635" s="45" t="s">
        <v>1591</v>
      </c>
    </row>
    <row r="636" spans="1:2" ht="56" x14ac:dyDescent="0.2">
      <c r="A636" s="46" t="s">
        <v>1592</v>
      </c>
      <c r="B636" s="45" t="s">
        <v>1593</v>
      </c>
    </row>
    <row r="637" spans="1:2" ht="28" x14ac:dyDescent="0.2">
      <c r="A637" s="44" t="s">
        <v>1594</v>
      </c>
      <c r="B637" s="45" t="s">
        <v>1595</v>
      </c>
    </row>
    <row r="638" spans="1:2" ht="42" x14ac:dyDescent="0.2">
      <c r="A638" s="46" t="s">
        <v>1596</v>
      </c>
      <c r="B638" s="45" t="s">
        <v>1597</v>
      </c>
    </row>
    <row r="639" spans="1:2" x14ac:dyDescent="0.2">
      <c r="A639" s="46" t="s">
        <v>1598</v>
      </c>
      <c r="B639" s="45" t="s">
        <v>1599</v>
      </c>
    </row>
    <row r="640" spans="1:2" x14ac:dyDescent="0.2">
      <c r="A640" s="46" t="s">
        <v>1600</v>
      </c>
      <c r="B640" s="45" t="s">
        <v>1601</v>
      </c>
    </row>
    <row r="641" spans="1:2" ht="70" x14ac:dyDescent="0.2">
      <c r="A641" s="46" t="s">
        <v>1602</v>
      </c>
      <c r="B641" s="45" t="s">
        <v>1603</v>
      </c>
    </row>
    <row r="642" spans="1:2" ht="70" x14ac:dyDescent="0.2">
      <c r="A642" s="46" t="s">
        <v>1604</v>
      </c>
      <c r="B642" s="45" t="s">
        <v>1605</v>
      </c>
    </row>
    <row r="643" spans="1:2" ht="42" x14ac:dyDescent="0.2">
      <c r="A643" s="44" t="s">
        <v>1606</v>
      </c>
      <c r="B643" s="45" t="s">
        <v>1607</v>
      </c>
    </row>
    <row r="644" spans="1:2" ht="28" x14ac:dyDescent="0.2">
      <c r="A644" s="44" t="s">
        <v>1608</v>
      </c>
      <c r="B644" s="45" t="s">
        <v>1609</v>
      </c>
    </row>
    <row r="645" spans="1:2" ht="28" x14ac:dyDescent="0.2">
      <c r="A645" s="44" t="s">
        <v>1610</v>
      </c>
      <c r="B645" s="45" t="s">
        <v>1611</v>
      </c>
    </row>
    <row r="646" spans="1:2" ht="28" x14ac:dyDescent="0.2">
      <c r="A646" s="44" t="s">
        <v>1612</v>
      </c>
      <c r="B646" s="45" t="s">
        <v>1613</v>
      </c>
    </row>
    <row r="647" spans="1:2" x14ac:dyDescent="0.2">
      <c r="A647" s="44" t="s">
        <v>1614</v>
      </c>
      <c r="B647" s="45" t="s">
        <v>1615</v>
      </c>
    </row>
    <row r="648" spans="1:2" ht="126" x14ac:dyDescent="0.2">
      <c r="A648" s="44" t="s">
        <v>1616</v>
      </c>
      <c r="B648" s="45" t="s">
        <v>1617</v>
      </c>
    </row>
    <row r="649" spans="1:2" ht="28" x14ac:dyDescent="0.2">
      <c r="A649" s="44" t="s">
        <v>1618</v>
      </c>
      <c r="B649" s="45" t="s">
        <v>1619</v>
      </c>
    </row>
    <row r="650" spans="1:2" ht="28" x14ac:dyDescent="0.2">
      <c r="A650" s="44" t="s">
        <v>1620</v>
      </c>
      <c r="B650" s="45" t="s">
        <v>1621</v>
      </c>
    </row>
    <row r="651" spans="1:2" ht="42" x14ac:dyDescent="0.2">
      <c r="A651" s="44" t="s">
        <v>1622</v>
      </c>
      <c r="B651" s="45" t="s">
        <v>1623</v>
      </c>
    </row>
    <row r="652" spans="1:2" ht="28" x14ac:dyDescent="0.2">
      <c r="A652" s="44" t="s">
        <v>1624</v>
      </c>
      <c r="B652" s="45" t="s">
        <v>1625</v>
      </c>
    </row>
    <row r="653" spans="1:2" ht="42" x14ac:dyDescent="0.2">
      <c r="A653" s="44" t="s">
        <v>1626</v>
      </c>
      <c r="B653" s="45" t="s">
        <v>1627</v>
      </c>
    </row>
    <row r="654" spans="1:2" ht="56" x14ac:dyDescent="0.2">
      <c r="A654" s="44" t="s">
        <v>1628</v>
      </c>
      <c r="B654" s="45" t="s">
        <v>1629</v>
      </c>
    </row>
    <row r="655" spans="1:2" ht="42" x14ac:dyDescent="0.2">
      <c r="A655" s="44" t="s">
        <v>1630</v>
      </c>
      <c r="B655" s="45" t="s">
        <v>1631</v>
      </c>
    </row>
    <row r="656" spans="1:2" x14ac:dyDescent="0.2">
      <c r="A656" s="44" t="s">
        <v>1632</v>
      </c>
      <c r="B656" s="45" t="s">
        <v>1633</v>
      </c>
    </row>
    <row r="657" spans="1:2" ht="42" x14ac:dyDescent="0.2">
      <c r="A657" s="44" t="s">
        <v>1634</v>
      </c>
      <c r="B657" s="45" t="s">
        <v>1635</v>
      </c>
    </row>
    <row r="658" spans="1:2" ht="28" x14ac:dyDescent="0.2">
      <c r="A658" s="44" t="s">
        <v>1636</v>
      </c>
      <c r="B658" s="45" t="s">
        <v>1637</v>
      </c>
    </row>
    <row r="659" spans="1:2" ht="28" x14ac:dyDescent="0.2">
      <c r="A659" s="44" t="s">
        <v>1638</v>
      </c>
      <c r="B659" s="45" t="s">
        <v>1639</v>
      </c>
    </row>
    <row r="660" spans="1:2" x14ac:dyDescent="0.2">
      <c r="A660" s="60" t="s">
        <v>1640</v>
      </c>
      <c r="B660" s="45" t="s">
        <v>1641</v>
      </c>
    </row>
    <row r="661" spans="1:2" x14ac:dyDescent="0.2">
      <c r="A661" s="60">
        <v>1.1000000000000001</v>
      </c>
      <c r="B661" s="45" t="s">
        <v>1642</v>
      </c>
    </row>
    <row r="662" spans="1:2" x14ac:dyDescent="0.2">
      <c r="A662" s="60" t="s">
        <v>1643</v>
      </c>
      <c r="B662" s="45" t="s">
        <v>1644</v>
      </c>
    </row>
    <row r="663" spans="1:2" x14ac:dyDescent="0.2">
      <c r="A663" s="60" t="s">
        <v>1645</v>
      </c>
      <c r="B663" s="45" t="s">
        <v>1646</v>
      </c>
    </row>
    <row r="664" spans="1:2" x14ac:dyDescent="0.2">
      <c r="A664" s="60" t="s">
        <v>1647</v>
      </c>
      <c r="B664" s="45" t="s">
        <v>1648</v>
      </c>
    </row>
    <row r="665" spans="1:2" x14ac:dyDescent="0.2">
      <c r="A665" s="60" t="s">
        <v>1649</v>
      </c>
      <c r="B665" s="45" t="s">
        <v>1650</v>
      </c>
    </row>
    <row r="666" spans="1:2" x14ac:dyDescent="0.2">
      <c r="A666" s="60" t="s">
        <v>1651</v>
      </c>
      <c r="B666" s="45" t="s">
        <v>1652</v>
      </c>
    </row>
    <row r="667" spans="1:2" x14ac:dyDescent="0.2">
      <c r="A667" s="60" t="s">
        <v>1653</v>
      </c>
      <c r="B667" s="45" t="s">
        <v>1654</v>
      </c>
    </row>
    <row r="668" spans="1:2" x14ac:dyDescent="0.2">
      <c r="A668" s="60" t="s">
        <v>1655</v>
      </c>
      <c r="B668" s="45" t="s">
        <v>1656</v>
      </c>
    </row>
    <row r="669" spans="1:2" x14ac:dyDescent="0.2">
      <c r="A669" s="60">
        <v>1.2</v>
      </c>
      <c r="B669" s="45" t="s">
        <v>1657</v>
      </c>
    </row>
    <row r="670" spans="1:2" x14ac:dyDescent="0.2">
      <c r="A670" s="60" t="s">
        <v>1658</v>
      </c>
      <c r="B670" s="45" t="s">
        <v>1659</v>
      </c>
    </row>
    <row r="671" spans="1:2" x14ac:dyDescent="0.2">
      <c r="A671" s="60" t="s">
        <v>1660</v>
      </c>
      <c r="B671" s="45" t="s">
        <v>1661</v>
      </c>
    </row>
    <row r="672" spans="1:2" x14ac:dyDescent="0.2">
      <c r="A672" s="60" t="s">
        <v>1662</v>
      </c>
      <c r="B672" s="45" t="s">
        <v>1663</v>
      </c>
    </row>
    <row r="673" spans="1:2" x14ac:dyDescent="0.2">
      <c r="A673" s="60">
        <v>1.3</v>
      </c>
      <c r="B673" s="45" t="s">
        <v>1664</v>
      </c>
    </row>
    <row r="674" spans="1:2" x14ac:dyDescent="0.2">
      <c r="A674" s="60" t="s">
        <v>1665</v>
      </c>
      <c r="B674" s="45" t="s">
        <v>1666</v>
      </c>
    </row>
    <row r="675" spans="1:2" x14ac:dyDescent="0.2">
      <c r="A675" s="60" t="s">
        <v>1667</v>
      </c>
      <c r="B675" s="45" t="s">
        <v>1668</v>
      </c>
    </row>
    <row r="676" spans="1:2" x14ac:dyDescent="0.2">
      <c r="A676" s="60" t="s">
        <v>1669</v>
      </c>
      <c r="B676" s="45" t="s">
        <v>1670</v>
      </c>
    </row>
    <row r="677" spans="1:2" x14ac:dyDescent="0.2">
      <c r="A677" s="60" t="s">
        <v>1671</v>
      </c>
      <c r="B677" s="45" t="s">
        <v>1672</v>
      </c>
    </row>
    <row r="678" spans="1:2" x14ac:dyDescent="0.2">
      <c r="A678" s="60" t="s">
        <v>1673</v>
      </c>
      <c r="B678" s="45" t="s">
        <v>1674</v>
      </c>
    </row>
    <row r="679" spans="1:2" x14ac:dyDescent="0.2">
      <c r="A679" s="60" t="s">
        <v>1675</v>
      </c>
      <c r="B679" s="45" t="s">
        <v>1676</v>
      </c>
    </row>
    <row r="680" spans="1:2" x14ac:dyDescent="0.2">
      <c r="A680" s="60" t="s">
        <v>1677</v>
      </c>
      <c r="B680" s="45" t="s">
        <v>1678</v>
      </c>
    </row>
    <row r="681" spans="1:2" x14ac:dyDescent="0.2">
      <c r="A681" s="60">
        <v>1.4</v>
      </c>
      <c r="B681" s="45" t="s">
        <v>1679</v>
      </c>
    </row>
    <row r="682" spans="1:2" x14ac:dyDescent="0.2">
      <c r="A682" s="60">
        <v>1.5</v>
      </c>
      <c r="B682" s="45" t="s">
        <v>1680</v>
      </c>
    </row>
    <row r="683" spans="1:2" x14ac:dyDescent="0.2">
      <c r="A683" s="60" t="s">
        <v>1681</v>
      </c>
      <c r="B683" s="45" t="s">
        <v>1682</v>
      </c>
    </row>
    <row r="684" spans="1:2" x14ac:dyDescent="0.2">
      <c r="A684" s="60">
        <v>2.1</v>
      </c>
      <c r="B684" s="45" t="s">
        <v>1683</v>
      </c>
    </row>
    <row r="685" spans="1:2" x14ac:dyDescent="0.2">
      <c r="A685" s="60" t="s">
        <v>1684</v>
      </c>
      <c r="B685" s="45" t="s">
        <v>1685</v>
      </c>
    </row>
    <row r="686" spans="1:2" x14ac:dyDescent="0.2">
      <c r="A686" s="60">
        <v>2.2000000000000002</v>
      </c>
      <c r="B686" s="45" t="s">
        <v>1686</v>
      </c>
    </row>
    <row r="687" spans="1:2" x14ac:dyDescent="0.2">
      <c r="A687" s="60" t="s">
        <v>1687</v>
      </c>
      <c r="B687" s="45" t="s">
        <v>1688</v>
      </c>
    </row>
    <row r="688" spans="1:2" x14ac:dyDescent="0.2">
      <c r="A688" s="60" t="s">
        <v>1689</v>
      </c>
      <c r="B688" s="45" t="s">
        <v>1690</v>
      </c>
    </row>
    <row r="689" spans="1:2" x14ac:dyDescent="0.2">
      <c r="A689" s="60" t="s">
        <v>1691</v>
      </c>
      <c r="B689" s="45" t="s">
        <v>1692</v>
      </c>
    </row>
    <row r="690" spans="1:2" x14ac:dyDescent="0.2">
      <c r="A690" s="60" t="s">
        <v>1693</v>
      </c>
      <c r="B690" s="45" t="s">
        <v>1694</v>
      </c>
    </row>
    <row r="691" spans="1:2" x14ac:dyDescent="0.2">
      <c r="A691" s="60" t="s">
        <v>1695</v>
      </c>
      <c r="B691" s="45" t="s">
        <v>1696</v>
      </c>
    </row>
    <row r="692" spans="1:2" x14ac:dyDescent="0.2">
      <c r="A692" s="60">
        <v>2.2999999999999998</v>
      </c>
      <c r="B692" s="45" t="s">
        <v>1697</v>
      </c>
    </row>
    <row r="693" spans="1:2" x14ac:dyDescent="0.2">
      <c r="A693" s="60">
        <v>2.4</v>
      </c>
      <c r="B693" s="45" t="s">
        <v>1698</v>
      </c>
    </row>
    <row r="694" spans="1:2" x14ac:dyDescent="0.2">
      <c r="A694" s="60">
        <v>2.5</v>
      </c>
      <c r="B694" s="45" t="s">
        <v>1699</v>
      </c>
    </row>
    <row r="695" spans="1:2" x14ac:dyDescent="0.2">
      <c r="A695" s="60">
        <v>2.6</v>
      </c>
      <c r="B695" s="45" t="s">
        <v>1700</v>
      </c>
    </row>
    <row r="696" spans="1:2" x14ac:dyDescent="0.2">
      <c r="A696" s="60" t="s">
        <v>1701</v>
      </c>
      <c r="B696" s="45" t="s">
        <v>1702</v>
      </c>
    </row>
    <row r="697" spans="1:2" x14ac:dyDescent="0.2">
      <c r="A697" s="60">
        <v>3.1</v>
      </c>
      <c r="B697" s="45" t="s">
        <v>1703</v>
      </c>
    </row>
    <row r="698" spans="1:2" x14ac:dyDescent="0.2">
      <c r="A698" s="60">
        <v>3.2</v>
      </c>
      <c r="B698" s="45" t="s">
        <v>1704</v>
      </c>
    </row>
    <row r="699" spans="1:2" x14ac:dyDescent="0.2">
      <c r="A699" s="60" t="s">
        <v>871</v>
      </c>
      <c r="B699" s="45" t="s">
        <v>1705</v>
      </c>
    </row>
    <row r="700" spans="1:2" x14ac:dyDescent="0.2">
      <c r="A700" s="60" t="s">
        <v>873</v>
      </c>
      <c r="B700" s="45" t="s">
        <v>1706</v>
      </c>
    </row>
    <row r="701" spans="1:2" x14ac:dyDescent="0.2">
      <c r="A701" s="60" t="s">
        <v>875</v>
      </c>
      <c r="B701" s="45" t="s">
        <v>1707</v>
      </c>
    </row>
    <row r="702" spans="1:2" x14ac:dyDescent="0.2">
      <c r="A702" s="60">
        <v>3.3</v>
      </c>
      <c r="B702" s="45" t="s">
        <v>1708</v>
      </c>
    </row>
    <row r="703" spans="1:2" x14ac:dyDescent="0.2">
      <c r="A703" s="60">
        <v>3.4</v>
      </c>
      <c r="B703" s="45" t="s">
        <v>1709</v>
      </c>
    </row>
    <row r="704" spans="1:2" x14ac:dyDescent="0.2">
      <c r="A704" s="60" t="s">
        <v>895</v>
      </c>
      <c r="B704" s="45" t="s">
        <v>1710</v>
      </c>
    </row>
    <row r="705" spans="1:2" x14ac:dyDescent="0.2">
      <c r="A705" s="60">
        <v>3.5</v>
      </c>
      <c r="B705" s="45" t="s">
        <v>1711</v>
      </c>
    </row>
    <row r="706" spans="1:2" x14ac:dyDescent="0.2">
      <c r="A706" s="60" t="s">
        <v>913</v>
      </c>
      <c r="B706" s="45" t="s">
        <v>1712</v>
      </c>
    </row>
    <row r="707" spans="1:2" x14ac:dyDescent="0.2">
      <c r="A707" s="60" t="s">
        <v>915</v>
      </c>
      <c r="B707" s="45" t="s">
        <v>1713</v>
      </c>
    </row>
    <row r="708" spans="1:2" x14ac:dyDescent="0.2">
      <c r="A708" s="60" t="s">
        <v>917</v>
      </c>
      <c r="B708" s="45" t="s">
        <v>1714</v>
      </c>
    </row>
    <row r="709" spans="1:2" x14ac:dyDescent="0.2">
      <c r="A709" s="60" t="s">
        <v>919</v>
      </c>
      <c r="B709" s="45" t="s">
        <v>1715</v>
      </c>
    </row>
    <row r="710" spans="1:2" x14ac:dyDescent="0.2">
      <c r="A710" s="60">
        <v>3.6</v>
      </c>
      <c r="B710" s="45" t="s">
        <v>1716</v>
      </c>
    </row>
    <row r="711" spans="1:2" x14ac:dyDescent="0.2">
      <c r="A711" s="60" t="s">
        <v>935</v>
      </c>
      <c r="B711" s="45" t="s">
        <v>1717</v>
      </c>
    </row>
    <row r="712" spans="1:2" x14ac:dyDescent="0.2">
      <c r="A712" s="60" t="s">
        <v>937</v>
      </c>
      <c r="B712" s="45" t="s">
        <v>1718</v>
      </c>
    </row>
    <row r="713" spans="1:2" x14ac:dyDescent="0.2">
      <c r="A713" s="60" t="s">
        <v>939</v>
      </c>
      <c r="B713" s="45" t="s">
        <v>1719</v>
      </c>
    </row>
    <row r="714" spans="1:2" x14ac:dyDescent="0.2">
      <c r="A714" s="60" t="s">
        <v>1720</v>
      </c>
      <c r="B714" s="45" t="s">
        <v>1721</v>
      </c>
    </row>
    <row r="715" spans="1:2" x14ac:dyDescent="0.2">
      <c r="A715" s="60" t="s">
        <v>1722</v>
      </c>
      <c r="B715" s="45" t="s">
        <v>1723</v>
      </c>
    </row>
    <row r="716" spans="1:2" x14ac:dyDescent="0.2">
      <c r="A716" s="60" t="s">
        <v>1724</v>
      </c>
      <c r="B716" s="45" t="s">
        <v>1725</v>
      </c>
    </row>
    <row r="717" spans="1:2" x14ac:dyDescent="0.2">
      <c r="A717" s="60" t="s">
        <v>1726</v>
      </c>
      <c r="B717" s="45" t="s">
        <v>1727</v>
      </c>
    </row>
    <row r="718" spans="1:2" x14ac:dyDescent="0.2">
      <c r="A718" s="60" t="s">
        <v>1728</v>
      </c>
      <c r="B718" s="45" t="s">
        <v>1729</v>
      </c>
    </row>
    <row r="719" spans="1:2" x14ac:dyDescent="0.2">
      <c r="A719" s="60">
        <v>3.7</v>
      </c>
      <c r="B719" s="45" t="s">
        <v>1730</v>
      </c>
    </row>
    <row r="720" spans="1:2" x14ac:dyDescent="0.2">
      <c r="A720" s="60" t="s">
        <v>1731</v>
      </c>
      <c r="B720" s="45" t="s">
        <v>1732</v>
      </c>
    </row>
    <row r="721" spans="1:2" x14ac:dyDescent="0.2">
      <c r="A721" s="60">
        <v>4.0999999999999996</v>
      </c>
      <c r="B721" s="45" t="s">
        <v>1733</v>
      </c>
    </row>
    <row r="722" spans="1:2" x14ac:dyDescent="0.2">
      <c r="A722" s="60" t="s">
        <v>1734</v>
      </c>
      <c r="B722" s="45" t="s">
        <v>1735</v>
      </c>
    </row>
    <row r="723" spans="1:2" x14ac:dyDescent="0.2">
      <c r="A723" s="60">
        <v>4.2</v>
      </c>
      <c r="B723" s="45" t="s">
        <v>1736</v>
      </c>
    </row>
    <row r="724" spans="1:2" x14ac:dyDescent="0.2">
      <c r="A724" s="60">
        <v>4.3</v>
      </c>
      <c r="B724" s="45" t="s">
        <v>1737</v>
      </c>
    </row>
    <row r="725" spans="1:2" x14ac:dyDescent="0.2">
      <c r="A725" s="60" t="s">
        <v>1738</v>
      </c>
      <c r="B725" s="45" t="s">
        <v>1739</v>
      </c>
    </row>
    <row r="726" spans="1:2" x14ac:dyDescent="0.2">
      <c r="A726" s="60">
        <v>5.0999999999999996</v>
      </c>
      <c r="B726" s="45" t="s">
        <v>1740</v>
      </c>
    </row>
    <row r="727" spans="1:2" x14ac:dyDescent="0.2">
      <c r="A727" s="60" t="s">
        <v>337</v>
      </c>
      <c r="B727" s="45" t="s">
        <v>1741</v>
      </c>
    </row>
    <row r="728" spans="1:2" x14ac:dyDescent="0.2">
      <c r="A728" s="60" t="s">
        <v>339</v>
      </c>
      <c r="B728" s="45" t="s">
        <v>1742</v>
      </c>
    </row>
    <row r="729" spans="1:2" x14ac:dyDescent="0.2">
      <c r="A729" s="60">
        <v>5.2</v>
      </c>
      <c r="B729" s="45" t="s">
        <v>1743</v>
      </c>
    </row>
    <row r="730" spans="1:2" x14ac:dyDescent="0.2">
      <c r="A730" s="60">
        <v>5.3</v>
      </c>
      <c r="B730" s="45" t="s">
        <v>1744</v>
      </c>
    </row>
    <row r="731" spans="1:2" x14ac:dyDescent="0.2">
      <c r="A731" s="60">
        <v>5.4</v>
      </c>
      <c r="B731" s="45" t="s">
        <v>1745</v>
      </c>
    </row>
    <row r="732" spans="1:2" x14ac:dyDescent="0.2">
      <c r="A732" s="60" t="s">
        <v>1746</v>
      </c>
      <c r="B732" s="45" t="s">
        <v>1747</v>
      </c>
    </row>
    <row r="733" spans="1:2" x14ac:dyDescent="0.2">
      <c r="A733" s="60">
        <v>6.1</v>
      </c>
      <c r="B733" s="45" t="s">
        <v>1748</v>
      </c>
    </row>
    <row r="734" spans="1:2" x14ac:dyDescent="0.2">
      <c r="A734" s="60">
        <v>6.2</v>
      </c>
      <c r="B734" s="45" t="s">
        <v>1749</v>
      </c>
    </row>
    <row r="735" spans="1:2" x14ac:dyDescent="0.2">
      <c r="A735" s="60">
        <v>6.3</v>
      </c>
      <c r="B735" s="45" t="s">
        <v>1750</v>
      </c>
    </row>
    <row r="736" spans="1:2" x14ac:dyDescent="0.2">
      <c r="A736" s="60" t="s">
        <v>1751</v>
      </c>
      <c r="B736" s="45" t="s">
        <v>1752</v>
      </c>
    </row>
    <row r="737" spans="1:2" x14ac:dyDescent="0.2">
      <c r="A737" s="60" t="s">
        <v>1753</v>
      </c>
      <c r="B737" s="45" t="s">
        <v>1754</v>
      </c>
    </row>
    <row r="738" spans="1:2" x14ac:dyDescent="0.2">
      <c r="A738" s="60">
        <v>6.4</v>
      </c>
      <c r="B738" s="45" t="s">
        <v>1755</v>
      </c>
    </row>
    <row r="739" spans="1:2" x14ac:dyDescent="0.2">
      <c r="A739" s="60" t="s">
        <v>1756</v>
      </c>
      <c r="B739" s="45" t="s">
        <v>1757</v>
      </c>
    </row>
    <row r="740" spans="1:2" x14ac:dyDescent="0.2">
      <c r="A740" s="60" t="s">
        <v>1758</v>
      </c>
      <c r="B740" s="45" t="s">
        <v>1759</v>
      </c>
    </row>
    <row r="741" spans="1:2" x14ac:dyDescent="0.2">
      <c r="A741" s="60" t="s">
        <v>1760</v>
      </c>
      <c r="B741" s="45" t="s">
        <v>1761</v>
      </c>
    </row>
    <row r="742" spans="1:2" x14ac:dyDescent="0.2">
      <c r="A742" s="60" t="s">
        <v>1762</v>
      </c>
      <c r="B742" s="45" t="s">
        <v>1763</v>
      </c>
    </row>
    <row r="743" spans="1:2" x14ac:dyDescent="0.2">
      <c r="A743" s="60" t="s">
        <v>1764</v>
      </c>
      <c r="B743" s="45" t="s">
        <v>1765</v>
      </c>
    </row>
    <row r="744" spans="1:2" x14ac:dyDescent="0.2">
      <c r="A744" s="60" t="s">
        <v>1766</v>
      </c>
      <c r="B744" s="45" t="s">
        <v>1767</v>
      </c>
    </row>
    <row r="745" spans="1:2" x14ac:dyDescent="0.2">
      <c r="A745" s="60" t="s">
        <v>1768</v>
      </c>
      <c r="B745" s="45" t="s">
        <v>1769</v>
      </c>
    </row>
    <row r="746" spans="1:2" x14ac:dyDescent="0.2">
      <c r="A746" s="60" t="s">
        <v>1770</v>
      </c>
      <c r="B746" s="45" t="s">
        <v>1771</v>
      </c>
    </row>
    <row r="747" spans="1:2" x14ac:dyDescent="0.2">
      <c r="A747" s="60" t="s">
        <v>1772</v>
      </c>
      <c r="B747" s="45" t="s">
        <v>1773</v>
      </c>
    </row>
    <row r="748" spans="1:2" x14ac:dyDescent="0.2">
      <c r="A748" s="60" t="s">
        <v>1774</v>
      </c>
      <c r="B748" s="45" t="s">
        <v>1775</v>
      </c>
    </row>
    <row r="749" spans="1:2" x14ac:dyDescent="0.2">
      <c r="A749" s="60">
        <v>6.5</v>
      </c>
      <c r="B749" s="45" t="s">
        <v>1776</v>
      </c>
    </row>
    <row r="750" spans="1:2" x14ac:dyDescent="0.2">
      <c r="A750" s="60" t="s">
        <v>1777</v>
      </c>
      <c r="B750" s="45" t="s">
        <v>1778</v>
      </c>
    </row>
    <row r="751" spans="1:2" x14ac:dyDescent="0.2">
      <c r="A751" s="60" t="s">
        <v>1779</v>
      </c>
      <c r="B751" s="45" t="s">
        <v>1780</v>
      </c>
    </row>
    <row r="752" spans="1:2" x14ac:dyDescent="0.2">
      <c r="A752" s="60" t="s">
        <v>1781</v>
      </c>
      <c r="B752" s="45" t="s">
        <v>1782</v>
      </c>
    </row>
    <row r="753" spans="1:2" x14ac:dyDescent="0.2">
      <c r="A753" s="60" t="s">
        <v>1783</v>
      </c>
      <c r="B753" s="45" t="s">
        <v>1784</v>
      </c>
    </row>
    <row r="754" spans="1:2" x14ac:dyDescent="0.2">
      <c r="A754" s="60" t="s">
        <v>1785</v>
      </c>
      <c r="B754" s="45" t="s">
        <v>1786</v>
      </c>
    </row>
    <row r="755" spans="1:2" x14ac:dyDescent="0.2">
      <c r="A755" s="60" t="s">
        <v>1787</v>
      </c>
      <c r="B755" s="45" t="s">
        <v>1788</v>
      </c>
    </row>
    <row r="756" spans="1:2" x14ac:dyDescent="0.2">
      <c r="A756" s="60" t="s">
        <v>1789</v>
      </c>
      <c r="B756" s="45" t="s">
        <v>1790</v>
      </c>
    </row>
    <row r="757" spans="1:2" x14ac:dyDescent="0.2">
      <c r="A757" s="60" t="s">
        <v>1791</v>
      </c>
      <c r="B757" s="45" t="s">
        <v>1792</v>
      </c>
    </row>
    <row r="758" spans="1:2" x14ac:dyDescent="0.2">
      <c r="A758" s="60" t="s">
        <v>1793</v>
      </c>
      <c r="B758" s="45" t="s">
        <v>1794</v>
      </c>
    </row>
    <row r="759" spans="1:2" x14ac:dyDescent="0.2">
      <c r="A759" s="60" t="s">
        <v>1795</v>
      </c>
      <c r="B759" s="45" t="s">
        <v>1796</v>
      </c>
    </row>
    <row r="760" spans="1:2" x14ac:dyDescent="0.2">
      <c r="A760" s="60">
        <v>6.6</v>
      </c>
      <c r="B760" s="45" t="s">
        <v>1797</v>
      </c>
    </row>
    <row r="761" spans="1:2" x14ac:dyDescent="0.2">
      <c r="A761" s="60">
        <v>6.7</v>
      </c>
      <c r="B761" s="45" t="s">
        <v>1798</v>
      </c>
    </row>
    <row r="762" spans="1:2" x14ac:dyDescent="0.2">
      <c r="A762" s="60" t="s">
        <v>1799</v>
      </c>
      <c r="B762" s="45" t="s">
        <v>1800</v>
      </c>
    </row>
    <row r="763" spans="1:2" x14ac:dyDescent="0.2">
      <c r="A763" s="60">
        <v>7.1</v>
      </c>
      <c r="B763" s="45" t="s">
        <v>1801</v>
      </c>
    </row>
    <row r="764" spans="1:2" x14ac:dyDescent="0.2">
      <c r="A764" s="60" t="s">
        <v>355</v>
      </c>
      <c r="B764" s="45" t="s">
        <v>1802</v>
      </c>
    </row>
    <row r="765" spans="1:2" x14ac:dyDescent="0.2">
      <c r="A765" s="60" t="s">
        <v>357</v>
      </c>
      <c r="B765" s="45" t="s">
        <v>1803</v>
      </c>
    </row>
    <row r="766" spans="1:2" x14ac:dyDescent="0.2">
      <c r="A766" s="60" t="s">
        <v>1804</v>
      </c>
      <c r="B766" s="45" t="s">
        <v>1805</v>
      </c>
    </row>
    <row r="767" spans="1:2" x14ac:dyDescent="0.2">
      <c r="A767" s="60" t="s">
        <v>1806</v>
      </c>
      <c r="B767" s="45" t="s">
        <v>1807</v>
      </c>
    </row>
    <row r="768" spans="1:2" x14ac:dyDescent="0.2">
      <c r="A768" s="60">
        <v>7.2</v>
      </c>
      <c r="B768" s="45" t="s">
        <v>1808</v>
      </c>
    </row>
    <row r="769" spans="1:2" x14ac:dyDescent="0.2">
      <c r="A769" s="60" t="s">
        <v>359</v>
      </c>
      <c r="B769" s="45" t="s">
        <v>1809</v>
      </c>
    </row>
    <row r="770" spans="1:2" x14ac:dyDescent="0.2">
      <c r="A770" s="60" t="s">
        <v>361</v>
      </c>
      <c r="B770" s="45" t="s">
        <v>1810</v>
      </c>
    </row>
    <row r="771" spans="1:2" x14ac:dyDescent="0.2">
      <c r="A771" s="60" t="s">
        <v>363</v>
      </c>
      <c r="B771" s="45" t="s">
        <v>1811</v>
      </c>
    </row>
    <row r="772" spans="1:2" x14ac:dyDescent="0.2">
      <c r="A772" s="60">
        <v>7.3</v>
      </c>
      <c r="B772" s="45" t="s">
        <v>1812</v>
      </c>
    </row>
    <row r="773" spans="1:2" x14ac:dyDescent="0.2">
      <c r="A773" s="60" t="s">
        <v>1813</v>
      </c>
      <c r="B773" s="45" t="s">
        <v>1814</v>
      </c>
    </row>
    <row r="774" spans="1:2" x14ac:dyDescent="0.2">
      <c r="A774" s="60">
        <v>8.1</v>
      </c>
      <c r="B774" s="45" t="s">
        <v>1815</v>
      </c>
    </row>
    <row r="775" spans="1:2" x14ac:dyDescent="0.2">
      <c r="A775" s="60" t="s">
        <v>367</v>
      </c>
      <c r="B775" s="45" t="s">
        <v>1816</v>
      </c>
    </row>
    <row r="776" spans="1:2" x14ac:dyDescent="0.2">
      <c r="A776" s="60" t="s">
        <v>369</v>
      </c>
      <c r="B776" s="45" t="s">
        <v>1817</v>
      </c>
    </row>
    <row r="777" spans="1:2" x14ac:dyDescent="0.2">
      <c r="A777" s="60" t="s">
        <v>371</v>
      </c>
      <c r="B777" s="45" t="s">
        <v>1818</v>
      </c>
    </row>
    <row r="778" spans="1:2" x14ac:dyDescent="0.2">
      <c r="A778" s="60" t="s">
        <v>373</v>
      </c>
      <c r="B778" s="45" t="s">
        <v>1819</v>
      </c>
    </row>
    <row r="779" spans="1:2" x14ac:dyDescent="0.2">
      <c r="A779" s="60" t="s">
        <v>1820</v>
      </c>
      <c r="B779" s="45" t="s">
        <v>1821</v>
      </c>
    </row>
    <row r="780" spans="1:2" x14ac:dyDescent="0.2">
      <c r="A780" s="60" t="s">
        <v>1822</v>
      </c>
      <c r="B780" s="45" t="s">
        <v>1823</v>
      </c>
    </row>
    <row r="781" spans="1:2" x14ac:dyDescent="0.2">
      <c r="A781" s="60" t="s">
        <v>1824</v>
      </c>
      <c r="B781" s="45" t="s">
        <v>1825</v>
      </c>
    </row>
    <row r="782" spans="1:2" x14ac:dyDescent="0.2">
      <c r="A782" s="60" t="s">
        <v>1826</v>
      </c>
      <c r="B782" s="45" t="s">
        <v>1827</v>
      </c>
    </row>
    <row r="783" spans="1:2" x14ac:dyDescent="0.2">
      <c r="A783" s="60">
        <v>8.1999999999999993</v>
      </c>
      <c r="B783" s="45" t="s">
        <v>1828</v>
      </c>
    </row>
    <row r="784" spans="1:2" x14ac:dyDescent="0.2">
      <c r="A784" s="60" t="s">
        <v>375</v>
      </c>
      <c r="B784" s="45" t="s">
        <v>1829</v>
      </c>
    </row>
    <row r="785" spans="1:2" x14ac:dyDescent="0.2">
      <c r="A785" s="60" t="s">
        <v>377</v>
      </c>
      <c r="B785" s="45" t="s">
        <v>1830</v>
      </c>
    </row>
    <row r="786" spans="1:2" x14ac:dyDescent="0.2">
      <c r="A786" s="60" t="s">
        <v>379</v>
      </c>
      <c r="B786" s="45" t="s">
        <v>1831</v>
      </c>
    </row>
    <row r="787" spans="1:2" x14ac:dyDescent="0.2">
      <c r="A787" s="60" t="s">
        <v>1832</v>
      </c>
      <c r="B787" s="45" t="s">
        <v>1833</v>
      </c>
    </row>
    <row r="788" spans="1:2" x14ac:dyDescent="0.2">
      <c r="A788" s="60" t="s">
        <v>1834</v>
      </c>
      <c r="B788" s="45" t="s">
        <v>1835</v>
      </c>
    </row>
    <row r="789" spans="1:2" x14ac:dyDescent="0.2">
      <c r="A789" s="60" t="s">
        <v>1836</v>
      </c>
      <c r="B789" s="45" t="s">
        <v>1837</v>
      </c>
    </row>
    <row r="790" spans="1:2" x14ac:dyDescent="0.2">
      <c r="A790" s="60">
        <v>8.3000000000000007</v>
      </c>
      <c r="B790" s="45" t="s">
        <v>1838</v>
      </c>
    </row>
    <row r="791" spans="1:2" x14ac:dyDescent="0.2">
      <c r="A791" s="60" t="s">
        <v>381</v>
      </c>
      <c r="B791" s="45" t="s">
        <v>1839</v>
      </c>
    </row>
    <row r="792" spans="1:2" x14ac:dyDescent="0.2">
      <c r="A792" s="60" t="s">
        <v>383</v>
      </c>
      <c r="B792" s="45" t="s">
        <v>1840</v>
      </c>
    </row>
    <row r="793" spans="1:2" x14ac:dyDescent="0.2">
      <c r="A793" s="60">
        <v>8.4</v>
      </c>
      <c r="B793" s="45" t="s">
        <v>1841</v>
      </c>
    </row>
    <row r="794" spans="1:2" x14ac:dyDescent="0.2">
      <c r="A794" s="60">
        <v>8.5</v>
      </c>
      <c r="B794" s="45" t="s">
        <v>1842</v>
      </c>
    </row>
    <row r="795" spans="1:2" x14ac:dyDescent="0.2">
      <c r="A795" s="60" t="s">
        <v>1843</v>
      </c>
      <c r="B795" s="45" t="s">
        <v>1844</v>
      </c>
    </row>
    <row r="796" spans="1:2" x14ac:dyDescent="0.2">
      <c r="A796" s="60">
        <v>8.6</v>
      </c>
      <c r="B796" s="45" t="s">
        <v>1845</v>
      </c>
    </row>
    <row r="797" spans="1:2" x14ac:dyDescent="0.2">
      <c r="A797" s="60">
        <v>8.6999999999999993</v>
      </c>
      <c r="B797" s="45" t="s">
        <v>1846</v>
      </c>
    </row>
    <row r="798" spans="1:2" x14ac:dyDescent="0.2">
      <c r="A798" s="60">
        <v>8.8000000000000007</v>
      </c>
      <c r="B798" s="45" t="s">
        <v>1847</v>
      </c>
    </row>
    <row r="799" spans="1:2" x14ac:dyDescent="0.2">
      <c r="A799" s="60" t="s">
        <v>1848</v>
      </c>
      <c r="B799" s="45" t="s">
        <v>1849</v>
      </c>
    </row>
    <row r="800" spans="1:2" x14ac:dyDescent="0.2">
      <c r="A800" s="60">
        <v>9.1</v>
      </c>
      <c r="B800" s="45" t="s">
        <v>1850</v>
      </c>
    </row>
    <row r="801" spans="1:2" x14ac:dyDescent="0.2">
      <c r="A801" s="60" t="s">
        <v>387</v>
      </c>
      <c r="B801" s="45" t="s">
        <v>1851</v>
      </c>
    </row>
    <row r="802" spans="1:2" x14ac:dyDescent="0.2">
      <c r="A802" s="60" t="s">
        <v>389</v>
      </c>
      <c r="B802" s="45" t="s">
        <v>1852</v>
      </c>
    </row>
    <row r="803" spans="1:2" x14ac:dyDescent="0.2">
      <c r="A803" s="60" t="s">
        <v>1853</v>
      </c>
      <c r="B803" s="45" t="s">
        <v>1854</v>
      </c>
    </row>
    <row r="804" spans="1:2" x14ac:dyDescent="0.2">
      <c r="A804" s="60">
        <v>9.1999999999999993</v>
      </c>
      <c r="B804" s="45" t="s">
        <v>1855</v>
      </c>
    </row>
    <row r="805" spans="1:2" x14ac:dyDescent="0.2">
      <c r="A805" s="60">
        <v>9.3000000000000007</v>
      </c>
      <c r="B805" s="45" t="s">
        <v>1856</v>
      </c>
    </row>
    <row r="806" spans="1:2" x14ac:dyDescent="0.2">
      <c r="A806" s="60">
        <v>9.4</v>
      </c>
      <c r="B806" s="45" t="s">
        <v>1857</v>
      </c>
    </row>
    <row r="807" spans="1:2" x14ac:dyDescent="0.2">
      <c r="A807" s="60" t="s">
        <v>405</v>
      </c>
      <c r="B807" s="45" t="s">
        <v>1858</v>
      </c>
    </row>
    <row r="808" spans="1:2" x14ac:dyDescent="0.2">
      <c r="A808" s="60" t="s">
        <v>407</v>
      </c>
      <c r="B808" s="45" t="s">
        <v>1859</v>
      </c>
    </row>
    <row r="809" spans="1:2" x14ac:dyDescent="0.2">
      <c r="A809" s="60" t="s">
        <v>409</v>
      </c>
      <c r="B809" s="45" t="s">
        <v>1860</v>
      </c>
    </row>
    <row r="810" spans="1:2" x14ac:dyDescent="0.2">
      <c r="A810" s="60" t="s">
        <v>411</v>
      </c>
      <c r="B810" s="45" t="s">
        <v>1861</v>
      </c>
    </row>
    <row r="811" spans="1:2" x14ac:dyDescent="0.2">
      <c r="A811" s="60">
        <v>9.5</v>
      </c>
      <c r="B811" s="45" t="s">
        <v>1862</v>
      </c>
    </row>
    <row r="812" spans="1:2" x14ac:dyDescent="0.2">
      <c r="A812" s="60" t="s">
        <v>1863</v>
      </c>
      <c r="B812" s="45" t="s">
        <v>1864</v>
      </c>
    </row>
    <row r="813" spans="1:2" x14ac:dyDescent="0.2">
      <c r="A813" s="60">
        <v>9.6</v>
      </c>
      <c r="B813" s="45" t="s">
        <v>1865</v>
      </c>
    </row>
    <row r="814" spans="1:2" x14ac:dyDescent="0.2">
      <c r="A814" s="60" t="s">
        <v>1866</v>
      </c>
      <c r="B814" s="45" t="s">
        <v>1867</v>
      </c>
    </row>
    <row r="815" spans="1:2" x14ac:dyDescent="0.2">
      <c r="A815" s="60" t="s">
        <v>1868</v>
      </c>
      <c r="B815" s="45" t="s">
        <v>1869</v>
      </c>
    </row>
    <row r="816" spans="1:2" x14ac:dyDescent="0.2">
      <c r="A816" s="60" t="s">
        <v>1870</v>
      </c>
      <c r="B816" s="45" t="s">
        <v>1871</v>
      </c>
    </row>
    <row r="817" spans="1:2" x14ac:dyDescent="0.2">
      <c r="A817" s="60">
        <v>9.6999999999999993</v>
      </c>
      <c r="B817" s="45" t="s">
        <v>1872</v>
      </c>
    </row>
    <row r="818" spans="1:2" x14ac:dyDescent="0.2">
      <c r="A818" s="60" t="s">
        <v>1873</v>
      </c>
      <c r="B818" s="45" t="s">
        <v>1874</v>
      </c>
    </row>
    <row r="819" spans="1:2" x14ac:dyDescent="0.2">
      <c r="A819" s="60">
        <v>9.8000000000000007</v>
      </c>
      <c r="B819" s="45" t="s">
        <v>1875</v>
      </c>
    </row>
    <row r="820" spans="1:2" x14ac:dyDescent="0.2">
      <c r="A820" s="60" t="s">
        <v>1876</v>
      </c>
      <c r="B820" s="45" t="s">
        <v>1877</v>
      </c>
    </row>
    <row r="821" spans="1:2" x14ac:dyDescent="0.2">
      <c r="A821" s="60" t="s">
        <v>1878</v>
      </c>
      <c r="B821" s="45" t="s">
        <v>1879</v>
      </c>
    </row>
    <row r="822" spans="1:2" x14ac:dyDescent="0.2">
      <c r="A822" s="60">
        <v>9.9</v>
      </c>
      <c r="B822" s="45" t="s">
        <v>1880</v>
      </c>
    </row>
    <row r="823" spans="1:2" x14ac:dyDescent="0.2">
      <c r="A823" s="60" t="s">
        <v>1881</v>
      </c>
      <c r="B823" s="45" t="s">
        <v>1882</v>
      </c>
    </row>
    <row r="824" spans="1:2" x14ac:dyDescent="0.2">
      <c r="A824" s="60" t="s">
        <v>1883</v>
      </c>
      <c r="B824" s="45" t="s">
        <v>1884</v>
      </c>
    </row>
    <row r="825" spans="1:2" x14ac:dyDescent="0.2">
      <c r="A825" s="60" t="s">
        <v>1885</v>
      </c>
      <c r="B825" s="45" t="s">
        <v>1886</v>
      </c>
    </row>
    <row r="826" spans="1:2" x14ac:dyDescent="0.2">
      <c r="A826" s="60" t="s">
        <v>1887</v>
      </c>
      <c r="B826" s="45" t="s">
        <v>1888</v>
      </c>
    </row>
    <row r="827" spans="1:2" x14ac:dyDescent="0.2">
      <c r="A827" s="60" t="s">
        <v>1889</v>
      </c>
      <c r="B827" s="45" t="s">
        <v>1890</v>
      </c>
    </row>
    <row r="828" spans="1:2" x14ac:dyDescent="0.2">
      <c r="A828" s="60">
        <v>10.1</v>
      </c>
      <c r="B828" s="45" t="s">
        <v>1891</v>
      </c>
    </row>
    <row r="829" spans="1:2" x14ac:dyDescent="0.2">
      <c r="A829" s="60">
        <v>10.199999999999999</v>
      </c>
      <c r="B829" s="45" t="s">
        <v>1892</v>
      </c>
    </row>
    <row r="830" spans="1:2" x14ac:dyDescent="0.2">
      <c r="A830" s="60" t="s">
        <v>1893</v>
      </c>
      <c r="B830" s="45" t="s">
        <v>1894</v>
      </c>
    </row>
    <row r="831" spans="1:2" x14ac:dyDescent="0.2">
      <c r="A831" s="60" t="s">
        <v>1895</v>
      </c>
      <c r="B831" s="45" t="s">
        <v>1896</v>
      </c>
    </row>
    <row r="832" spans="1:2" x14ac:dyDescent="0.2">
      <c r="A832" s="60" t="s">
        <v>1897</v>
      </c>
      <c r="B832" s="45" t="s">
        <v>1898</v>
      </c>
    </row>
    <row r="833" spans="1:2" x14ac:dyDescent="0.2">
      <c r="A833" s="60" t="s">
        <v>1899</v>
      </c>
      <c r="B833" s="45" t="s">
        <v>1900</v>
      </c>
    </row>
    <row r="834" spans="1:2" x14ac:dyDescent="0.2">
      <c r="A834" s="60" t="s">
        <v>1901</v>
      </c>
      <c r="B834" s="45" t="s">
        <v>1902</v>
      </c>
    </row>
    <row r="835" spans="1:2" x14ac:dyDescent="0.2">
      <c r="A835" s="60" t="s">
        <v>1903</v>
      </c>
      <c r="B835" s="45" t="s">
        <v>1904</v>
      </c>
    </row>
    <row r="836" spans="1:2" x14ac:dyDescent="0.2">
      <c r="A836" s="60" t="s">
        <v>1905</v>
      </c>
      <c r="B836" s="45" t="s">
        <v>1906</v>
      </c>
    </row>
    <row r="837" spans="1:2" x14ac:dyDescent="0.2">
      <c r="A837" s="60">
        <v>10.3</v>
      </c>
      <c r="B837" s="45" t="s">
        <v>1907</v>
      </c>
    </row>
    <row r="838" spans="1:2" x14ac:dyDescent="0.2">
      <c r="A838" s="60" t="s">
        <v>1908</v>
      </c>
      <c r="B838" s="45" t="s">
        <v>1909</v>
      </c>
    </row>
    <row r="839" spans="1:2" x14ac:dyDescent="0.2">
      <c r="A839" s="60" t="s">
        <v>1910</v>
      </c>
      <c r="B839" s="45" t="s">
        <v>1911</v>
      </c>
    </row>
    <row r="840" spans="1:2" x14ac:dyDescent="0.2">
      <c r="A840" s="60" t="s">
        <v>1912</v>
      </c>
      <c r="B840" s="45" t="s">
        <v>1913</v>
      </c>
    </row>
    <row r="841" spans="1:2" x14ac:dyDescent="0.2">
      <c r="A841" s="60" t="s">
        <v>1914</v>
      </c>
      <c r="B841" s="45" t="s">
        <v>1915</v>
      </c>
    </row>
    <row r="842" spans="1:2" x14ac:dyDescent="0.2">
      <c r="A842" s="60" t="s">
        <v>1916</v>
      </c>
      <c r="B842" s="45" t="s">
        <v>1917</v>
      </c>
    </row>
    <row r="843" spans="1:2" x14ac:dyDescent="0.2">
      <c r="A843" s="60" t="s">
        <v>1918</v>
      </c>
      <c r="B843" s="45" t="s">
        <v>1919</v>
      </c>
    </row>
    <row r="844" spans="1:2" x14ac:dyDescent="0.2">
      <c r="A844" s="60">
        <v>10.4</v>
      </c>
      <c r="B844" s="45" t="s">
        <v>1920</v>
      </c>
    </row>
    <row r="845" spans="1:2" x14ac:dyDescent="0.2">
      <c r="A845" s="60" t="s">
        <v>1921</v>
      </c>
      <c r="B845" s="45" t="s">
        <v>1922</v>
      </c>
    </row>
    <row r="846" spans="1:2" x14ac:dyDescent="0.2">
      <c r="A846" s="60" t="s">
        <v>1923</v>
      </c>
      <c r="B846" s="45" t="s">
        <v>1924</v>
      </c>
    </row>
    <row r="847" spans="1:2" x14ac:dyDescent="0.2">
      <c r="A847" s="60" t="s">
        <v>1925</v>
      </c>
      <c r="B847" s="45" t="s">
        <v>1926</v>
      </c>
    </row>
    <row r="848" spans="1:2" x14ac:dyDescent="0.2">
      <c r="A848" s="60">
        <v>10.5</v>
      </c>
      <c r="B848" s="45" t="s">
        <v>1927</v>
      </c>
    </row>
    <row r="849" spans="1:2" x14ac:dyDescent="0.2">
      <c r="A849" s="60" t="s">
        <v>1928</v>
      </c>
      <c r="B849" s="45" t="s">
        <v>1929</v>
      </c>
    </row>
    <row r="850" spans="1:2" x14ac:dyDescent="0.2">
      <c r="A850" s="60" t="s">
        <v>1930</v>
      </c>
      <c r="B850" s="45" t="s">
        <v>1931</v>
      </c>
    </row>
    <row r="851" spans="1:2" x14ac:dyDescent="0.2">
      <c r="A851" s="60" t="s">
        <v>1932</v>
      </c>
      <c r="B851" s="45" t="s">
        <v>1933</v>
      </c>
    </row>
    <row r="852" spans="1:2" x14ac:dyDescent="0.2">
      <c r="A852" s="60" t="s">
        <v>1934</v>
      </c>
      <c r="B852" s="45" t="s">
        <v>1935</v>
      </c>
    </row>
    <row r="853" spans="1:2" x14ac:dyDescent="0.2">
      <c r="A853" s="60" t="s">
        <v>1936</v>
      </c>
      <c r="B853" s="45" t="s">
        <v>1937</v>
      </c>
    </row>
    <row r="854" spans="1:2" x14ac:dyDescent="0.2">
      <c r="A854" s="60">
        <v>10.6</v>
      </c>
      <c r="B854" s="45" t="s">
        <v>1938</v>
      </c>
    </row>
    <row r="855" spans="1:2" x14ac:dyDescent="0.2">
      <c r="A855" s="60" t="s">
        <v>1939</v>
      </c>
      <c r="B855" s="45" t="s">
        <v>1940</v>
      </c>
    </row>
    <row r="856" spans="1:2" x14ac:dyDescent="0.2">
      <c r="A856" s="60" t="s">
        <v>1941</v>
      </c>
      <c r="B856" s="45" t="s">
        <v>1942</v>
      </c>
    </row>
    <row r="857" spans="1:2" x14ac:dyDescent="0.2">
      <c r="A857" s="60" t="s">
        <v>1943</v>
      </c>
      <c r="B857" s="45" t="s">
        <v>1944</v>
      </c>
    </row>
    <row r="858" spans="1:2" x14ac:dyDescent="0.2">
      <c r="A858" s="60">
        <v>10.7</v>
      </c>
      <c r="B858" s="45" t="s">
        <v>1945</v>
      </c>
    </row>
    <row r="859" spans="1:2" x14ac:dyDescent="0.2">
      <c r="A859" s="60">
        <v>10.8</v>
      </c>
      <c r="B859" s="45" t="s">
        <v>1946</v>
      </c>
    </row>
    <row r="860" spans="1:2" x14ac:dyDescent="0.2">
      <c r="A860" s="60" t="s">
        <v>1947</v>
      </c>
      <c r="B860" s="45" t="s">
        <v>1948</v>
      </c>
    </row>
    <row r="861" spans="1:2" x14ac:dyDescent="0.2">
      <c r="A861" s="60">
        <v>10.9</v>
      </c>
      <c r="B861" s="45" t="s">
        <v>1949</v>
      </c>
    </row>
    <row r="862" spans="1:2" x14ac:dyDescent="0.2">
      <c r="A862" s="60" t="s">
        <v>1950</v>
      </c>
      <c r="B862" s="45" t="s">
        <v>1951</v>
      </c>
    </row>
    <row r="863" spans="1:2" x14ac:dyDescent="0.2">
      <c r="A863" s="60">
        <v>11.1</v>
      </c>
      <c r="B863" s="45" t="s">
        <v>1952</v>
      </c>
    </row>
    <row r="864" spans="1:2" x14ac:dyDescent="0.2">
      <c r="A864" s="60" t="s">
        <v>419</v>
      </c>
      <c r="B864" s="45" t="s">
        <v>1953</v>
      </c>
    </row>
    <row r="865" spans="1:2" x14ac:dyDescent="0.2">
      <c r="A865" s="60" t="s">
        <v>421</v>
      </c>
      <c r="B865" s="45" t="s">
        <v>1954</v>
      </c>
    </row>
    <row r="866" spans="1:2" x14ac:dyDescent="0.2">
      <c r="A866" s="60">
        <v>11.2</v>
      </c>
      <c r="B866" s="45" t="s">
        <v>1955</v>
      </c>
    </row>
    <row r="867" spans="1:2" x14ac:dyDescent="0.2">
      <c r="A867" s="60" t="s">
        <v>431</v>
      </c>
      <c r="B867" s="45" t="s">
        <v>1956</v>
      </c>
    </row>
    <row r="868" spans="1:2" x14ac:dyDescent="0.2">
      <c r="A868" s="60" t="s">
        <v>433</v>
      </c>
      <c r="B868" s="45" t="s">
        <v>1957</v>
      </c>
    </row>
    <row r="869" spans="1:2" x14ac:dyDescent="0.2">
      <c r="A869" s="60" t="s">
        <v>435</v>
      </c>
      <c r="B869" s="45" t="s">
        <v>1958</v>
      </c>
    </row>
    <row r="870" spans="1:2" x14ac:dyDescent="0.2">
      <c r="A870" s="60">
        <v>11.3</v>
      </c>
      <c r="B870" s="45" t="s">
        <v>1959</v>
      </c>
    </row>
    <row r="871" spans="1:2" x14ac:dyDescent="0.2">
      <c r="A871" s="60" t="s">
        <v>1960</v>
      </c>
      <c r="B871" s="45" t="s">
        <v>1961</v>
      </c>
    </row>
    <row r="872" spans="1:2" x14ac:dyDescent="0.2">
      <c r="A872" s="60" t="s">
        <v>1962</v>
      </c>
      <c r="B872" s="45" t="s">
        <v>1963</v>
      </c>
    </row>
    <row r="873" spans="1:2" x14ac:dyDescent="0.2">
      <c r="A873" s="60" t="s">
        <v>1964</v>
      </c>
      <c r="B873" s="45" t="s">
        <v>1965</v>
      </c>
    </row>
    <row r="874" spans="1:2" x14ac:dyDescent="0.2">
      <c r="A874" s="60" t="s">
        <v>1966</v>
      </c>
      <c r="B874" s="45" t="s">
        <v>1967</v>
      </c>
    </row>
    <row r="875" spans="1:2" x14ac:dyDescent="0.2">
      <c r="A875" s="60" t="s">
        <v>1968</v>
      </c>
      <c r="B875" s="45" t="s">
        <v>1969</v>
      </c>
    </row>
    <row r="876" spans="1:2" x14ac:dyDescent="0.2">
      <c r="A876" s="60">
        <v>11.4</v>
      </c>
      <c r="B876" s="45" t="s">
        <v>1970</v>
      </c>
    </row>
    <row r="877" spans="1:2" x14ac:dyDescent="0.2">
      <c r="A877" s="60">
        <v>11.5</v>
      </c>
      <c r="B877" s="45" t="s">
        <v>1971</v>
      </c>
    </row>
    <row r="878" spans="1:2" x14ac:dyDescent="0.2">
      <c r="A878" s="60" t="s">
        <v>1972</v>
      </c>
      <c r="B878" s="45" t="s">
        <v>1973</v>
      </c>
    </row>
    <row r="879" spans="1:2" x14ac:dyDescent="0.2">
      <c r="A879" s="60">
        <v>11.6</v>
      </c>
      <c r="B879" s="45" t="s">
        <v>1974</v>
      </c>
    </row>
    <row r="880" spans="1:2" x14ac:dyDescent="0.2">
      <c r="A880" s="60" t="s">
        <v>1975</v>
      </c>
      <c r="B880" s="45" t="s">
        <v>1976</v>
      </c>
    </row>
    <row r="881" spans="1:2" x14ac:dyDescent="0.2">
      <c r="A881" s="60">
        <v>12.1</v>
      </c>
      <c r="B881" s="45" t="s">
        <v>1977</v>
      </c>
    </row>
    <row r="882" spans="1:2" x14ac:dyDescent="0.2">
      <c r="A882" s="60" t="s">
        <v>449</v>
      </c>
      <c r="B882" s="45" t="s">
        <v>1978</v>
      </c>
    </row>
    <row r="883" spans="1:2" x14ac:dyDescent="0.2">
      <c r="A883" s="60">
        <v>12.2</v>
      </c>
      <c r="B883" s="45" t="s">
        <v>1979</v>
      </c>
    </row>
    <row r="884" spans="1:2" x14ac:dyDescent="0.2">
      <c r="A884" s="60">
        <v>12.3</v>
      </c>
      <c r="B884" s="45" t="s">
        <v>1980</v>
      </c>
    </row>
    <row r="885" spans="1:2" x14ac:dyDescent="0.2">
      <c r="A885" s="60" t="s">
        <v>459</v>
      </c>
      <c r="B885" s="45" t="s">
        <v>1981</v>
      </c>
    </row>
    <row r="886" spans="1:2" x14ac:dyDescent="0.2">
      <c r="A886" s="60" t="s">
        <v>1982</v>
      </c>
      <c r="B886" s="45" t="s">
        <v>1983</v>
      </c>
    </row>
    <row r="887" spans="1:2" x14ac:dyDescent="0.2">
      <c r="A887" s="60" t="s">
        <v>1984</v>
      </c>
      <c r="B887" s="45" t="s">
        <v>1985</v>
      </c>
    </row>
    <row r="888" spans="1:2" x14ac:dyDescent="0.2">
      <c r="A888" s="60" t="s">
        <v>1986</v>
      </c>
      <c r="B888" s="45" t="s">
        <v>1987</v>
      </c>
    </row>
    <row r="889" spans="1:2" x14ac:dyDescent="0.2">
      <c r="A889" s="60" t="s">
        <v>1988</v>
      </c>
      <c r="B889" s="45" t="s">
        <v>1989</v>
      </c>
    </row>
    <row r="890" spans="1:2" x14ac:dyDescent="0.2">
      <c r="A890" s="60" t="s">
        <v>1990</v>
      </c>
      <c r="B890" s="45" t="s">
        <v>1991</v>
      </c>
    </row>
    <row r="891" spans="1:2" x14ac:dyDescent="0.2">
      <c r="A891" s="60" t="s">
        <v>1992</v>
      </c>
      <c r="B891" s="45" t="s">
        <v>1993</v>
      </c>
    </row>
    <row r="892" spans="1:2" x14ac:dyDescent="0.2">
      <c r="A892" s="60" t="s">
        <v>1994</v>
      </c>
      <c r="B892" s="45" t="s">
        <v>1995</v>
      </c>
    </row>
    <row r="893" spans="1:2" x14ac:dyDescent="0.2">
      <c r="A893" s="60" t="s">
        <v>1996</v>
      </c>
      <c r="B893" s="45" t="s">
        <v>1997</v>
      </c>
    </row>
    <row r="894" spans="1:2" x14ac:dyDescent="0.2">
      <c r="A894" s="60" t="s">
        <v>1998</v>
      </c>
      <c r="B894" s="45" t="s">
        <v>1999</v>
      </c>
    </row>
    <row r="895" spans="1:2" x14ac:dyDescent="0.2">
      <c r="A895" s="60">
        <v>12.4</v>
      </c>
      <c r="B895" s="45" t="s">
        <v>2000</v>
      </c>
    </row>
    <row r="896" spans="1:2" x14ac:dyDescent="0.2">
      <c r="A896" s="60" t="s">
        <v>461</v>
      </c>
      <c r="B896" s="45" t="s">
        <v>2001</v>
      </c>
    </row>
    <row r="897" spans="1:2" x14ac:dyDescent="0.2">
      <c r="A897" s="60">
        <v>12.5</v>
      </c>
      <c r="B897" s="45" t="s">
        <v>2002</v>
      </c>
    </row>
    <row r="898" spans="1:2" x14ac:dyDescent="0.2">
      <c r="A898" s="60" t="s">
        <v>469</v>
      </c>
      <c r="B898" s="45" t="s">
        <v>2003</v>
      </c>
    </row>
    <row r="899" spans="1:2" x14ac:dyDescent="0.2">
      <c r="A899" s="60" t="s">
        <v>2004</v>
      </c>
      <c r="B899" s="45" t="s">
        <v>2005</v>
      </c>
    </row>
    <row r="900" spans="1:2" x14ac:dyDescent="0.2">
      <c r="A900" s="60" t="s">
        <v>2006</v>
      </c>
      <c r="B900" s="45" t="s">
        <v>2007</v>
      </c>
    </row>
    <row r="901" spans="1:2" x14ac:dyDescent="0.2">
      <c r="A901" s="60" t="s">
        <v>2008</v>
      </c>
      <c r="B901" s="45" t="s">
        <v>2009</v>
      </c>
    </row>
    <row r="902" spans="1:2" x14ac:dyDescent="0.2">
      <c r="A902" s="60" t="s">
        <v>2010</v>
      </c>
      <c r="B902" s="45" t="s">
        <v>2011</v>
      </c>
    </row>
    <row r="903" spans="1:2" x14ac:dyDescent="0.2">
      <c r="A903" s="60">
        <v>12.6</v>
      </c>
      <c r="B903" s="45" t="s">
        <v>2012</v>
      </c>
    </row>
    <row r="904" spans="1:2" x14ac:dyDescent="0.2">
      <c r="A904" s="60" t="s">
        <v>471</v>
      </c>
      <c r="B904" s="45" t="s">
        <v>2013</v>
      </c>
    </row>
    <row r="905" spans="1:2" x14ac:dyDescent="0.2">
      <c r="A905" s="60" t="s">
        <v>473</v>
      </c>
      <c r="B905" s="45" t="s">
        <v>2014</v>
      </c>
    </row>
    <row r="906" spans="1:2" x14ac:dyDescent="0.2">
      <c r="A906" s="60">
        <v>12.7</v>
      </c>
      <c r="B906" s="45" t="s">
        <v>2015</v>
      </c>
    </row>
    <row r="907" spans="1:2" x14ac:dyDescent="0.2">
      <c r="A907" s="60">
        <v>12.8</v>
      </c>
      <c r="B907" s="45" t="s">
        <v>2016</v>
      </c>
    </row>
    <row r="908" spans="1:2" x14ac:dyDescent="0.2">
      <c r="A908" s="60" t="s">
        <v>2017</v>
      </c>
      <c r="B908" s="45" t="s">
        <v>2018</v>
      </c>
    </row>
    <row r="909" spans="1:2" x14ac:dyDescent="0.2">
      <c r="A909" s="60" t="s">
        <v>2019</v>
      </c>
      <c r="B909" s="45" t="s">
        <v>2020</v>
      </c>
    </row>
    <row r="910" spans="1:2" x14ac:dyDescent="0.2">
      <c r="A910" s="60" t="s">
        <v>2021</v>
      </c>
      <c r="B910" s="45" t="s">
        <v>2022</v>
      </c>
    </row>
    <row r="911" spans="1:2" x14ac:dyDescent="0.2">
      <c r="A911" s="60" t="s">
        <v>2023</v>
      </c>
      <c r="B911" s="45" t="s">
        <v>2024</v>
      </c>
    </row>
    <row r="912" spans="1:2" x14ac:dyDescent="0.2">
      <c r="A912" s="60" t="s">
        <v>2025</v>
      </c>
      <c r="B912" s="45" t="s">
        <v>2026</v>
      </c>
    </row>
    <row r="913" spans="1:2" x14ac:dyDescent="0.2">
      <c r="A913" s="60">
        <v>12.9</v>
      </c>
      <c r="B913" s="45" t="s">
        <v>2027</v>
      </c>
    </row>
    <row r="914" spans="1:2" x14ac:dyDescent="0.2">
      <c r="A914" s="60" t="s">
        <v>2028</v>
      </c>
      <c r="B914" s="45" t="s">
        <v>2029</v>
      </c>
    </row>
    <row r="915" spans="1:2" x14ac:dyDescent="0.2">
      <c r="A915" s="60" t="s">
        <v>2030</v>
      </c>
      <c r="B915" s="45" t="s">
        <v>2031</v>
      </c>
    </row>
    <row r="916" spans="1:2" x14ac:dyDescent="0.2">
      <c r="A916" s="60" t="s">
        <v>2032</v>
      </c>
      <c r="B916" s="45" t="s">
        <v>2033</v>
      </c>
    </row>
    <row r="917" spans="1:2" x14ac:dyDescent="0.2">
      <c r="A917" s="60" t="s">
        <v>2034</v>
      </c>
      <c r="B917" s="45" t="s">
        <v>2035</v>
      </c>
    </row>
    <row r="918" spans="1:2" x14ac:dyDescent="0.2">
      <c r="A918" s="60" t="s">
        <v>2036</v>
      </c>
      <c r="B918" s="45" t="s">
        <v>2037</v>
      </c>
    </row>
    <row r="919" spans="1:2" x14ac:dyDescent="0.2">
      <c r="A919" s="60" t="s">
        <v>2038</v>
      </c>
      <c r="B919" s="45" t="s">
        <v>2039</v>
      </c>
    </row>
    <row r="920" spans="1:2" x14ac:dyDescent="0.2">
      <c r="A920" s="60" t="s">
        <v>2040</v>
      </c>
      <c r="B920" s="45" t="s">
        <v>2041</v>
      </c>
    </row>
    <row r="921" spans="1:2" x14ac:dyDescent="0.2">
      <c r="A921" s="60">
        <v>12.11</v>
      </c>
      <c r="B921" s="45" t="s">
        <v>2042</v>
      </c>
    </row>
    <row r="922" spans="1:2" x14ac:dyDescent="0.2">
      <c r="A922" s="60" t="s">
        <v>2043</v>
      </c>
      <c r="B922" s="45" t="s">
        <v>2044</v>
      </c>
    </row>
    <row r="923" spans="1:2" ht="17" x14ac:dyDescent="0.2">
      <c r="A923" s="55" t="s">
        <v>2045</v>
      </c>
      <c r="B923" s="45" t="s">
        <v>2046</v>
      </c>
    </row>
    <row r="924" spans="1:2" x14ac:dyDescent="0.2">
      <c r="A924" s="45" t="s">
        <v>2047</v>
      </c>
      <c r="B924" s="45" t="s">
        <v>2048</v>
      </c>
    </row>
    <row r="925" spans="1:2" x14ac:dyDescent="0.2">
      <c r="A925" s="45" t="s">
        <v>2049</v>
      </c>
      <c r="B925" s="45" t="str">
        <f>CONCATENATE(B923,"; ",B924)</f>
        <v>All system components included in or connected to the cardholder data environment (CDE); The process of determining the CDE and subsequent PCI scope</v>
      </c>
    </row>
    <row r="926" spans="1:2" x14ac:dyDescent="0.2">
      <c r="A926" s="45" t="s">
        <v>2050</v>
      </c>
      <c r="B926" s="45" t="str">
        <f>B923</f>
        <v>All system components included in or connected to the cardholder data environment (CDE)</v>
      </c>
    </row>
    <row r="927" spans="1:2" ht="30" x14ac:dyDescent="0.2">
      <c r="A927" s="56" t="s">
        <v>2051</v>
      </c>
      <c r="B927" s="45" t="str">
        <f>CONCATENATE(B914,"; ",B923)</f>
        <v>Implement an incident response plan. Be prepared to respond immediately to a system breach.; All system components included in or connected to the cardholder data environment (CDE)</v>
      </c>
    </row>
    <row r="928" spans="1:2" x14ac:dyDescent="0.2">
      <c r="A928" s="57" t="s">
        <v>2052</v>
      </c>
      <c r="B928" s="45" t="str">
        <f>CONCATENATE(B907,"; ",B897)</f>
        <v>Maintain and implement policies and procedures to manage service providers, with whom cardholder data is shared, or that could affect the security of cardholder data, as follows; Assign to an individual or team the following information security management responsibilities:</v>
      </c>
    </row>
    <row r="929" spans="1:2" x14ac:dyDescent="0.2">
      <c r="A929" s="45" t="s">
        <v>2053</v>
      </c>
      <c r="B929" s="45" t="str">
        <f>CONCATENATE(B907,"; ",B723)</f>
        <v>Maintain and implement policies and procedures to manage service providers, with whom cardholder data is shared, or that could affect the security of cardholder data, as follows; Never send unprotected PANs by end-user messaging technologies (for example, e-mail, instant messaging, SMS, chat, etc.).</v>
      </c>
    </row>
    <row r="930" spans="1:2" x14ac:dyDescent="0.2">
      <c r="A930" s="57" t="s">
        <v>2054</v>
      </c>
      <c r="B930" s="45" t="str">
        <f>CONCATENATE(B762,"; ",B773)</f>
        <v>Restrict access to cardholder data by business need to know; Assign a unique ID to each person with computer access</v>
      </c>
    </row>
    <row r="931" spans="1:2" x14ac:dyDescent="0.2">
      <c r="A931" s="56" t="s">
        <v>2055</v>
      </c>
      <c r="B931" s="45" t="str">
        <f>CONCATENATE(B684,"; ",B773)</f>
        <v>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Assign a unique ID to each person with computer access</v>
      </c>
    </row>
    <row r="932" spans="1:2" x14ac:dyDescent="0.2">
      <c r="A932" s="56" t="s">
        <v>2056</v>
      </c>
      <c r="B932" s="45" t="str">
        <f>CONCATENATE(B773,"; ",B723)</f>
        <v>Assign a unique ID to each person with computer access; Never send unprotected PANs by end-user messaging technologies (for example, e-mail, instant messaging, SMS, chat, etc.).</v>
      </c>
    </row>
    <row r="933" spans="1:2" ht="75" x14ac:dyDescent="0.2">
      <c r="A933" s="56" t="s">
        <v>2057</v>
      </c>
      <c r="B933" s="45" t="str">
        <f>CONCATENATE(B828,"; ",B837,"; ",B848,"; ",B854,"; ",B858)</f>
        <v>Implement audit trails to link all access to system components to each individual user.; Record at least the following audit trail entries for all system components for each event:; Secure audit trails so they cannot be altered.; Review logs and security events for all system components to identify anomalies or suspicious activity. Note: Log harvesting, parsing, and alerting tools may be used to meet this Requirement.; Retain audit trail history for at least one year, with a minimum of three months immediately available for analysis (for example, online, archived, or restorable from backup).</v>
      </c>
    </row>
    <row r="934" spans="1:2" ht="45" x14ac:dyDescent="0.2">
      <c r="A934" s="56" t="s">
        <v>2058</v>
      </c>
      <c r="B934" s="45" t="str">
        <f>CONCATENATE(B738,"; ",B749,"; ",B750,"; ",B751)</f>
        <v>Follow change control processes and procedures for all changes to system components. The processes must include the following:;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Injection flaws, particularly SQL injection. Also consider OS Command Injection, LDAP and XPath injection flaws as well as other injection flaws.; Buffer overflows</v>
      </c>
    </row>
    <row r="935" spans="1:2" ht="30" x14ac:dyDescent="0.2">
      <c r="A935" s="56" t="s">
        <v>2059</v>
      </c>
      <c r="B935" s="45" t="str">
        <f>CONCATENATE(B738,"; ",B907,"; ",B913)</f>
        <v>Follow change control processes and procedures for all changes to system components. The processes must include the following:;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36" spans="1:2" x14ac:dyDescent="0.2">
      <c r="A936" s="56" t="s">
        <v>2060</v>
      </c>
      <c r="B936" s="45" t="str">
        <f>CONCATENATE(B881,"; ",B907)</f>
        <v>Establish, publish, maintain, and disseminate a security policy.; Maintain and implement policies and procedures to manage service providers, with whom cardholder data is shared, or that could affect the security of cardholder data, as follows</v>
      </c>
    </row>
    <row r="937" spans="1:2" ht="31" thickBot="1" x14ac:dyDescent="0.25">
      <c r="A937" s="56" t="s">
        <v>2061</v>
      </c>
      <c r="B937" s="45" t="str">
        <f>CONCATENATE(B881,"; ",B907,"; ",B734)</f>
        <v>Establish, publish, maintain, and disseminate a security policy.; Maintain and implement policies and procedures to manage service providers, with whom cardholder data is shared, or that could affect the security of cardholder data, as follows; 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v>
      </c>
    </row>
    <row r="938" spans="1:2" ht="17" thickBot="1" x14ac:dyDescent="0.25">
      <c r="A938" s="58" t="s">
        <v>2062</v>
      </c>
      <c r="B938" s="45" t="str">
        <f>CONCATENATE(B882,"; ",B907)</f>
        <v>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39" spans="1:2" ht="31" thickBot="1" x14ac:dyDescent="0.25">
      <c r="A939" s="59" t="s">
        <v>2063</v>
      </c>
      <c r="B939" s="45" t="str">
        <f>CONCATENATE(B881,"; ",B882,"; ",B907)</f>
        <v>Establish, publish, maintain, and disseminate a security policy.; 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40" spans="1:2" ht="31" thickBot="1" x14ac:dyDescent="0.25">
      <c r="A940" s="59" t="s">
        <v>2064</v>
      </c>
      <c r="B940" s="45" t="str">
        <f>CONCATENATE(B914,"; ",B907,"; ",B738)</f>
        <v>Implement an incident response plan. Be prepared to respond immediately to a system breach.; Maintain and implement policies and procedures to manage service providers, with whom cardholder data is shared, or that could affect the security of cardholder data, as follows; Follow change control processes and procedures for all changes to system components. The processes must include the following:</v>
      </c>
    </row>
    <row r="941" spans="1:2" ht="17" thickBot="1" x14ac:dyDescent="0.25">
      <c r="A941" s="58" t="s">
        <v>2065</v>
      </c>
      <c r="B941" s="45" t="str">
        <f>CONCATENATE(B910,"; ",B799)</f>
        <v>Ensure there is an established process for engaging service providers including proper due diligence prior to engagement.; Restrict physical access to cardholder data</v>
      </c>
    </row>
    <row r="942" spans="1:2" ht="17" thickBot="1" x14ac:dyDescent="0.25">
      <c r="A942" s="59" t="s">
        <v>2066</v>
      </c>
      <c r="B942" s="45" t="str">
        <f>CONCATENATE(B910,"; ",B721)</f>
        <v>Ensure there is an established process for engaging service providers including proper due diligence prior to engagement.;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v>
      </c>
    </row>
    <row r="943" spans="1:2" ht="17" thickBot="1" x14ac:dyDescent="0.25">
      <c r="A943" s="58" t="s">
        <v>2067</v>
      </c>
      <c r="B943" s="45" t="str">
        <f>CONCATENATE(B876,"; ",B907)</f>
        <v>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Maintain and implement policies and procedures to manage service providers, with whom cardholder data is shared, or that could affect the security of cardholder data, as follows</v>
      </c>
    </row>
    <row r="944" spans="1:2" ht="61" thickBot="1" x14ac:dyDescent="0.25">
      <c r="A944" s="59" t="s">
        <v>2068</v>
      </c>
      <c r="B944" s="45" t="str">
        <f>CONCATENATE(B661,"; ",B859,"; ",B854,"; ",B837,"; ",B829,"; ",B876)</f>
        <v>Establish and implement firewall and router configuration standards that include the following:;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Review logs and security events for all system components to identify anomalies or suspicious activity. Note: Log harvesting, parsing, and alerting tools may be used to meet this Requirement.; Record at least the following audit trail entries for all system components for each event:; Implement automated audit trails for all system components to reconstruct the following events:;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v>
      </c>
    </row>
    <row r="945" spans="1:2" x14ac:dyDescent="0.2">
      <c r="A945" s="56" t="s">
        <v>2069</v>
      </c>
      <c r="B945" s="45" t="str">
        <f>CONCATENATE(B881,"; ",B799)</f>
        <v>Establish, publish, maintain, and disseminate a security policy.; Restrict physical access to cardholder data</v>
      </c>
    </row>
    <row r="946" spans="1:2" x14ac:dyDescent="0.2">
      <c r="A946" s="56" t="s">
        <v>2070</v>
      </c>
      <c r="B946" s="45" t="str">
        <f>CONCATENATE(B895,"; ",B897)</f>
        <v>Ensure that the security policy and procedures clearly define information security responsibilities for all personnel.; Assign to an individual or team the following information security management responsibilities:</v>
      </c>
    </row>
    <row r="947" spans="1:2" ht="17" thickBot="1" x14ac:dyDescent="0.25">
      <c r="A947" s="56" t="s">
        <v>2071</v>
      </c>
      <c r="B947" s="45" t="str">
        <f>CONCATENATE(B903,"; ",B749)</f>
        <v>Implement a formal security awareness program to make all personnel aware of the cardholder data security policy and procedures.;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v>
      </c>
    </row>
    <row r="948" spans="1:2" ht="31" thickBot="1" x14ac:dyDescent="0.25">
      <c r="A948" s="58" t="s">
        <v>2072</v>
      </c>
      <c r="B948" s="45" t="str">
        <f>CONCATENATE(B737,"; ",B746)</f>
        <v>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Functionality testing to verify that the change does not adversely impact the security of the system.</v>
      </c>
    </row>
    <row r="949" spans="1:2" ht="17" thickBot="1" x14ac:dyDescent="0.25">
      <c r="A949" s="59" t="s">
        <v>2073</v>
      </c>
      <c r="B949" s="45" t="str">
        <f>CONCATENATE(B735,"; ",B736)</f>
        <v>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Remove development, test and/or custom application accounts, user IDs, and passwords before applications become active or are released to customers.</v>
      </c>
    </row>
    <row r="950" spans="1:2" ht="31" thickBot="1" x14ac:dyDescent="0.25">
      <c r="A950" s="56" t="s">
        <v>2074</v>
      </c>
      <c r="B950" s="45" t="str">
        <f>CONCATENATE(B914,"; ",B907,"; ",B913)</f>
        <v>Implement an incident response plan. Be prepared to respond immediately to a system breach.;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51" spans="1:2" ht="31" thickBot="1" x14ac:dyDescent="0.25">
      <c r="A951" s="58" t="s">
        <v>2075</v>
      </c>
      <c r="B951" s="45" t="str">
        <f>CONCATENATE(B903,"; ",B762,"; ",B773,"; ",B799)</f>
        <v>Implement a formal security awareness program to make all personnel aware of the cardholder data security policy and procedures.; Restrict access to cardholder data by business need to know; Assign a unique ID to each person with computer access; Restrict physical access to cardholder data</v>
      </c>
    </row>
    <row r="952" spans="1:2" ht="31" thickBot="1" x14ac:dyDescent="0.25">
      <c r="A952" s="59" t="s">
        <v>2076</v>
      </c>
      <c r="B952" s="45" t="str">
        <f>CONCATENATE(B762,"; ",B773,"; ",B799)</f>
        <v>Restrict access to cardholder data by business need to know; Assign a unique ID to each person with computer access; Restrict physical access to cardholder data</v>
      </c>
    </row>
    <row r="953" spans="1:2" x14ac:dyDescent="0.2">
      <c r="A953" s="57" t="s">
        <v>2077</v>
      </c>
      <c r="B953" s="45" t="str">
        <f>CONCATENATE(B881,"; ",B731)</f>
        <v>Establish, publish, maintain, and disseminate a security policy.; Ensure that security policies and operational procedures for protecting systems against malware are documented, in use, and known to all affected parties.</v>
      </c>
    </row>
    <row r="954" spans="1:2" ht="31" thickBot="1" x14ac:dyDescent="0.25">
      <c r="A954" s="56" t="s">
        <v>2078</v>
      </c>
      <c r="B954" s="45" t="str">
        <f>CONCATENATE(B881,"; ",B897,"; ",B903)</f>
        <v>Establish, publish, maintain, and disseminate a security policy.; Assign to an individual or team the following information security management responsibilities:; Implement a formal security awareness program to make all personnel aware of the cardholder data security policy and procedures.</v>
      </c>
    </row>
    <row r="955" spans="1:2" ht="17" thickBot="1" x14ac:dyDescent="0.25">
      <c r="A955" s="58" t="s">
        <v>2079</v>
      </c>
      <c r="B955" s="45" t="str">
        <f>CONCATENATE(B866,"; ",B870)</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v>
      </c>
    </row>
    <row r="956" spans="1:2" ht="17" thickBot="1" x14ac:dyDescent="0.25">
      <c r="A956" s="59" t="s">
        <v>2080</v>
      </c>
      <c r="B956" s="45" t="str">
        <f>CONCATENATE(B866,"; ",B907)</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Maintain and implement policies and procedures to manage service providers, with whom cardholder data is shared, or that could affect the security of cardholder data, as follows</v>
      </c>
    </row>
    <row r="957" spans="1:2" ht="30" x14ac:dyDescent="0.2">
      <c r="A957" s="56" t="s">
        <v>2081</v>
      </c>
      <c r="B957" s="45" t="str">
        <f>CONCATENATE(B914,"; ",B827)</f>
        <v>Implement an incident response plan. Be prepared to respond immediately to a system breach.; Track and monitor all access to network resources and cardholder data</v>
      </c>
    </row>
    <row r="958" spans="1:2" x14ac:dyDescent="0.2">
      <c r="B958" s="4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988"/>
  <sheetViews>
    <sheetView zoomScaleNormal="100" workbookViewId="0">
      <pane ySplit="2" topLeftCell="A111" activePane="bottomLeft" state="frozen"/>
      <selection pane="bottomLeft" activeCell="B111" sqref="B111"/>
    </sheetView>
  </sheetViews>
  <sheetFormatPr baseColWidth="10" defaultColWidth="0" defaultRowHeight="14" zeroHeight="1" x14ac:dyDescent="0.2"/>
  <cols>
    <col min="1" max="1" width="6" style="219" customWidth="1"/>
    <col min="2" max="2" width="8.625" style="219" customWidth="1"/>
    <col min="3" max="3" width="31" style="219" customWidth="1"/>
    <col min="4" max="4" width="19.625" style="219" customWidth="1"/>
    <col min="5" max="6" width="26.75" style="219" customWidth="1"/>
    <col min="7" max="7" width="24.75" style="219" customWidth="1"/>
    <col min="8" max="8" width="23" style="219" customWidth="1"/>
    <col min="9" max="9" width="18.625" style="219" customWidth="1"/>
    <col min="10" max="10" width="8.125" style="219" customWidth="1"/>
    <col min="11" max="11" width="7.75" style="223" customWidth="1"/>
    <col min="12" max="12" width="8.625" style="219" customWidth="1"/>
    <col min="13" max="14" width="8.75" style="219" customWidth="1"/>
    <col min="15" max="15" width="10.75" style="219" customWidth="1"/>
    <col min="16" max="16" width="8.75" style="219" customWidth="1"/>
    <col min="17" max="21" width="9.25" style="219" customWidth="1"/>
    <col min="22" max="22" width="12.125" style="219" customWidth="1"/>
    <col min="23" max="23" width="11.375" style="219" customWidth="1"/>
    <col min="24" max="24" width="11.5" style="219" customWidth="1"/>
    <col min="25" max="25" width="11.75" style="219" customWidth="1"/>
    <col min="26" max="26" width="13.125" style="219" customWidth="1"/>
    <col min="27" max="28" width="12.25" style="219" customWidth="1"/>
    <col min="29" max="29" width="8.625" style="219" customWidth="1"/>
    <col min="30" max="16384" width="8.625" style="219" hidden="1"/>
  </cols>
  <sheetData>
    <row r="1" spans="1:28" ht="15" x14ac:dyDescent="0.2">
      <c r="A1" s="281" t="s">
        <v>3241</v>
      </c>
      <c r="B1" s="202"/>
      <c r="C1" s="202" t="s">
        <v>2082</v>
      </c>
      <c r="D1" s="202"/>
      <c r="E1" s="420" t="s">
        <v>2083</v>
      </c>
      <c r="F1" s="404"/>
      <c r="G1" s="404"/>
      <c r="H1" s="424" t="s">
        <v>2084</v>
      </c>
      <c r="I1" s="425"/>
      <c r="J1" s="421" t="s">
        <v>2085</v>
      </c>
      <c r="K1" s="404"/>
      <c r="L1" s="404"/>
      <c r="M1" s="422" t="s">
        <v>2086</v>
      </c>
      <c r="N1" s="404"/>
      <c r="O1" s="404"/>
      <c r="P1" s="404"/>
      <c r="Q1" s="404"/>
      <c r="R1" s="404"/>
      <c r="S1" s="404"/>
      <c r="T1" s="404"/>
      <c r="U1" s="423" t="s">
        <v>2087</v>
      </c>
      <c r="V1" s="423"/>
      <c r="W1" s="423"/>
      <c r="X1" s="423"/>
      <c r="Y1" s="423"/>
      <c r="Z1" s="423"/>
      <c r="AA1" s="423"/>
      <c r="AB1" s="423"/>
    </row>
    <row r="2" spans="1:28" s="229" customFormat="1" ht="75" x14ac:dyDescent="0.2">
      <c r="A2" s="224" t="s">
        <v>2088</v>
      </c>
      <c r="B2" s="225" t="s">
        <v>319</v>
      </c>
      <c r="C2" s="225" t="s">
        <v>320</v>
      </c>
      <c r="D2" s="225" t="s">
        <v>2089</v>
      </c>
      <c r="E2" s="204" t="s">
        <v>2090</v>
      </c>
      <c r="F2" s="204" t="s">
        <v>2091</v>
      </c>
      <c r="G2" s="204" t="s">
        <v>2092</v>
      </c>
      <c r="H2" s="203" t="s">
        <v>330</v>
      </c>
      <c r="I2" s="203" t="s">
        <v>2895</v>
      </c>
      <c r="J2" s="226" t="s">
        <v>2093</v>
      </c>
      <c r="K2" s="227" t="s">
        <v>2094</v>
      </c>
      <c r="L2" s="226" t="s">
        <v>2095</v>
      </c>
      <c r="M2" s="206" t="s">
        <v>2096</v>
      </c>
      <c r="N2" s="206" t="s">
        <v>2097</v>
      </c>
      <c r="O2" s="206" t="s">
        <v>2896</v>
      </c>
      <c r="P2" s="206" t="s">
        <v>2098</v>
      </c>
      <c r="Q2" s="206" t="s">
        <v>324</v>
      </c>
      <c r="R2" s="206" t="s">
        <v>2099</v>
      </c>
      <c r="S2" s="206" t="s">
        <v>2100</v>
      </c>
      <c r="T2" s="206" t="s">
        <v>315</v>
      </c>
      <c r="U2" s="228" t="s">
        <v>2101</v>
      </c>
      <c r="V2" s="228" t="s">
        <v>2102</v>
      </c>
      <c r="W2" s="228" t="s">
        <v>2103</v>
      </c>
      <c r="X2" s="228" t="s">
        <v>2104</v>
      </c>
      <c r="Y2" s="228" t="s">
        <v>2105</v>
      </c>
      <c r="Z2" s="228" t="s">
        <v>2106</v>
      </c>
      <c r="AA2" s="228" t="s">
        <v>2107</v>
      </c>
      <c r="AB2" s="228" t="s">
        <v>2108</v>
      </c>
    </row>
    <row r="3" spans="1:28" ht="105" x14ac:dyDescent="0.2">
      <c r="A3" s="201"/>
      <c r="B3" s="211" t="s">
        <v>26</v>
      </c>
      <c r="C3" s="202" t="s">
        <v>27</v>
      </c>
      <c r="D3" s="202" t="str">
        <f>VLOOKUP(B3,'HECVAT - Full | Vendor Response'!A$4:D$320,4,TRUE)</f>
        <v>All output from these systems is sent to Instructure's centralized logging management system for further analysis and alert generation.</v>
      </c>
      <c r="E3" s="195"/>
      <c r="F3" s="195"/>
      <c r="G3" s="195"/>
      <c r="H3" s="203"/>
      <c r="I3" s="203"/>
      <c r="J3" s="196"/>
      <c r="K3" s="205"/>
      <c r="L3" s="196"/>
      <c r="M3" s="194"/>
      <c r="N3" s="194"/>
      <c r="O3" s="194"/>
      <c r="P3" s="194"/>
      <c r="Q3" s="194"/>
      <c r="R3" s="194"/>
      <c r="S3" s="194"/>
      <c r="T3" s="194"/>
      <c r="U3" s="193" t="s">
        <v>60</v>
      </c>
      <c r="V3" s="193" t="s">
        <v>60</v>
      </c>
      <c r="W3" s="193" t="s">
        <v>60</v>
      </c>
      <c r="X3" s="193" t="s">
        <v>60</v>
      </c>
      <c r="Y3" s="193" t="s">
        <v>60</v>
      </c>
      <c r="Z3" s="193" t="s">
        <v>60</v>
      </c>
      <c r="AA3" s="193" t="s">
        <v>60</v>
      </c>
      <c r="AB3" s="193" t="s">
        <v>60</v>
      </c>
    </row>
    <row r="4" spans="1:28" ht="105" x14ac:dyDescent="0.2">
      <c r="A4" s="201"/>
      <c r="B4" s="211" t="s">
        <v>28</v>
      </c>
      <c r="C4" s="202" t="s">
        <v>306</v>
      </c>
      <c r="D4" s="202" t="str">
        <f>VLOOKUP(B4,'HECVAT - Full | Vendor Response'!A$4:D$320,4,TRUE)</f>
        <v>All output from these systems is sent to Instructure's centralized logging management system for further analysis and alert generation.</v>
      </c>
      <c r="E4" s="195"/>
      <c r="F4" s="195"/>
      <c r="G4" s="195"/>
      <c r="H4" s="203"/>
      <c r="I4" s="203"/>
      <c r="J4" s="196"/>
      <c r="K4" s="205"/>
      <c r="L4" s="196"/>
      <c r="M4" s="194"/>
      <c r="N4" s="194"/>
      <c r="O4" s="194"/>
      <c r="P4" s="194"/>
      <c r="Q4" s="194"/>
      <c r="R4" s="194"/>
      <c r="S4" s="194"/>
      <c r="T4" s="194"/>
      <c r="U4" s="193" t="s">
        <v>60</v>
      </c>
      <c r="V4" s="193" t="s">
        <v>60</v>
      </c>
      <c r="W4" s="193" t="s">
        <v>60</v>
      </c>
      <c r="X4" s="193" t="s">
        <v>60</v>
      </c>
      <c r="Y4" s="193" t="s">
        <v>60</v>
      </c>
      <c r="Z4" s="193" t="s">
        <v>60</v>
      </c>
      <c r="AA4" s="193" t="s">
        <v>60</v>
      </c>
      <c r="AB4" s="193" t="s">
        <v>60</v>
      </c>
    </row>
    <row r="5" spans="1:28" ht="105" x14ac:dyDescent="0.2">
      <c r="A5" s="201"/>
      <c r="B5" s="211" t="s">
        <v>29</v>
      </c>
      <c r="C5" s="202" t="s">
        <v>307</v>
      </c>
      <c r="D5" s="202" t="str">
        <f>VLOOKUP(B5,'HECVAT - Full | Vendor Response'!A$4:D$320,4,TRUE)</f>
        <v>All output from these systems is sent to Instructure's centralized logging management system for further analysis and alert generation.</v>
      </c>
      <c r="E5" s="195"/>
      <c r="F5" s="195"/>
      <c r="G5" s="195"/>
      <c r="H5" s="203"/>
      <c r="I5" s="203"/>
      <c r="J5" s="196"/>
      <c r="K5" s="205"/>
      <c r="L5" s="196"/>
      <c r="M5" s="194"/>
      <c r="N5" s="194"/>
      <c r="O5" s="194"/>
      <c r="P5" s="194"/>
      <c r="Q5" s="194"/>
      <c r="R5" s="194"/>
      <c r="S5" s="194"/>
      <c r="T5" s="194"/>
      <c r="U5" s="193" t="s">
        <v>60</v>
      </c>
      <c r="V5" s="193" t="s">
        <v>60</v>
      </c>
      <c r="W5" s="193" t="s">
        <v>60</v>
      </c>
      <c r="X5" s="193" t="s">
        <v>60</v>
      </c>
      <c r="Y5" s="193" t="s">
        <v>60</v>
      </c>
      <c r="Z5" s="193" t="s">
        <v>60</v>
      </c>
      <c r="AA5" s="193" t="s">
        <v>60</v>
      </c>
      <c r="AB5" s="193" t="s">
        <v>60</v>
      </c>
    </row>
    <row r="6" spans="1:28" ht="105" x14ac:dyDescent="0.2">
      <c r="A6" s="201"/>
      <c r="B6" s="211" t="s">
        <v>30</v>
      </c>
      <c r="C6" s="202" t="s">
        <v>2109</v>
      </c>
      <c r="D6" s="202" t="str">
        <f>VLOOKUP(B6,'HECVAT - Full | Vendor Response'!A$4:D$320,4,TRUE)</f>
        <v>All output from these systems is sent to Instructure's centralized logging management system for further analysis and alert generation.</v>
      </c>
      <c r="E6" s="195"/>
      <c r="F6" s="195"/>
      <c r="G6" s="195"/>
      <c r="H6" s="203"/>
      <c r="I6" s="203"/>
      <c r="J6" s="196"/>
      <c r="K6" s="205"/>
      <c r="L6" s="196"/>
      <c r="M6" s="194"/>
      <c r="N6" s="194"/>
      <c r="O6" s="194"/>
      <c r="P6" s="194"/>
      <c r="Q6" s="194"/>
      <c r="R6" s="194"/>
      <c r="S6" s="194"/>
      <c r="T6" s="194"/>
      <c r="U6" s="193" t="s">
        <v>60</v>
      </c>
      <c r="V6" s="193" t="s">
        <v>60</v>
      </c>
      <c r="W6" s="193" t="s">
        <v>60</v>
      </c>
      <c r="X6" s="193" t="s">
        <v>60</v>
      </c>
      <c r="Y6" s="193" t="s">
        <v>60</v>
      </c>
      <c r="Z6" s="193" t="s">
        <v>60</v>
      </c>
      <c r="AA6" s="193" t="s">
        <v>60</v>
      </c>
      <c r="AB6" s="193" t="s">
        <v>60</v>
      </c>
    </row>
    <row r="7" spans="1:28" ht="31.5" customHeight="1" x14ac:dyDescent="0.2">
      <c r="A7" s="201"/>
      <c r="B7" s="211" t="s">
        <v>31</v>
      </c>
      <c r="C7" s="202" t="s">
        <v>2110</v>
      </c>
      <c r="D7" s="202" t="str">
        <f>VLOOKUP(B7,'HECVAT - Full | Vendor Response'!A$4:D$320,4,TRUE)</f>
        <v>All output from these systems is sent to Instructure's centralized logging management system for further analysis and alert generation.</v>
      </c>
      <c r="E7" s="195"/>
      <c r="F7" s="195"/>
      <c r="G7" s="195"/>
      <c r="H7" s="203"/>
      <c r="I7" s="203"/>
      <c r="J7" s="196"/>
      <c r="K7" s="205"/>
      <c r="L7" s="196"/>
      <c r="M7" s="194"/>
      <c r="N7" s="194"/>
      <c r="O7" s="194"/>
      <c r="P7" s="194"/>
      <c r="Q7" s="194"/>
      <c r="R7" s="194"/>
      <c r="S7" s="194"/>
      <c r="T7" s="194"/>
      <c r="U7" s="193" t="s">
        <v>60</v>
      </c>
      <c r="V7" s="193" t="s">
        <v>60</v>
      </c>
      <c r="W7" s="193" t="s">
        <v>60</v>
      </c>
      <c r="X7" s="193" t="s">
        <v>60</v>
      </c>
      <c r="Y7" s="193" t="s">
        <v>60</v>
      </c>
      <c r="Z7" s="193" t="s">
        <v>60</v>
      </c>
      <c r="AA7" s="193" t="s">
        <v>60</v>
      </c>
      <c r="AB7" s="193" t="s">
        <v>60</v>
      </c>
    </row>
    <row r="8" spans="1:28" ht="105" x14ac:dyDescent="0.2">
      <c r="A8" s="201"/>
      <c r="B8" s="211" t="s">
        <v>32</v>
      </c>
      <c r="C8" s="202" t="s">
        <v>33</v>
      </c>
      <c r="D8" s="202" t="str">
        <f>VLOOKUP(B8,'HECVAT - Full | Vendor Response'!A$4:D$320,4,TRUE)</f>
        <v>All output from these systems is sent to Instructure's centralized logging management system for further analysis and alert generation.</v>
      </c>
      <c r="E8" s="195"/>
      <c r="F8" s="195"/>
      <c r="G8" s="195"/>
      <c r="H8" s="203"/>
      <c r="I8" s="203"/>
      <c r="J8" s="196"/>
      <c r="K8" s="205"/>
      <c r="L8" s="196"/>
      <c r="M8" s="194"/>
      <c r="N8" s="194"/>
      <c r="O8" s="194"/>
      <c r="P8" s="194"/>
      <c r="Q8" s="194"/>
      <c r="R8" s="194"/>
      <c r="S8" s="194"/>
      <c r="T8" s="194"/>
      <c r="U8" s="193" t="s">
        <v>60</v>
      </c>
      <c r="V8" s="193" t="s">
        <v>60</v>
      </c>
      <c r="W8" s="193" t="s">
        <v>60</v>
      </c>
      <c r="X8" s="193" t="s">
        <v>60</v>
      </c>
      <c r="Y8" s="193" t="s">
        <v>60</v>
      </c>
      <c r="Z8" s="193" t="s">
        <v>60</v>
      </c>
      <c r="AA8" s="193" t="s">
        <v>60</v>
      </c>
      <c r="AB8" s="193" t="s">
        <v>60</v>
      </c>
    </row>
    <row r="9" spans="1:28" ht="105" x14ac:dyDescent="0.2">
      <c r="A9" s="201"/>
      <c r="B9" s="211" t="s">
        <v>34</v>
      </c>
      <c r="C9" s="202" t="s">
        <v>35</v>
      </c>
      <c r="D9" s="202" t="str">
        <f>VLOOKUP(B9,'HECVAT - Full | Vendor Response'!A$4:D$320,4,TRUE)</f>
        <v>All output from these systems is sent to Instructure's centralized logging management system for further analysis and alert generation.</v>
      </c>
      <c r="E9" s="195"/>
      <c r="F9" s="195"/>
      <c r="G9" s="195"/>
      <c r="H9" s="203"/>
      <c r="I9" s="203"/>
      <c r="J9" s="196"/>
      <c r="K9" s="205"/>
      <c r="L9" s="196"/>
      <c r="M9" s="194"/>
      <c r="N9" s="194"/>
      <c r="O9" s="194"/>
      <c r="P9" s="194"/>
      <c r="Q9" s="194"/>
      <c r="R9" s="194"/>
      <c r="S9" s="194"/>
      <c r="T9" s="194"/>
      <c r="U9" s="193" t="s">
        <v>60</v>
      </c>
      <c r="V9" s="193" t="s">
        <v>60</v>
      </c>
      <c r="W9" s="193" t="s">
        <v>60</v>
      </c>
      <c r="X9" s="193" t="s">
        <v>60</v>
      </c>
      <c r="Y9" s="193" t="s">
        <v>60</v>
      </c>
      <c r="Z9" s="193" t="s">
        <v>60</v>
      </c>
      <c r="AA9" s="193" t="s">
        <v>60</v>
      </c>
      <c r="AB9" s="193" t="s">
        <v>60</v>
      </c>
    </row>
    <row r="10" spans="1:28" ht="105" x14ac:dyDescent="0.2">
      <c r="A10" s="201"/>
      <c r="B10" s="211" t="s">
        <v>36</v>
      </c>
      <c r="C10" s="202" t="s">
        <v>2111</v>
      </c>
      <c r="D10" s="202" t="str">
        <f>VLOOKUP(B10,'HECVAT - Full | Vendor Response'!A$4:D$320,4,TRUE)</f>
        <v>All output from these systems is sent to Instructure's centralized logging management system for further analysis and alert generation.</v>
      </c>
      <c r="E10" s="195"/>
      <c r="F10" s="195"/>
      <c r="G10" s="195"/>
      <c r="H10" s="203"/>
      <c r="I10" s="203"/>
      <c r="J10" s="196"/>
      <c r="K10" s="205"/>
      <c r="L10" s="196"/>
      <c r="M10" s="194"/>
      <c r="N10" s="194"/>
      <c r="O10" s="194"/>
      <c r="P10" s="194"/>
      <c r="Q10" s="194"/>
      <c r="R10" s="194"/>
      <c r="S10" s="194"/>
      <c r="T10" s="194"/>
      <c r="U10" s="193" t="s">
        <v>60</v>
      </c>
      <c r="V10" s="193" t="s">
        <v>60</v>
      </c>
      <c r="W10" s="193" t="s">
        <v>60</v>
      </c>
      <c r="X10" s="193" t="s">
        <v>60</v>
      </c>
      <c r="Y10" s="193" t="s">
        <v>60</v>
      </c>
      <c r="Z10" s="193" t="s">
        <v>60</v>
      </c>
      <c r="AA10" s="193" t="s">
        <v>60</v>
      </c>
      <c r="AB10" s="193" t="s">
        <v>60</v>
      </c>
    </row>
    <row r="11" spans="1:28" ht="105" x14ac:dyDescent="0.2">
      <c r="A11" s="201"/>
      <c r="B11" s="211" t="s">
        <v>37</v>
      </c>
      <c r="C11" s="202" t="s">
        <v>2112</v>
      </c>
      <c r="D11" s="202" t="str">
        <f>VLOOKUP(B11,'HECVAT - Full | Vendor Response'!A$4:D$320,4,TRUE)</f>
        <v>All output from these systems is sent to Instructure's centralized logging management system for further analysis and alert generation.</v>
      </c>
      <c r="E11" s="195"/>
      <c r="F11" s="195"/>
      <c r="G11" s="195"/>
      <c r="H11" s="203"/>
      <c r="I11" s="203"/>
      <c r="J11" s="196"/>
      <c r="K11" s="205"/>
      <c r="L11" s="196"/>
      <c r="M11" s="194"/>
      <c r="N11" s="194"/>
      <c r="O11" s="194"/>
      <c r="P11" s="194"/>
      <c r="Q11" s="194"/>
      <c r="R11" s="194"/>
      <c r="S11" s="194"/>
      <c r="T11" s="194"/>
      <c r="U11" s="193" t="s">
        <v>60</v>
      </c>
      <c r="V11" s="193" t="s">
        <v>60</v>
      </c>
      <c r="W11" s="193" t="s">
        <v>60</v>
      </c>
      <c r="X11" s="193" t="s">
        <v>60</v>
      </c>
      <c r="Y11" s="193" t="s">
        <v>60</v>
      </c>
      <c r="Z11" s="193" t="s">
        <v>60</v>
      </c>
      <c r="AA11" s="193" t="s">
        <v>60</v>
      </c>
      <c r="AB11" s="193" t="s">
        <v>60</v>
      </c>
    </row>
    <row r="12" spans="1:28" ht="105" x14ac:dyDescent="0.2">
      <c r="A12" s="201"/>
      <c r="B12" s="211" t="s">
        <v>38</v>
      </c>
      <c r="C12" s="202" t="s">
        <v>39</v>
      </c>
      <c r="D12" s="202" t="str">
        <f>VLOOKUP(B12,'HECVAT - Full | Vendor Response'!A$4:D$320,4,TRUE)</f>
        <v>All output from these systems is sent to Instructure's centralized logging management system for further analysis and alert generation.</v>
      </c>
      <c r="E12" s="195"/>
      <c r="F12" s="195"/>
      <c r="G12" s="195"/>
      <c r="H12" s="203"/>
      <c r="I12" s="203"/>
      <c r="J12" s="196"/>
      <c r="K12" s="205"/>
      <c r="L12" s="196"/>
      <c r="M12" s="194"/>
      <c r="N12" s="194"/>
      <c r="O12" s="194"/>
      <c r="P12" s="194"/>
      <c r="Q12" s="194"/>
      <c r="R12" s="194"/>
      <c r="S12" s="194"/>
      <c r="T12" s="194"/>
      <c r="U12" s="193" t="s">
        <v>60</v>
      </c>
      <c r="V12" s="193" t="s">
        <v>60</v>
      </c>
      <c r="W12" s="193" t="s">
        <v>60</v>
      </c>
      <c r="X12" s="193" t="s">
        <v>60</v>
      </c>
      <c r="Y12" s="193" t="s">
        <v>60</v>
      </c>
      <c r="Z12" s="193" t="s">
        <v>60</v>
      </c>
      <c r="AA12" s="193" t="s">
        <v>60</v>
      </c>
      <c r="AB12" s="193" t="s">
        <v>60</v>
      </c>
    </row>
    <row r="13" spans="1:28" ht="105" x14ac:dyDescent="0.2">
      <c r="A13" s="201"/>
      <c r="B13" s="211" t="s">
        <v>40</v>
      </c>
      <c r="C13" s="202" t="s">
        <v>41</v>
      </c>
      <c r="D13" s="202" t="str">
        <f>VLOOKUP(B13,'HECVAT - Full | Vendor Response'!A$4:D$320,4,TRUE)</f>
        <v>All output from these systems is sent to Instructure's centralized logging management system for further analysis and alert generation.</v>
      </c>
      <c r="E13" s="195"/>
      <c r="F13" s="195"/>
      <c r="G13" s="195"/>
      <c r="H13" s="203"/>
      <c r="I13" s="203"/>
      <c r="J13" s="196"/>
      <c r="K13" s="205"/>
      <c r="L13" s="196"/>
      <c r="M13" s="194"/>
      <c r="N13" s="194"/>
      <c r="O13" s="194"/>
      <c r="P13" s="194"/>
      <c r="Q13" s="194"/>
      <c r="R13" s="194"/>
      <c r="S13" s="194"/>
      <c r="T13" s="194"/>
      <c r="U13" s="193" t="s">
        <v>60</v>
      </c>
      <c r="V13" s="193" t="s">
        <v>60</v>
      </c>
      <c r="W13" s="193" t="s">
        <v>60</v>
      </c>
      <c r="X13" s="193" t="s">
        <v>60</v>
      </c>
      <c r="Y13" s="193" t="s">
        <v>60</v>
      </c>
      <c r="Z13" s="193" t="s">
        <v>60</v>
      </c>
      <c r="AA13" s="193" t="s">
        <v>60</v>
      </c>
      <c r="AB13" s="193" t="s">
        <v>60</v>
      </c>
    </row>
    <row r="14" spans="1:28" ht="105" x14ac:dyDescent="0.2">
      <c r="A14" s="201"/>
      <c r="B14" s="211" t="s">
        <v>42</v>
      </c>
      <c r="C14" s="202" t="s">
        <v>2113</v>
      </c>
      <c r="D14" s="202" t="str">
        <f>VLOOKUP(B14,'HECVAT - Full | Vendor Response'!A$4:D$320,4,TRUE)</f>
        <v>All output from these systems is sent to Instructure's centralized logging management system for further analysis and alert generation.</v>
      </c>
      <c r="E14" s="195"/>
      <c r="F14" s="195"/>
      <c r="G14" s="195"/>
      <c r="H14" s="203"/>
      <c r="I14" s="203"/>
      <c r="J14" s="196"/>
      <c r="K14" s="205"/>
      <c r="L14" s="196"/>
      <c r="M14" s="194"/>
      <c r="N14" s="194"/>
      <c r="O14" s="194"/>
      <c r="P14" s="194"/>
      <c r="Q14" s="194"/>
      <c r="R14" s="194"/>
      <c r="S14" s="194"/>
      <c r="T14" s="194"/>
      <c r="U14" s="193" t="s">
        <v>60</v>
      </c>
      <c r="V14" s="193" t="s">
        <v>60</v>
      </c>
      <c r="W14" s="193" t="s">
        <v>60</v>
      </c>
      <c r="X14" s="193" t="s">
        <v>60</v>
      </c>
      <c r="Y14" s="193" t="s">
        <v>60</v>
      </c>
      <c r="Z14" s="193" t="s">
        <v>60</v>
      </c>
      <c r="AA14" s="193" t="s">
        <v>60</v>
      </c>
      <c r="AB14" s="193" t="s">
        <v>60</v>
      </c>
    </row>
    <row r="15" spans="1:28" ht="14" customHeight="1" x14ac:dyDescent="0.2">
      <c r="A15" s="201"/>
      <c r="B15" s="211" t="s">
        <v>43</v>
      </c>
      <c r="C15" s="202" t="s">
        <v>2114</v>
      </c>
      <c r="D15" s="202" t="str">
        <f>VLOOKUP(B15,'HECVAT - Full | Vendor Response'!A$4:D$320,4,TRUE)</f>
        <v>All output from these systems is sent to Instructure's centralized logging management system for further analysis and alert generation.</v>
      </c>
      <c r="E15" s="195"/>
      <c r="F15" s="195"/>
      <c r="G15" s="195"/>
      <c r="H15" s="203"/>
      <c r="I15" s="203"/>
      <c r="J15" s="196"/>
      <c r="K15" s="205"/>
      <c r="L15" s="196"/>
      <c r="M15" s="194"/>
      <c r="N15" s="194"/>
      <c r="O15" s="194"/>
      <c r="P15" s="194"/>
      <c r="Q15" s="194"/>
      <c r="R15" s="194"/>
      <c r="S15" s="194"/>
      <c r="T15" s="194"/>
      <c r="U15" s="193" t="s">
        <v>60</v>
      </c>
      <c r="V15" s="193" t="s">
        <v>60</v>
      </c>
      <c r="W15" s="193" t="s">
        <v>60</v>
      </c>
      <c r="X15" s="193" t="s">
        <v>60</v>
      </c>
      <c r="Y15" s="193" t="s">
        <v>60</v>
      </c>
      <c r="Z15" s="193" t="s">
        <v>60</v>
      </c>
      <c r="AA15" s="193" t="s">
        <v>60</v>
      </c>
      <c r="AB15" s="193" t="s">
        <v>60</v>
      </c>
    </row>
    <row r="16" spans="1:28" ht="105" x14ac:dyDescent="0.2">
      <c r="A16" s="201"/>
      <c r="B16" s="211" t="s">
        <v>44</v>
      </c>
      <c r="C16" s="202" t="s">
        <v>17</v>
      </c>
      <c r="D16" s="202" t="str">
        <f>VLOOKUP(B16,'HECVAT - Full | Vendor Response'!A$4:D$320,4,TRUE)</f>
        <v>All output from these systems is sent to Instructure's centralized logging management system for further analysis and alert generation.</v>
      </c>
      <c r="E16" s="195"/>
      <c r="F16" s="195"/>
      <c r="G16" s="195"/>
      <c r="H16" s="207" t="s">
        <v>2115</v>
      </c>
      <c r="I16" s="207" t="s">
        <v>2116</v>
      </c>
      <c r="J16" s="196"/>
      <c r="K16" s="205"/>
      <c r="L16" s="196"/>
      <c r="M16" s="194"/>
      <c r="N16" s="194"/>
      <c r="O16" s="194"/>
      <c r="P16" s="194"/>
      <c r="Q16" s="194"/>
      <c r="R16" s="194"/>
      <c r="S16" s="194"/>
      <c r="T16" s="194"/>
      <c r="U16" s="193" t="s">
        <v>60</v>
      </c>
      <c r="V16" s="193" t="s">
        <v>60</v>
      </c>
      <c r="W16" s="193" t="s">
        <v>60</v>
      </c>
      <c r="X16" s="193" t="s">
        <v>60</v>
      </c>
      <c r="Y16" s="193" t="s">
        <v>60</v>
      </c>
      <c r="Z16" s="193" t="s">
        <v>60</v>
      </c>
      <c r="AA16" s="193" t="s">
        <v>60</v>
      </c>
      <c r="AB16" s="193" t="s">
        <v>60</v>
      </c>
    </row>
    <row r="17" spans="1:28" ht="56" customHeight="1" x14ac:dyDescent="0.2">
      <c r="A17" s="201"/>
      <c r="B17" s="211" t="s">
        <v>45</v>
      </c>
      <c r="C17" s="202" t="s">
        <v>18</v>
      </c>
      <c r="D17" s="202" t="str">
        <f>VLOOKUP(B17,'HECVAT - Full | Vendor Response'!A$4:D$320,4,TRUE)</f>
        <v>All output from these systems is sent to Instructure's centralized logging management system for further analysis and alert generation.</v>
      </c>
      <c r="E17" s="195"/>
      <c r="F17" s="195"/>
      <c r="G17" s="195"/>
      <c r="H17" s="207" t="s">
        <v>2117</v>
      </c>
      <c r="I17" s="207" t="s">
        <v>2116</v>
      </c>
      <c r="J17" s="196"/>
      <c r="K17" s="205"/>
      <c r="L17" s="196"/>
      <c r="M17" s="194"/>
      <c r="N17" s="194"/>
      <c r="O17" s="194"/>
      <c r="P17" s="194"/>
      <c r="Q17" s="194"/>
      <c r="R17" s="194"/>
      <c r="S17" s="194"/>
      <c r="T17" s="194"/>
      <c r="U17" s="193" t="s">
        <v>60</v>
      </c>
      <c r="V17" s="193" t="s">
        <v>60</v>
      </c>
      <c r="W17" s="193" t="s">
        <v>60</v>
      </c>
      <c r="X17" s="193" t="s">
        <v>60</v>
      </c>
      <c r="Y17" s="193" t="s">
        <v>60</v>
      </c>
      <c r="Z17" s="193" t="s">
        <v>60</v>
      </c>
      <c r="AA17" s="193" t="s">
        <v>60</v>
      </c>
      <c r="AB17" s="193" t="s">
        <v>60</v>
      </c>
    </row>
    <row r="18" spans="1:28" ht="75" x14ac:dyDescent="0.2">
      <c r="A18" s="201">
        <v>1</v>
      </c>
      <c r="B18" s="202" t="s">
        <v>52</v>
      </c>
      <c r="C18" s="202" t="s">
        <v>2118</v>
      </c>
      <c r="D18" s="202" t="str">
        <f>VLOOKUP(B18,'HECVAT - Full | Vendor Response'!A$4:D$320,4,TRUE)</f>
        <v>Instructure can make available a test environment for interested prospective customers.</v>
      </c>
      <c r="E18" s="195" t="s">
        <v>3345</v>
      </c>
      <c r="F18" s="195" t="s">
        <v>2119</v>
      </c>
      <c r="G18" s="195" t="s">
        <v>3344</v>
      </c>
      <c r="H18" s="207" t="s">
        <v>2120</v>
      </c>
      <c r="I18" s="207" t="s">
        <v>2121</v>
      </c>
      <c r="J18" s="196" t="b">
        <v>1</v>
      </c>
      <c r="K18" s="205">
        <v>1</v>
      </c>
      <c r="L18" s="196" t="s">
        <v>5</v>
      </c>
      <c r="M18" s="194" t="s">
        <v>2122</v>
      </c>
      <c r="N18" s="194" t="str">
        <f>VLOOKUP(B18,'HECVAT - Full | Vendor Response'!A:E,3,FALSE)</f>
        <v>No</v>
      </c>
      <c r="O18" s="194" t="str">
        <f>IF(LEN(VLOOKUP(B18,'Analyst Report'!$A:$I,6,TRUE))= 0,"",VLOOKUP(B18,'Analyst Report'!$A:$I,6,FALSE))</f>
        <v/>
      </c>
      <c r="P18" s="194">
        <f>IF((O18=""),(IF(ISNUMBER(FIND(M18,N18)), 1, 0)),(IF(ISNUMBER(FIND(M18,O18)), 1, 0)))</f>
        <v>0</v>
      </c>
      <c r="Q18" s="194">
        <v>10</v>
      </c>
      <c r="R18" s="194">
        <f>IF(LEN(VLOOKUP(B18,'Analyst Report'!$A$31:$I$288,8,TRUE))= 0,"",VLOOKUP(B18,'Analyst Report'!$A$31:$I$288,8,TRUE))</f>
        <v>15</v>
      </c>
      <c r="S18" s="194">
        <f>(IF((ISNUMBER(R18)),R18,Q18))*K18</f>
        <v>15</v>
      </c>
      <c r="T18" s="194">
        <f>P18*S18</f>
        <v>0</v>
      </c>
      <c r="U18" s="193" t="s">
        <v>60</v>
      </c>
      <c r="V18" s="193" t="s">
        <v>60</v>
      </c>
      <c r="W18" s="193" t="s">
        <v>60</v>
      </c>
      <c r="X18" s="193" t="s">
        <v>60</v>
      </c>
      <c r="Y18" s="193" t="s">
        <v>60</v>
      </c>
      <c r="Z18" s="193" t="s">
        <v>60</v>
      </c>
      <c r="AA18" s="193" t="s">
        <v>60</v>
      </c>
      <c r="AB18" s="193" t="s">
        <v>60</v>
      </c>
    </row>
    <row r="19" spans="1:28" ht="135" x14ac:dyDescent="0.2">
      <c r="A19" s="201">
        <f>A18+1</f>
        <v>2</v>
      </c>
      <c r="B19" s="202" t="s">
        <v>53</v>
      </c>
      <c r="C19" s="202" t="s">
        <v>2897</v>
      </c>
      <c r="D19" s="202" t="str">
        <f>VLOOKUP(B19,'HECVAT - Full | Vendor Response'!A$4:D$320,4,TRUE)</f>
        <v>Instructure can make available a test environment for interested prospective customers.</v>
      </c>
      <c r="E19" s="195" t="s">
        <v>2898</v>
      </c>
      <c r="F19" s="195" t="s">
        <v>2124</v>
      </c>
      <c r="G19" s="195" t="s">
        <v>2899</v>
      </c>
      <c r="H19" s="207" t="s">
        <v>2900</v>
      </c>
      <c r="I19" s="207" t="s">
        <v>2125</v>
      </c>
      <c r="J19" s="196" t="b">
        <v>1</v>
      </c>
      <c r="K19" s="205">
        <v>1</v>
      </c>
      <c r="L19" s="196" t="s">
        <v>5</v>
      </c>
      <c r="M19" s="194" t="s">
        <v>2126</v>
      </c>
      <c r="N19" s="194" t="str">
        <f>VLOOKUP(B19,'HECVAT - Full | Vendor Response'!A:E,3,FALSE)</f>
        <v>Yes</v>
      </c>
      <c r="O19" s="194" t="str">
        <f>IF(LEN(VLOOKUP(B19,'Analyst Report'!$A:$I,6,TRUE))= 0,"",VLOOKUP(B19,'Analyst Report'!$A:$I,6,FALSE))</f>
        <v/>
      </c>
      <c r="P19" s="194">
        <f t="shared" ref="P19:P73" si="0">IF((O19=""),(IF(ISNUMBER(FIND(M19,N19)), 1, 0)),(IF(ISNUMBER(FIND(M19,O19)), 1, 0)))</f>
        <v>0</v>
      </c>
      <c r="Q19" s="194">
        <v>10</v>
      </c>
      <c r="R19" s="194">
        <f>IF(LEN(VLOOKUP(B19,'Analyst Report'!$A$31:$I$288,8,TRUE))= 0,"",VLOOKUP(B19,'Analyst Report'!$A$31:$I$288,8,TRUE))</f>
        <v>15</v>
      </c>
      <c r="S19" s="194">
        <f t="shared" ref="S19:S85" si="1">(IF((ISNUMBER(R19)),R19,Q19))*K19</f>
        <v>15</v>
      </c>
      <c r="T19" s="194">
        <f t="shared" ref="T19:T73" si="2">P19*S19</f>
        <v>0</v>
      </c>
      <c r="U19" s="193" t="s">
        <v>60</v>
      </c>
      <c r="V19" s="193" t="s">
        <v>60</v>
      </c>
      <c r="W19" s="193" t="s">
        <v>60</v>
      </c>
      <c r="X19" s="193" t="s">
        <v>60</v>
      </c>
      <c r="Y19" s="193" t="s">
        <v>60</v>
      </c>
      <c r="Z19" s="193" t="s">
        <v>60</v>
      </c>
      <c r="AA19" s="193" t="s">
        <v>60</v>
      </c>
      <c r="AB19" s="193" t="s">
        <v>60</v>
      </c>
    </row>
    <row r="20" spans="1:28" ht="105" x14ac:dyDescent="0.2">
      <c r="A20" s="201">
        <f t="shared" ref="A20:A86" si="3">A19+1</f>
        <v>3</v>
      </c>
      <c r="B20" s="202" t="s">
        <v>54</v>
      </c>
      <c r="C20" s="202" t="s">
        <v>2901</v>
      </c>
      <c r="D20" s="202" t="str">
        <f>VLOOKUP(B20,'HECVAT - Full | Vendor Response'!A$4:D$320,4,TRUE)</f>
        <v>Instructure can make available a test environment for interested prospective customers.</v>
      </c>
      <c r="E20" s="195" t="s">
        <v>60</v>
      </c>
      <c r="F20" s="195" t="s">
        <v>2128</v>
      </c>
      <c r="G20" s="195" t="s">
        <v>2902</v>
      </c>
      <c r="H20" s="207" t="s">
        <v>2903</v>
      </c>
      <c r="I20" s="207" t="s">
        <v>2129</v>
      </c>
      <c r="J20" s="196" t="b">
        <v>1</v>
      </c>
      <c r="K20" s="205">
        <v>1</v>
      </c>
      <c r="L20" s="196" t="s">
        <v>5</v>
      </c>
      <c r="M20" s="194" t="s">
        <v>2122</v>
      </c>
      <c r="N20" s="194" t="str">
        <f>VLOOKUP(B20,'HECVAT - Full | Vendor Response'!A:E,3,FALSE)</f>
        <v>Yes</v>
      </c>
      <c r="O20" s="194" t="str">
        <f>IF(LEN(VLOOKUP(B20,'Analyst Report'!$A:$I,6,TRUE))= 0,"",VLOOKUP(B20,'Analyst Report'!$A:$I,6,TRUE))</f>
        <v/>
      </c>
      <c r="P20" s="194">
        <f t="shared" si="0"/>
        <v>1</v>
      </c>
      <c r="Q20" s="194">
        <v>10</v>
      </c>
      <c r="R20" s="194">
        <f>IF(LEN(VLOOKUP(B20,'Analyst Report'!$A$31:$I$288,8,TRUE))= 0,"",VLOOKUP(B20,'Analyst Report'!$A$31:$I$288,8,TRUE))</f>
        <v>15</v>
      </c>
      <c r="S20" s="194">
        <f t="shared" si="1"/>
        <v>15</v>
      </c>
      <c r="T20" s="194">
        <f t="shared" si="2"/>
        <v>15</v>
      </c>
      <c r="U20" s="193" t="s">
        <v>60</v>
      </c>
      <c r="V20" s="193" t="s">
        <v>60</v>
      </c>
      <c r="W20" s="193" t="s">
        <v>60</v>
      </c>
      <c r="X20" s="193" t="s">
        <v>60</v>
      </c>
      <c r="Y20" s="193" t="s">
        <v>60</v>
      </c>
      <c r="Z20" s="193" t="s">
        <v>60</v>
      </c>
      <c r="AA20" s="193" t="s">
        <v>60</v>
      </c>
      <c r="AB20" s="193" t="s">
        <v>60</v>
      </c>
    </row>
    <row r="21" spans="1:28" ht="105" x14ac:dyDescent="0.2">
      <c r="A21" s="201">
        <f t="shared" si="3"/>
        <v>4</v>
      </c>
      <c r="B21" s="202" t="s">
        <v>55</v>
      </c>
      <c r="C21" s="202" t="s">
        <v>2904</v>
      </c>
      <c r="D21" s="202" t="str">
        <f>VLOOKUP(B21,'HECVAT - Full | Vendor Response'!A$4:D$320,4,TRUE)</f>
        <v>Instructure can make available a test environment for interested prospective customers.</v>
      </c>
      <c r="E21" s="195" t="s">
        <v>60</v>
      </c>
      <c r="F21" s="195" t="s">
        <v>2128</v>
      </c>
      <c r="G21" s="195" t="s">
        <v>2905</v>
      </c>
      <c r="H21" s="207" t="s">
        <v>3191</v>
      </c>
      <c r="I21" s="207" t="s">
        <v>2131</v>
      </c>
      <c r="J21" s="196" t="b">
        <v>1</v>
      </c>
      <c r="K21" s="205">
        <v>1</v>
      </c>
      <c r="L21" s="196" t="s">
        <v>5</v>
      </c>
      <c r="M21" s="194" t="s">
        <v>2122</v>
      </c>
      <c r="N21" s="194" t="str">
        <f>VLOOKUP(B21,'HECVAT - Full | Vendor Response'!A:E,3,FALSE)</f>
        <v>Yes</v>
      </c>
      <c r="O21" s="194" t="str">
        <f>IF(LEN(VLOOKUP(B21,'Analyst Report'!$A:$I,6,TRUE))= 0,"",VLOOKUP(B21,'Analyst Report'!$A:$I,6,TRUE))</f>
        <v/>
      </c>
      <c r="P21" s="194">
        <f t="shared" si="0"/>
        <v>1</v>
      </c>
      <c r="Q21" s="194"/>
      <c r="R21" s="194">
        <f>IF(LEN(VLOOKUP(B21,'Analyst Report'!$A$31:$I$288,8,TRUE))= 0,"",VLOOKUP(B21,'Analyst Report'!$A$31:$I$288,8,TRUE))</f>
        <v>15</v>
      </c>
      <c r="S21" s="194">
        <f t="shared" si="1"/>
        <v>15</v>
      </c>
      <c r="T21" s="194">
        <f t="shared" si="2"/>
        <v>15</v>
      </c>
      <c r="U21" s="193" t="s">
        <v>60</v>
      </c>
      <c r="V21" s="193" t="s">
        <v>60</v>
      </c>
      <c r="W21" s="193" t="s">
        <v>60</v>
      </c>
      <c r="X21" s="193" t="s">
        <v>60</v>
      </c>
      <c r="Y21" s="193" t="s">
        <v>60</v>
      </c>
      <c r="Z21" s="193" t="s">
        <v>60</v>
      </c>
      <c r="AA21" s="193" t="s">
        <v>60</v>
      </c>
      <c r="AB21" s="193" t="s">
        <v>60</v>
      </c>
    </row>
    <row r="22" spans="1:28" ht="75" x14ac:dyDescent="0.2">
      <c r="A22" s="201">
        <f t="shared" si="3"/>
        <v>5</v>
      </c>
      <c r="B22" s="202" t="s">
        <v>56</v>
      </c>
      <c r="C22" s="202" t="s">
        <v>2906</v>
      </c>
      <c r="D22" s="202" t="str">
        <f>VLOOKUP(B22,'HECVAT - Full | Vendor Response'!A$4:D$320,4,TRUE)</f>
        <v>Instructure can make available a test environment for interested prospective customers.</v>
      </c>
      <c r="E22" s="195" t="s">
        <v>2907</v>
      </c>
      <c r="F22" s="195" t="s">
        <v>2133</v>
      </c>
      <c r="G22" s="195" t="s">
        <v>2908</v>
      </c>
      <c r="H22" s="207" t="s">
        <v>2134</v>
      </c>
      <c r="I22" s="207" t="s">
        <v>2135</v>
      </c>
      <c r="J22" s="196" t="b">
        <v>1</v>
      </c>
      <c r="K22" s="205">
        <v>1</v>
      </c>
      <c r="L22" s="196" t="s">
        <v>5</v>
      </c>
      <c r="M22" s="194" t="s">
        <v>2126</v>
      </c>
      <c r="N22" s="194" t="str">
        <f>VLOOKUP(B22,'HECVAT - Full | Vendor Response'!A:E,3,FALSE)</f>
        <v>No</v>
      </c>
      <c r="O22" s="194" t="str">
        <f>IF(LEN(VLOOKUP(B22,'Analyst Report'!$A:$I,6,TRUE))= 0,"",VLOOKUP(B22,'Analyst Report'!$A:$I,6,TRUE))</f>
        <v/>
      </c>
      <c r="P22" s="194">
        <f t="shared" si="0"/>
        <v>1</v>
      </c>
      <c r="Q22" s="194">
        <v>10</v>
      </c>
      <c r="R22" s="194">
        <f>IF(LEN(VLOOKUP(B22,'Analyst Report'!$A$31:$I$288,8,TRUE))= 0,"",VLOOKUP(B22,'Analyst Report'!$A$31:$I$288,8,TRUE))</f>
        <v>15</v>
      </c>
      <c r="S22" s="194">
        <f t="shared" si="1"/>
        <v>15</v>
      </c>
      <c r="T22" s="194">
        <f t="shared" si="2"/>
        <v>15</v>
      </c>
      <c r="U22" s="193" t="s">
        <v>60</v>
      </c>
      <c r="V22" s="193" t="s">
        <v>60</v>
      </c>
      <c r="W22" s="193" t="s">
        <v>60</v>
      </c>
      <c r="X22" s="193" t="s">
        <v>60</v>
      </c>
      <c r="Y22" s="193" t="s">
        <v>60</v>
      </c>
      <c r="Z22" s="193" t="s">
        <v>60</v>
      </c>
      <c r="AA22" s="193" t="s">
        <v>60</v>
      </c>
      <c r="AB22" s="193" t="s">
        <v>60</v>
      </c>
    </row>
    <row r="23" spans="1:28" ht="195" x14ac:dyDescent="0.2">
      <c r="A23" s="201">
        <f t="shared" si="3"/>
        <v>6</v>
      </c>
      <c r="B23" s="202" t="s">
        <v>57</v>
      </c>
      <c r="C23" s="202" t="s">
        <v>2136</v>
      </c>
      <c r="D23" s="202" t="str">
        <f>VLOOKUP(B23,'HECVAT - Full | Vendor Response'!A$4:D$320,4,TRUE)</f>
        <v>Instructure can make available a test environment for interested prospective customers.</v>
      </c>
      <c r="E23" s="195" t="s">
        <v>2909</v>
      </c>
      <c r="F23" s="195" t="s">
        <v>2137</v>
      </c>
      <c r="G23" s="195" t="s">
        <v>3346</v>
      </c>
      <c r="H23" s="207" t="s">
        <v>2910</v>
      </c>
      <c r="I23" s="207" t="s">
        <v>2138</v>
      </c>
      <c r="J23" s="196" t="b">
        <v>0</v>
      </c>
      <c r="K23" s="205">
        <v>1</v>
      </c>
      <c r="L23" s="196" t="s">
        <v>5</v>
      </c>
      <c r="M23" s="194" t="s">
        <v>2122</v>
      </c>
      <c r="N23" s="194" t="str">
        <f>VLOOKUP(B23,'HECVAT - Full | Vendor Response'!A:E,3,FALSE)</f>
        <v>Yes</v>
      </c>
      <c r="O23" s="194" t="str">
        <f>IF(LEN(VLOOKUP(B23,'Analyst Report'!$A:$I,6,TRUE))= 0,"",VLOOKUP(B23,'Analyst Report'!$A:$I,6,TRUE))</f>
        <v/>
      </c>
      <c r="P23" s="194">
        <f t="shared" si="0"/>
        <v>1</v>
      </c>
      <c r="Q23" s="194">
        <v>10</v>
      </c>
      <c r="R23" s="194">
        <f>IF(LEN(VLOOKUP(B23,'Analyst Report'!$A$31:$I$288,8,TRUE))= 0,"",VLOOKUP(B23,'Analyst Report'!$A$31:$I$288,8,TRUE))</f>
        <v>15</v>
      </c>
      <c r="S23" s="194">
        <f t="shared" si="1"/>
        <v>15</v>
      </c>
      <c r="T23" s="194">
        <f t="shared" si="2"/>
        <v>15</v>
      </c>
      <c r="U23" s="193" t="s">
        <v>60</v>
      </c>
      <c r="V23" s="193" t="s">
        <v>60</v>
      </c>
      <c r="W23" s="193" t="s">
        <v>60</v>
      </c>
      <c r="X23" s="193" t="s">
        <v>60</v>
      </c>
      <c r="Y23" s="193" t="s">
        <v>60</v>
      </c>
      <c r="Z23" s="193" t="s">
        <v>60</v>
      </c>
      <c r="AA23" s="193" t="s">
        <v>60</v>
      </c>
      <c r="AB23" s="193" t="s">
        <v>60</v>
      </c>
    </row>
    <row r="24" spans="1:28" ht="135" x14ac:dyDescent="0.2">
      <c r="A24" s="201">
        <f t="shared" si="3"/>
        <v>7</v>
      </c>
      <c r="B24" s="202" t="s">
        <v>58</v>
      </c>
      <c r="C24" s="202" t="s">
        <v>2911</v>
      </c>
      <c r="D24" s="202" t="str">
        <f>VLOOKUP(B24,'HECVAT - Full | Vendor Response'!A$4:D$320,4,TRUE)</f>
        <v>Instructure can make available a test environment for interested prospective customers.</v>
      </c>
      <c r="E24" s="195" t="s">
        <v>2912</v>
      </c>
      <c r="F24" s="195" t="s">
        <v>60</v>
      </c>
      <c r="G24" s="195" t="s">
        <v>2139</v>
      </c>
      <c r="H24" s="207" t="s">
        <v>2140</v>
      </c>
      <c r="I24" s="207" t="s">
        <v>2913</v>
      </c>
      <c r="J24" s="196"/>
      <c r="K24" s="205">
        <v>1</v>
      </c>
      <c r="L24" s="196" t="s">
        <v>5</v>
      </c>
      <c r="M24" s="194" t="s">
        <v>2122</v>
      </c>
      <c r="N24" s="194" t="str">
        <f>LEFT(VLOOKUP(B24,'HECVAT - Full | Vendor Response'!A:E,3,FALSE),1)</f>
        <v>4</v>
      </c>
      <c r="O24" s="194" t="str">
        <f>IF(LEN(VLOOKUP(B24,'Analyst Report'!$A:$I,6,TRUE))= 0,"",VLOOKUP(B24,'Analyst Report'!$A:$I,6,TRUE))</f>
        <v/>
      </c>
      <c r="P24" s="194">
        <f t="shared" si="0"/>
        <v>0</v>
      </c>
      <c r="Q24" s="194">
        <v>10</v>
      </c>
      <c r="R24" s="194">
        <f>IF(LEN(VLOOKUP(B24,'Analyst Report'!$A$31:$I$288,8,TRUE))= 0,"",VLOOKUP(B24,'Analyst Report'!$A$31:$I$288,8,TRUE))</f>
        <v>15</v>
      </c>
      <c r="S24" s="194">
        <f t="shared" si="1"/>
        <v>15</v>
      </c>
      <c r="T24" s="194">
        <f t="shared" si="2"/>
        <v>0</v>
      </c>
      <c r="U24" s="193" t="s">
        <v>60</v>
      </c>
      <c r="V24" s="193" t="s">
        <v>60</v>
      </c>
      <c r="W24" s="193" t="s">
        <v>60</v>
      </c>
      <c r="X24" s="193" t="s">
        <v>60</v>
      </c>
      <c r="Y24" s="193" t="s">
        <v>60</v>
      </c>
      <c r="Z24" s="193" t="s">
        <v>60</v>
      </c>
      <c r="AA24" s="193" t="s">
        <v>60</v>
      </c>
      <c r="AB24" s="193" t="s">
        <v>60</v>
      </c>
    </row>
    <row r="25" spans="1:28" ht="409.6" x14ac:dyDescent="0.2">
      <c r="A25" s="201">
        <f t="shared" si="3"/>
        <v>8</v>
      </c>
      <c r="B25" s="208" t="s">
        <v>59</v>
      </c>
      <c r="C25" s="208" t="s">
        <v>2141</v>
      </c>
      <c r="D25" s="202" t="str">
        <f>VLOOKUP(B25,'HECVAT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5" s="197" t="s">
        <v>3186</v>
      </c>
      <c r="F25" s="197" t="s">
        <v>60</v>
      </c>
      <c r="G25" s="197" t="s">
        <v>60</v>
      </c>
      <c r="H25" s="209" t="s">
        <v>2914</v>
      </c>
      <c r="I25" s="209" t="s">
        <v>2915</v>
      </c>
      <c r="J25" s="196" t="str">
        <f>IF(S25&gt;20,"TRUE","FALSE")</f>
        <v>FALSE</v>
      </c>
      <c r="K25" s="205">
        <v>1</v>
      </c>
      <c r="L25" s="196" t="s">
        <v>2142</v>
      </c>
      <c r="M25" s="194" t="s">
        <v>2122</v>
      </c>
      <c r="N25" s="194" t="str">
        <f>VLOOKUP(B25,'HECVAT - Full | Vendor Response'!A:E,3,FALSE)</f>
        <v>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have grown to become a leading global provider of learning management, education-tech effectiveness, and credentialing solutions. Today, Instructure supports nearly 8,000 client institutions and tens of millions of users in more than 100 countries. Higher education institutions, K-12 schools, departments of education, and vocational education providers across the globe now rely on Instructure's ecosystem of products as the cornerstone of their digital education strategy. For our complete story, please visit https://inst.bid/story
Instructure is the parent company of all global subsidiaries, including:
•  Instructure Global Limited (UK)
•  Instructure Hungary Kft
•  Instructure Australia Pty Ltd
•  Instructure Brazil Ltda
•  Instructure Singapore Pte. Ltd.
After being publicly traded from 2021 to 2024, Instructure is now a privately held company. In November 2024, Instructure was acquired by investment funds managed by KKR and Dragoneer. KKR is a leading global investment firm that offers alternative asset management as well as capital markets and insurance solutions. Dragoneer Investment Group is a growth-oriented investment firm with over $23 billion under management and a flexible mandate to invest in high-quality businesses in both the public and private markets.</v>
      </c>
      <c r="O25" s="194" t="str">
        <f>IF(LEN(VLOOKUP(B25,'Analyst Report'!$A:$I,7,FALSE))= 0,"",VLOOKUP(B25,'Analyst Report'!$A:$I,7,FALSE))</f>
        <v/>
      </c>
      <c r="P25" s="194">
        <f>IF((O25=""),(IF(ISNUMBER(FIND(M25,N25)), 1, 0)),(IF(ISNUMBER(FIND(M25,O25)), 1, 0)))</f>
        <v>0</v>
      </c>
      <c r="Q25" s="194">
        <v>15</v>
      </c>
      <c r="R25" s="194">
        <f>IF(LEN(VLOOKUP(B25,'Analyst Report'!$A$31:$I$288,9,FALSE))=0,VLOOKUP(B25,'Analyst Report'!$A$31:$I$288,8,FALSE),VLOOKUP(B25,'Analyst Report'!$A$31:$I$288,9,FALSE))</f>
        <v>15</v>
      </c>
      <c r="S25" s="194">
        <f t="shared" si="1"/>
        <v>15</v>
      </c>
      <c r="T25" s="194">
        <f>P25*S25*K25</f>
        <v>0</v>
      </c>
      <c r="U25" s="193" t="s">
        <v>60</v>
      </c>
      <c r="V25" s="193" t="s">
        <v>60</v>
      </c>
      <c r="W25" s="193" t="s">
        <v>60</v>
      </c>
      <c r="X25" s="193" t="s">
        <v>60</v>
      </c>
      <c r="Y25" s="193" t="s">
        <v>60</v>
      </c>
      <c r="Z25" s="193" t="s">
        <v>60</v>
      </c>
      <c r="AA25" s="193" t="s">
        <v>60</v>
      </c>
      <c r="AB25" s="193" t="s">
        <v>60</v>
      </c>
    </row>
    <row r="26" spans="1:28" ht="210" x14ac:dyDescent="0.2">
      <c r="A26" s="201">
        <f t="shared" si="3"/>
        <v>9</v>
      </c>
      <c r="B26" s="210" t="s">
        <v>61</v>
      </c>
      <c r="C26" s="208" t="s">
        <v>2916</v>
      </c>
      <c r="D26" s="202" t="str">
        <f>VLOOKUP(B26,'HECVAT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6" s="197" t="s">
        <v>60</v>
      </c>
      <c r="F26" s="197" t="s">
        <v>60</v>
      </c>
      <c r="G26" s="197" t="s">
        <v>2143</v>
      </c>
      <c r="H26" s="209" t="s">
        <v>2917</v>
      </c>
      <c r="I26" s="209" t="s">
        <v>2918</v>
      </c>
      <c r="J26" s="196" t="str">
        <f t="shared" ref="J26:J84" si="4">IF(S26&gt;20,"TRUE","FALSE")</f>
        <v>FALSE</v>
      </c>
      <c r="K26" s="205">
        <v>1</v>
      </c>
      <c r="L26" s="196" t="s">
        <v>2142</v>
      </c>
      <c r="M26" s="194" t="s">
        <v>2126</v>
      </c>
      <c r="N26" s="194" t="str">
        <f>VLOOKUP(B26,'HECVAT - Full | Vendor Response'!A:E,3,FALSE)</f>
        <v>No</v>
      </c>
      <c r="O26" s="194" t="str">
        <f>IF(LEN(VLOOKUP(B26,'Analyst Report'!$A:$I,7,FALSE))= 0,"",VLOOKUP(B26,'Analyst Report'!$A:$I,7,FALSE))</f>
        <v/>
      </c>
      <c r="P26" s="194">
        <f t="shared" si="0"/>
        <v>1</v>
      </c>
      <c r="Q26" s="194">
        <v>10</v>
      </c>
      <c r="R26" s="194">
        <f>IF(LEN(VLOOKUP(B26,'Analyst Report'!$A$31:$I$288,9,FALSE))=0,VLOOKUP(B26,'Analyst Report'!$A$31:$I$288,8,FALSE),VLOOKUP(B26,'Analyst Report'!$A$31:$I$288,9,FALSE))</f>
        <v>10</v>
      </c>
      <c r="S26" s="194">
        <f t="shared" si="1"/>
        <v>10</v>
      </c>
      <c r="T26" s="194">
        <f t="shared" si="2"/>
        <v>10</v>
      </c>
      <c r="U26" s="193" t="s">
        <v>60</v>
      </c>
      <c r="V26" s="193" t="s">
        <v>60</v>
      </c>
      <c r="W26" s="193" t="s">
        <v>60</v>
      </c>
      <c r="X26" s="193" t="s">
        <v>60</v>
      </c>
      <c r="Y26" s="193" t="s">
        <v>60</v>
      </c>
      <c r="Z26" s="193" t="s">
        <v>60</v>
      </c>
      <c r="AA26" s="193" t="s">
        <v>60</v>
      </c>
      <c r="AB26" s="193" t="s">
        <v>60</v>
      </c>
    </row>
    <row r="27" spans="1:28" ht="270" x14ac:dyDescent="0.2">
      <c r="A27" s="201">
        <f t="shared" si="3"/>
        <v>10</v>
      </c>
      <c r="B27" s="208" t="s">
        <v>62</v>
      </c>
      <c r="C27" s="208" t="s">
        <v>2144</v>
      </c>
      <c r="D27" s="202" t="str">
        <f>VLOOKUP(B27,'HECVAT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7" s="197" t="s">
        <v>60</v>
      </c>
      <c r="F27" s="197" t="s">
        <v>2145</v>
      </c>
      <c r="G27" s="197" t="s">
        <v>2146</v>
      </c>
      <c r="H27" s="209" t="s">
        <v>2147</v>
      </c>
      <c r="I27" s="209" t="s">
        <v>2919</v>
      </c>
      <c r="J27" s="196" t="str">
        <f t="shared" si="4"/>
        <v>FALSE</v>
      </c>
      <c r="K27" s="205">
        <v>1</v>
      </c>
      <c r="L27" s="196" t="s">
        <v>2142</v>
      </c>
      <c r="M27" s="194" t="s">
        <v>2122</v>
      </c>
      <c r="N27" s="194" t="str">
        <f>VLOOKUP(B27,'HECVAT - Full | Vendor Response'!A:E,3,FALSE)</f>
        <v>Yes</v>
      </c>
      <c r="O27" s="194" t="str">
        <f>IF(LEN(VLOOKUP(B27,'Analyst Report'!$A:$I,7,FALSE))= 0,"",VLOOKUP(B27,'Analyst Report'!$A:$I,7,FALSE))</f>
        <v/>
      </c>
      <c r="P27" s="194">
        <f t="shared" si="0"/>
        <v>1</v>
      </c>
      <c r="Q27" s="194">
        <v>15</v>
      </c>
      <c r="R27" s="194">
        <f>IF(LEN(VLOOKUP(B27,'Analyst Report'!$A$31:$I$288,9,FALSE))=0,VLOOKUP(B27,'Analyst Report'!$A$31:$I$288,8,FALSE),VLOOKUP(B27,'Analyst Report'!$A$31:$I$288,9,FALSE))</f>
        <v>15</v>
      </c>
      <c r="S27" s="194">
        <f t="shared" si="1"/>
        <v>15</v>
      </c>
      <c r="T27" s="194">
        <f t="shared" si="2"/>
        <v>15</v>
      </c>
      <c r="U27" s="193" t="s">
        <v>60</v>
      </c>
      <c r="V27" s="193" t="s">
        <v>60</v>
      </c>
      <c r="W27" s="193" t="s">
        <v>60</v>
      </c>
      <c r="X27" s="193" t="s">
        <v>60</v>
      </c>
      <c r="Y27" s="193" t="s">
        <v>60</v>
      </c>
      <c r="Z27" s="193" t="s">
        <v>60</v>
      </c>
      <c r="AA27" s="193" t="s">
        <v>60</v>
      </c>
      <c r="AB27" s="193" t="s">
        <v>60</v>
      </c>
    </row>
    <row r="28" spans="1:28" ht="210" x14ac:dyDescent="0.2">
      <c r="A28" s="201">
        <f t="shared" si="3"/>
        <v>11</v>
      </c>
      <c r="B28" s="208" t="s">
        <v>63</v>
      </c>
      <c r="C28" s="208" t="s">
        <v>2923</v>
      </c>
      <c r="D28" s="202" t="str">
        <f>VLOOKUP(B28,'HECVAT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8" s="197" t="s">
        <v>60</v>
      </c>
      <c r="F28" s="197" t="s">
        <v>2148</v>
      </c>
      <c r="G28" s="197" t="s">
        <v>3187</v>
      </c>
      <c r="H28" s="209" t="s">
        <v>2149</v>
      </c>
      <c r="I28" s="209" t="s">
        <v>2150</v>
      </c>
      <c r="J28" s="196" t="str">
        <f t="shared" si="4"/>
        <v>TRUE</v>
      </c>
      <c r="K28" s="205">
        <v>1</v>
      </c>
      <c r="L28" s="196" t="s">
        <v>2142</v>
      </c>
      <c r="M28" s="194" t="s">
        <v>2122</v>
      </c>
      <c r="N28" s="194" t="str">
        <f>VLOOKUP(B28,'HECVAT - Full | Vendor Response'!A:E,3,FALSE)</f>
        <v>Yes</v>
      </c>
      <c r="O28" s="194" t="str">
        <f>IF(LEN(VLOOKUP(B28,'Analyst Report'!$A:$I,7,FALSE))= 0,"",VLOOKUP(B28,'Analyst Report'!$A:$I,7,FALSE))</f>
        <v/>
      </c>
      <c r="P28" s="194">
        <f t="shared" si="0"/>
        <v>1</v>
      </c>
      <c r="Q28" s="194">
        <v>25</v>
      </c>
      <c r="R28" s="194">
        <f>IF(LEN(VLOOKUP(B28,'Analyst Report'!$A$31:$I$288,9,FALSE))=0,VLOOKUP(B28,'Analyst Report'!$A$31:$I$288,8,FALSE),VLOOKUP(B28,'Analyst Report'!$A$31:$I$288,9,FALSE))</f>
        <v>25</v>
      </c>
      <c r="S28" s="194">
        <f t="shared" si="1"/>
        <v>25</v>
      </c>
      <c r="T28" s="194">
        <f t="shared" si="2"/>
        <v>25</v>
      </c>
      <c r="U28" s="193" t="s">
        <v>60</v>
      </c>
      <c r="V28" s="193" t="s">
        <v>60</v>
      </c>
      <c r="W28" s="193" t="s">
        <v>60</v>
      </c>
      <c r="X28" s="193" t="s">
        <v>60</v>
      </c>
      <c r="Y28" s="193" t="s">
        <v>60</v>
      </c>
      <c r="Z28" s="193" t="s">
        <v>60</v>
      </c>
      <c r="AA28" s="193" t="s">
        <v>60</v>
      </c>
      <c r="AB28" s="193" t="s">
        <v>60</v>
      </c>
    </row>
    <row r="29" spans="1:28" ht="409.6" x14ac:dyDescent="0.2">
      <c r="A29" s="201">
        <f t="shared" si="3"/>
        <v>12</v>
      </c>
      <c r="B29" s="208" t="s">
        <v>64</v>
      </c>
      <c r="C29" s="208" t="s">
        <v>2151</v>
      </c>
      <c r="D29" s="202" t="str">
        <f>VLOOKUP(B29,'HECVAT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9" s="197" t="s">
        <v>2152</v>
      </c>
      <c r="F29" s="197" t="s">
        <v>60</v>
      </c>
      <c r="G29" s="197" t="s">
        <v>60</v>
      </c>
      <c r="H29" s="209" t="s">
        <v>2153</v>
      </c>
      <c r="I29" s="209" t="s">
        <v>2920</v>
      </c>
      <c r="J29" s="196" t="str">
        <f t="shared" si="4"/>
        <v>FALSE</v>
      </c>
      <c r="K29" s="205">
        <v>1</v>
      </c>
      <c r="L29" s="196" t="s">
        <v>2142</v>
      </c>
      <c r="M29" s="194" t="s">
        <v>2122</v>
      </c>
      <c r="N29" s="194" t="str">
        <f>VLOOKUP(B29,'HECVAT - Full | Vendor Response'!A:E,3,FALSE)</f>
        <v xml:space="preserve">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Instructure's Security Team regularly performs vulnerability scans using a number of internal and external tools and techniques. The scope of the scans include but are not limited to the OWASP Top Ten and SANS Top 25 CWEs._x000B__x000B_In addition to this, the Amazon Web Services infrastructure on which Impact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Impact Compliance package at https://inst.bid/impact/dl
</v>
      </c>
      <c r="O29" s="194" t="str">
        <f>IF(LEN(VLOOKUP(B29,'Analyst Report'!$A:$I,7,FALSE))= 0,"",VLOOKUP(B29,'Analyst Report'!$A:$I,7,FALSE))</f>
        <v/>
      </c>
      <c r="P29" s="194">
        <f t="shared" si="0"/>
        <v>0</v>
      </c>
      <c r="Q29" s="194">
        <v>15</v>
      </c>
      <c r="R29" s="194">
        <f>IF(LEN(VLOOKUP(B29,'Analyst Report'!$A$31:$I$288,9,FALSE))=0,VLOOKUP(B29,'Analyst Report'!$A$31:$I$288,8,FALSE),VLOOKUP(B29,'Analyst Report'!$A$31:$I$288,9,FALSE))</f>
        <v>15</v>
      </c>
      <c r="S29" s="194">
        <f t="shared" si="1"/>
        <v>15</v>
      </c>
      <c r="T29" s="194">
        <f t="shared" si="2"/>
        <v>0</v>
      </c>
      <c r="U29" s="193" t="s">
        <v>60</v>
      </c>
      <c r="V29" s="193" t="s">
        <v>60</v>
      </c>
      <c r="W29" s="193" t="s">
        <v>60</v>
      </c>
      <c r="X29" s="193" t="s">
        <v>60</v>
      </c>
      <c r="Y29" s="193" t="s">
        <v>60</v>
      </c>
      <c r="Z29" s="193" t="s">
        <v>60</v>
      </c>
      <c r="AA29" s="193" t="s">
        <v>60</v>
      </c>
      <c r="AB29" s="193" t="s">
        <v>60</v>
      </c>
    </row>
    <row r="30" spans="1:28" ht="409.6" x14ac:dyDescent="0.2">
      <c r="A30" s="201">
        <f t="shared" si="3"/>
        <v>13</v>
      </c>
      <c r="B30" s="208" t="s">
        <v>65</v>
      </c>
      <c r="C30" s="208" t="s">
        <v>2154</v>
      </c>
      <c r="D30" s="202" t="str">
        <f>VLOOKUP(B30,'HECVAT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0" s="220" t="s">
        <v>60</v>
      </c>
      <c r="F30" s="197" t="s">
        <v>2155</v>
      </c>
      <c r="G30" s="197" t="s">
        <v>2156</v>
      </c>
      <c r="H30" s="209" t="s">
        <v>2157</v>
      </c>
      <c r="I30" s="209" t="s">
        <v>2158</v>
      </c>
      <c r="J30" s="196" t="str">
        <f t="shared" si="4"/>
        <v>FALSE</v>
      </c>
      <c r="K30" s="205">
        <v>1</v>
      </c>
      <c r="L30" s="196" t="s">
        <v>7</v>
      </c>
      <c r="M30" s="194" t="s">
        <v>2122</v>
      </c>
      <c r="N30" s="194" t="str">
        <f>VLOOKUP(B30,'HECVAT - Full | Vendor Response'!A:E,3,FALSE)</f>
        <v>Yes</v>
      </c>
      <c r="O30" s="194" t="str">
        <f>IF(LEN(VLOOKUP(B30,'Analyst Report'!$A:$I,7,FALSE))= 0,"",VLOOKUP(B30,'Analyst Report'!$A:$I,7,FALSE))</f>
        <v/>
      </c>
      <c r="P30" s="194">
        <f t="shared" si="0"/>
        <v>1</v>
      </c>
      <c r="Q30" s="194">
        <v>20</v>
      </c>
      <c r="R30" s="194">
        <f>IF(LEN(VLOOKUP(B30,'Analyst Report'!$A$31:$I$288,9,FALSE))=0,VLOOKUP(B30,'Analyst Report'!$A$31:$I$288,8,FALSE),VLOOKUP(B30,'Analyst Report'!$A$31:$I$288,9,FALSE))</f>
        <v>20</v>
      </c>
      <c r="S30" s="194">
        <f t="shared" si="1"/>
        <v>20</v>
      </c>
      <c r="T30" s="194">
        <f t="shared" si="2"/>
        <v>20</v>
      </c>
      <c r="U30" s="193" t="s">
        <v>60</v>
      </c>
      <c r="V30" s="193" t="s">
        <v>60</v>
      </c>
      <c r="W30" s="193" t="s">
        <v>60</v>
      </c>
      <c r="X30" s="193" t="s">
        <v>60</v>
      </c>
      <c r="Y30" s="193" t="s">
        <v>60</v>
      </c>
      <c r="Z30" s="193" t="s">
        <v>60</v>
      </c>
      <c r="AA30" s="193" t="s">
        <v>60</v>
      </c>
      <c r="AB30" s="193" t="s">
        <v>60</v>
      </c>
    </row>
    <row r="31" spans="1:28" ht="409.6" x14ac:dyDescent="0.2">
      <c r="A31" s="201">
        <f t="shared" si="3"/>
        <v>14</v>
      </c>
      <c r="B31" s="208" t="s">
        <v>66</v>
      </c>
      <c r="C31" s="208" t="s">
        <v>2159</v>
      </c>
      <c r="D31" s="202" t="str">
        <f>VLOOKUP(B31,'HECVAT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1" s="220" t="s">
        <v>60</v>
      </c>
      <c r="F31" s="197" t="s">
        <v>2160</v>
      </c>
      <c r="G31" s="197" t="s">
        <v>2161</v>
      </c>
      <c r="H31" s="209" t="s">
        <v>2921</v>
      </c>
      <c r="I31" s="209" t="s">
        <v>2162</v>
      </c>
      <c r="J31" s="196" t="str">
        <f t="shared" si="4"/>
        <v>FALSE</v>
      </c>
      <c r="K31" s="205">
        <v>1</v>
      </c>
      <c r="L31" s="196" t="s">
        <v>7</v>
      </c>
      <c r="M31" s="194" t="s">
        <v>2122</v>
      </c>
      <c r="N31" s="194" t="str">
        <f>VLOOKUP(B31,'HECVAT - Full | Vendor Response'!A:E,3,FALSE)</f>
        <v>Yes</v>
      </c>
      <c r="O31" s="194" t="str">
        <f>IF(LEN(VLOOKUP(B31,'Analyst Report'!$A:$I,7,FALSE))= 0,"",VLOOKUP(B31,'Analyst Report'!$A:$I,7,FALSE))</f>
        <v/>
      </c>
      <c r="P31" s="194">
        <f t="shared" si="0"/>
        <v>1</v>
      </c>
      <c r="Q31" s="194">
        <v>20</v>
      </c>
      <c r="R31" s="194">
        <f>IF(LEN(VLOOKUP(B31,'Analyst Report'!$A$31:$I$288,9,FALSE))=0,VLOOKUP(B31,'Analyst Report'!$A$31:$I$288,8,FALSE),VLOOKUP(B31,'Analyst Report'!$A$31:$I$288,9,FALSE))</f>
        <v>20</v>
      </c>
      <c r="S31" s="194">
        <f t="shared" si="1"/>
        <v>20</v>
      </c>
      <c r="T31" s="194">
        <f t="shared" si="2"/>
        <v>20</v>
      </c>
      <c r="U31" s="193" t="s">
        <v>60</v>
      </c>
      <c r="V31" s="193" t="s">
        <v>60</v>
      </c>
      <c r="W31" s="193" t="s">
        <v>60</v>
      </c>
      <c r="X31" s="193" t="s">
        <v>60</v>
      </c>
      <c r="Y31" s="193" t="s">
        <v>60</v>
      </c>
      <c r="Z31" s="193" t="s">
        <v>60</v>
      </c>
      <c r="AA31" s="193" t="s">
        <v>60</v>
      </c>
      <c r="AB31" s="193" t="s">
        <v>60</v>
      </c>
    </row>
    <row r="32" spans="1:28" ht="409.6" x14ac:dyDescent="0.2">
      <c r="A32" s="201">
        <f t="shared" si="3"/>
        <v>15</v>
      </c>
      <c r="B32" s="208" t="s">
        <v>67</v>
      </c>
      <c r="C32" s="208" t="s">
        <v>2163</v>
      </c>
      <c r="D32" s="202" t="str">
        <f>VLOOKUP(B32,'HECVAT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2" s="220" t="s">
        <v>60</v>
      </c>
      <c r="F32" s="197" t="s">
        <v>2164</v>
      </c>
      <c r="G32" s="197" t="s">
        <v>2165</v>
      </c>
      <c r="H32" s="209" t="s">
        <v>2166</v>
      </c>
      <c r="I32" s="209" t="s">
        <v>2167</v>
      </c>
      <c r="J32" s="196" t="str">
        <f t="shared" si="4"/>
        <v>FALSE</v>
      </c>
      <c r="K32" s="205">
        <v>1</v>
      </c>
      <c r="L32" s="196" t="s">
        <v>7</v>
      </c>
      <c r="M32" s="194" t="s">
        <v>2122</v>
      </c>
      <c r="N32" s="194" t="str">
        <f>VLOOKUP(B32,'HECVAT - Full | Vendor Response'!A:E,3,FALSE)</f>
        <v>Yes</v>
      </c>
      <c r="O32" s="194" t="str">
        <f>IF(LEN(VLOOKUP(B32,'Analyst Report'!$A:$I,7,FALSE))= 0,"",VLOOKUP(B32,'Analyst Report'!$A:$I,7,FALSE))</f>
        <v/>
      </c>
      <c r="P32" s="194">
        <f t="shared" si="0"/>
        <v>1</v>
      </c>
      <c r="Q32" s="194">
        <v>20</v>
      </c>
      <c r="R32" s="194">
        <f>IF(LEN(VLOOKUP(B32,'Analyst Report'!$A$31:$I$288,9,FALSE))=0,VLOOKUP(B32,'Analyst Report'!$A$31:$I$288,8,FALSE),VLOOKUP(B32,'Analyst Report'!$A$31:$I$288,9,FALSE))</f>
        <v>20</v>
      </c>
      <c r="S32" s="194">
        <f t="shared" si="1"/>
        <v>20</v>
      </c>
      <c r="T32" s="194">
        <f t="shared" si="2"/>
        <v>20</v>
      </c>
      <c r="U32" s="193" t="s">
        <v>60</v>
      </c>
      <c r="V32" s="193" t="s">
        <v>60</v>
      </c>
      <c r="W32" s="193" t="s">
        <v>60</v>
      </c>
      <c r="X32" s="193" t="s">
        <v>60</v>
      </c>
      <c r="Y32" s="193" t="s">
        <v>60</v>
      </c>
      <c r="Z32" s="193" t="s">
        <v>60</v>
      </c>
      <c r="AA32" s="193" t="s">
        <v>60</v>
      </c>
      <c r="AB32" s="193" t="s">
        <v>60</v>
      </c>
    </row>
    <row r="33" spans="1:28" ht="409.6" x14ac:dyDescent="0.2">
      <c r="A33" s="201">
        <f t="shared" si="3"/>
        <v>16</v>
      </c>
      <c r="B33" s="208" t="s">
        <v>68</v>
      </c>
      <c r="C33" s="208" t="s">
        <v>2922</v>
      </c>
      <c r="D33" s="202" t="str">
        <f>VLOOKUP(B33,'HECVAT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3" s="220" t="s">
        <v>60</v>
      </c>
      <c r="F33" s="197" t="s">
        <v>2168</v>
      </c>
      <c r="G33" s="197" t="s">
        <v>2169</v>
      </c>
      <c r="H33" s="209" t="s">
        <v>2924</v>
      </c>
      <c r="I33" s="209" t="s">
        <v>2170</v>
      </c>
      <c r="J33" s="196" t="str">
        <f t="shared" si="4"/>
        <v>FALSE</v>
      </c>
      <c r="K33" s="205">
        <v>1</v>
      </c>
      <c r="L33" s="196" t="s">
        <v>7</v>
      </c>
      <c r="M33" s="194" t="s">
        <v>2122</v>
      </c>
      <c r="N33" s="194" t="str">
        <f>VLOOKUP(B33,'HECVAT - Full | Vendor Response'!A:E,3,FALSE)</f>
        <v>Yes</v>
      </c>
      <c r="O33" s="194" t="str">
        <f>IF(LEN(VLOOKUP(B33,'Analyst Report'!$A:$I,7,FALSE))= 0,"",VLOOKUP(B33,'Analyst Report'!$A:$I,7,FALSE))</f>
        <v/>
      </c>
      <c r="P33" s="194">
        <f t="shared" si="0"/>
        <v>1</v>
      </c>
      <c r="Q33" s="194">
        <v>20</v>
      </c>
      <c r="R33" s="194">
        <f>IF(LEN(VLOOKUP(B33,'Analyst Report'!$A$31:$I$288,9,FALSE))=0,VLOOKUP(B33,'Analyst Report'!$A$31:$I$288,8,FALSE),VLOOKUP(B33,'Analyst Report'!$A$31:$I$288,9,FALSE))</f>
        <v>20</v>
      </c>
      <c r="S33" s="194">
        <f t="shared" si="1"/>
        <v>20</v>
      </c>
      <c r="T33" s="194">
        <f t="shared" si="2"/>
        <v>20</v>
      </c>
      <c r="U33" s="193" t="s">
        <v>60</v>
      </c>
      <c r="V33" s="193" t="s">
        <v>60</v>
      </c>
      <c r="W33" s="193" t="s">
        <v>60</v>
      </c>
      <c r="X33" s="193" t="s">
        <v>60</v>
      </c>
      <c r="Y33" s="193" t="s">
        <v>60</v>
      </c>
      <c r="Z33" s="193" t="s">
        <v>60</v>
      </c>
      <c r="AA33" s="193" t="s">
        <v>60</v>
      </c>
      <c r="AB33" s="193" t="s">
        <v>60</v>
      </c>
    </row>
    <row r="34" spans="1:28" ht="409.6" x14ac:dyDescent="0.2">
      <c r="A34" s="201">
        <f t="shared" si="3"/>
        <v>17</v>
      </c>
      <c r="B34" s="208" t="s">
        <v>69</v>
      </c>
      <c r="C34" s="208" t="s">
        <v>2171</v>
      </c>
      <c r="D34" s="202" t="str">
        <f>VLOOKUP(B34,'HECVAT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4" s="220"/>
      <c r="F34" s="197" t="s">
        <v>3192</v>
      </c>
      <c r="G34" s="197" t="s">
        <v>2925</v>
      </c>
      <c r="H34" s="209" t="s">
        <v>2172</v>
      </c>
      <c r="I34" s="209" t="s">
        <v>2173</v>
      </c>
      <c r="J34" s="196" t="str">
        <f t="shared" si="4"/>
        <v>FALSE</v>
      </c>
      <c r="K34" s="205">
        <v>1</v>
      </c>
      <c r="L34" s="196" t="s">
        <v>7</v>
      </c>
      <c r="M34" s="194" t="s">
        <v>2122</v>
      </c>
      <c r="N34" s="194" t="str">
        <f>VLOOKUP(B34,'HECVAT - Full | Vendor Response'!A:E,3,FALSE)</f>
        <v>Yes</v>
      </c>
      <c r="O34" s="194" t="str">
        <f>IF(LEN(VLOOKUP(B34,'Analyst Report'!$A:$I,7,FALSE))= 0,"",VLOOKUP(B34,'Analyst Report'!$A:$I,7,FALSE))</f>
        <v/>
      </c>
      <c r="P34" s="194">
        <f t="shared" si="0"/>
        <v>1</v>
      </c>
      <c r="Q34" s="194">
        <v>20</v>
      </c>
      <c r="R34" s="194">
        <f>IF(LEN(VLOOKUP(B34,'Analyst Report'!$A$31:$I$288,9,FALSE))=0,VLOOKUP(B34,'Analyst Report'!$A$31:$I$288,8,FALSE),VLOOKUP(B34,'Analyst Report'!$A$31:$I$288,9,FALSE))</f>
        <v>20</v>
      </c>
      <c r="S34" s="194">
        <f t="shared" si="1"/>
        <v>20</v>
      </c>
      <c r="T34" s="194">
        <f t="shared" si="2"/>
        <v>20</v>
      </c>
      <c r="U34" s="193" t="s">
        <v>60</v>
      </c>
      <c r="V34" s="193" t="s">
        <v>60</v>
      </c>
      <c r="W34" s="193" t="s">
        <v>60</v>
      </c>
      <c r="X34" s="193" t="s">
        <v>60</v>
      </c>
      <c r="Y34" s="193" t="s">
        <v>60</v>
      </c>
      <c r="Z34" s="193" t="s">
        <v>60</v>
      </c>
      <c r="AA34" s="193" t="s">
        <v>60</v>
      </c>
      <c r="AB34" s="193" t="s">
        <v>60</v>
      </c>
    </row>
    <row r="35" spans="1:28" ht="409.6" x14ac:dyDescent="0.2">
      <c r="A35" s="201">
        <f t="shared" si="3"/>
        <v>18</v>
      </c>
      <c r="B35" s="208" t="s">
        <v>70</v>
      </c>
      <c r="C35" s="208" t="s">
        <v>2926</v>
      </c>
      <c r="D35" s="202" t="str">
        <f>VLOOKUP(B35,'HECVAT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5" s="197" t="s">
        <v>60</v>
      </c>
      <c r="F35" s="197" t="s">
        <v>2174</v>
      </c>
      <c r="G35" s="197" t="s">
        <v>2175</v>
      </c>
      <c r="H35" s="209" t="s">
        <v>2176</v>
      </c>
      <c r="I35" s="209" t="s">
        <v>2177</v>
      </c>
      <c r="J35" s="196" t="str">
        <f t="shared" si="4"/>
        <v>FALSE</v>
      </c>
      <c r="K35" s="205">
        <v>1</v>
      </c>
      <c r="L35" s="196" t="s">
        <v>7</v>
      </c>
      <c r="M35" s="194" t="s">
        <v>2122</v>
      </c>
      <c r="N35" s="194" t="str">
        <f>VLOOKUP(B35,'HECVAT - Full | Vendor Response'!A:E,3,FALSE)</f>
        <v>Yes</v>
      </c>
      <c r="O35" s="194" t="str">
        <f>IF(LEN(VLOOKUP(B35,'Analyst Report'!$A:$I,7,FALSE))= 0,"",VLOOKUP(B35,'Analyst Report'!$A:$I,7,FALSE))</f>
        <v/>
      </c>
      <c r="P35" s="194">
        <f t="shared" si="0"/>
        <v>1</v>
      </c>
      <c r="Q35" s="194">
        <v>20</v>
      </c>
      <c r="R35" s="194">
        <f>IF(LEN(VLOOKUP(B35,'Analyst Report'!$A$31:$I$288,9,FALSE))=0,VLOOKUP(B35,'Analyst Report'!$A$31:$I$288,8,FALSE),VLOOKUP(B35,'Analyst Report'!$A$31:$I$288,9,FALSE))</f>
        <v>20</v>
      </c>
      <c r="S35" s="194">
        <f t="shared" si="1"/>
        <v>20</v>
      </c>
      <c r="T35" s="194">
        <f t="shared" si="2"/>
        <v>20</v>
      </c>
      <c r="U35" s="193" t="s">
        <v>60</v>
      </c>
      <c r="V35" s="193" t="s">
        <v>60</v>
      </c>
      <c r="W35" s="193" t="s">
        <v>60</v>
      </c>
      <c r="X35" s="193" t="s">
        <v>60</v>
      </c>
      <c r="Y35" s="193" t="s">
        <v>60</v>
      </c>
      <c r="Z35" s="193" t="s">
        <v>60</v>
      </c>
      <c r="AA35" s="193" t="s">
        <v>60</v>
      </c>
      <c r="AB35" s="193" t="s">
        <v>60</v>
      </c>
    </row>
    <row r="36" spans="1:28" ht="409.6" x14ac:dyDescent="0.2">
      <c r="A36" s="201">
        <f t="shared" si="3"/>
        <v>19</v>
      </c>
      <c r="B36" s="208" t="s">
        <v>71</v>
      </c>
      <c r="C36" s="208" t="s">
        <v>2178</v>
      </c>
      <c r="D36" s="202" t="str">
        <f>VLOOKUP(B36,'HECVAT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6" s="197" t="s">
        <v>60</v>
      </c>
      <c r="F36" s="197" t="s">
        <v>2179</v>
      </c>
      <c r="G36" s="197" t="s">
        <v>2180</v>
      </c>
      <c r="H36" s="209" t="s">
        <v>2176</v>
      </c>
      <c r="I36" s="209" t="s">
        <v>2177</v>
      </c>
      <c r="J36" s="196" t="str">
        <f t="shared" si="4"/>
        <v>FALSE</v>
      </c>
      <c r="K36" s="205">
        <v>1</v>
      </c>
      <c r="L36" s="196" t="s">
        <v>7</v>
      </c>
      <c r="M36" s="194" t="s">
        <v>2122</v>
      </c>
      <c r="N36" s="194" t="str">
        <f>VLOOKUP(B36,'HECVAT - Full | Vendor Response'!A:E,3,FALSE)</f>
        <v>Yes</v>
      </c>
      <c r="O36" s="194" t="str">
        <f>IF(LEN(VLOOKUP(B36,'Analyst Report'!$A:$I,7,FALSE))= 0,"",VLOOKUP(B36,'Analyst Report'!$A:$I,7,FALSE))</f>
        <v/>
      </c>
      <c r="P36" s="194">
        <f t="shared" si="0"/>
        <v>1</v>
      </c>
      <c r="Q36" s="194">
        <v>20</v>
      </c>
      <c r="R36" s="194">
        <f>IF(LEN(VLOOKUP(B36,'Analyst Report'!$A$31:$I$288,9,FALSE))=0,VLOOKUP(B36,'Analyst Report'!$A$31:$I$288,8,FALSE),VLOOKUP(B36,'Analyst Report'!$A$31:$I$288,9,FALSE))</f>
        <v>20</v>
      </c>
      <c r="S36" s="194">
        <f t="shared" si="1"/>
        <v>20</v>
      </c>
      <c r="T36" s="194">
        <f t="shared" si="2"/>
        <v>20</v>
      </c>
      <c r="U36" s="193" t="s">
        <v>60</v>
      </c>
      <c r="V36" s="193" t="s">
        <v>60</v>
      </c>
      <c r="W36" s="193" t="s">
        <v>60</v>
      </c>
      <c r="X36" s="193" t="s">
        <v>60</v>
      </c>
      <c r="Y36" s="193" t="s">
        <v>60</v>
      </c>
      <c r="Z36" s="193" t="s">
        <v>60</v>
      </c>
      <c r="AA36" s="193" t="s">
        <v>60</v>
      </c>
      <c r="AB36" s="193" t="s">
        <v>60</v>
      </c>
    </row>
    <row r="37" spans="1:28" ht="409.6" x14ac:dyDescent="0.2">
      <c r="A37" s="201">
        <f t="shared" si="3"/>
        <v>20</v>
      </c>
      <c r="B37" s="208" t="s">
        <v>72</v>
      </c>
      <c r="C37" s="208" t="s">
        <v>2181</v>
      </c>
      <c r="D37" s="202" t="str">
        <f>VLOOKUP(B37,'HECVAT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7" s="197" t="s">
        <v>60</v>
      </c>
      <c r="F37" s="197" t="s">
        <v>2128</v>
      </c>
      <c r="G37" s="197" t="s">
        <v>2927</v>
      </c>
      <c r="H37" s="209" t="s">
        <v>2928</v>
      </c>
      <c r="I37" s="209" t="s">
        <v>2182</v>
      </c>
      <c r="J37" s="196" t="str">
        <f t="shared" si="4"/>
        <v>FALSE</v>
      </c>
      <c r="K37" s="205">
        <v>1</v>
      </c>
      <c r="L37" s="196" t="s">
        <v>7</v>
      </c>
      <c r="M37" s="194" t="s">
        <v>2122</v>
      </c>
      <c r="N37" s="194" t="str">
        <f>VLOOKUP(B37,'HECVAT - Full | Vendor Response'!A:E,3,FALSE)</f>
        <v>Yes</v>
      </c>
      <c r="O37" s="194" t="str">
        <f>IF(LEN(VLOOKUP(B37,'Analyst Report'!$A:$I,7,FALSE))= 0,"",VLOOKUP(B37,'Analyst Report'!$A:$I,7,FALSE))</f>
        <v/>
      </c>
      <c r="P37" s="194">
        <f t="shared" si="0"/>
        <v>1</v>
      </c>
      <c r="Q37" s="194">
        <v>20</v>
      </c>
      <c r="R37" s="194">
        <f>IF(LEN(VLOOKUP(B37,'Analyst Report'!$A$31:$I$288,9,FALSE))=0,VLOOKUP(B37,'Analyst Report'!$A$31:$I$288,8,FALSE),VLOOKUP(B37,'Analyst Report'!$A$31:$I$288,9,FALSE))</f>
        <v>20</v>
      </c>
      <c r="S37" s="194">
        <f t="shared" si="1"/>
        <v>20</v>
      </c>
      <c r="T37" s="194">
        <f t="shared" si="2"/>
        <v>20</v>
      </c>
      <c r="U37" s="193" t="s">
        <v>60</v>
      </c>
      <c r="V37" s="193" t="s">
        <v>60</v>
      </c>
      <c r="W37" s="193" t="s">
        <v>60</v>
      </c>
      <c r="X37" s="193" t="s">
        <v>60</v>
      </c>
      <c r="Y37" s="193" t="s">
        <v>60</v>
      </c>
      <c r="Z37" s="193" t="s">
        <v>60</v>
      </c>
      <c r="AA37" s="193" t="s">
        <v>60</v>
      </c>
      <c r="AB37" s="193" t="s">
        <v>60</v>
      </c>
    </row>
    <row r="38" spans="1:28" ht="409.6" x14ac:dyDescent="0.2">
      <c r="A38" s="201">
        <f t="shared" si="3"/>
        <v>21</v>
      </c>
      <c r="B38" s="208" t="s">
        <v>73</v>
      </c>
      <c r="C38" s="208" t="s">
        <v>2183</v>
      </c>
      <c r="D38" s="202" t="str">
        <f>VLOOKUP(B38,'HECVAT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8" s="197" t="s">
        <v>60</v>
      </c>
      <c r="F38" s="197" t="s">
        <v>2128</v>
      </c>
      <c r="G38" s="197" t="s">
        <v>2184</v>
      </c>
      <c r="H38" s="209" t="s">
        <v>2185</v>
      </c>
      <c r="I38" s="209" t="s">
        <v>2186</v>
      </c>
      <c r="J38" s="196" t="str">
        <f t="shared" si="4"/>
        <v>FALSE</v>
      </c>
      <c r="K38" s="205">
        <v>1</v>
      </c>
      <c r="L38" s="196" t="s">
        <v>7</v>
      </c>
      <c r="M38" s="194" t="s">
        <v>2122</v>
      </c>
      <c r="N38" s="194" t="str">
        <f>VLOOKUP(B38,'HECVAT - Full | Vendor Response'!A:E,3,FALSE)</f>
        <v>Yes</v>
      </c>
      <c r="O38" s="194" t="str">
        <f>IF(LEN(VLOOKUP(B38,'Analyst Report'!$A:$I,7,FALSE))= 0,"",VLOOKUP(B38,'Analyst Report'!$A:$I,7,FALSE))</f>
        <v/>
      </c>
      <c r="P38" s="194">
        <f t="shared" si="0"/>
        <v>1</v>
      </c>
      <c r="Q38" s="194">
        <v>20</v>
      </c>
      <c r="R38" s="194">
        <f>IF(LEN(VLOOKUP(B38,'Analyst Report'!$A$31:$I$288,9,FALSE))=0,VLOOKUP(B38,'Analyst Report'!$A$31:$I$288,8,FALSE),VLOOKUP(B38,'Analyst Report'!$A$31:$I$288,9,FALSE))</f>
        <v>20</v>
      </c>
      <c r="S38" s="194">
        <f t="shared" si="1"/>
        <v>20</v>
      </c>
      <c r="T38" s="194">
        <f t="shared" si="2"/>
        <v>20</v>
      </c>
      <c r="U38" s="193" t="s">
        <v>60</v>
      </c>
      <c r="V38" s="193" t="s">
        <v>60</v>
      </c>
      <c r="W38" s="193" t="s">
        <v>60</v>
      </c>
      <c r="X38" s="193" t="s">
        <v>60</v>
      </c>
      <c r="Y38" s="193" t="s">
        <v>60</v>
      </c>
      <c r="Z38" s="193" t="s">
        <v>60</v>
      </c>
      <c r="AA38" s="193" t="s">
        <v>60</v>
      </c>
      <c r="AB38" s="193" t="s">
        <v>60</v>
      </c>
    </row>
    <row r="39" spans="1:28" ht="409.6" x14ac:dyDescent="0.2">
      <c r="A39" s="201">
        <f t="shared" si="3"/>
        <v>22</v>
      </c>
      <c r="B39" s="208" t="s">
        <v>74</v>
      </c>
      <c r="C39" s="208" t="s">
        <v>2187</v>
      </c>
      <c r="D39" s="202" t="str">
        <f>VLOOKUP(B39,'HECVAT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9" s="197" t="s">
        <v>2929</v>
      </c>
      <c r="F39" s="197" t="s">
        <v>2188</v>
      </c>
      <c r="G39" s="197" t="s">
        <v>2189</v>
      </c>
      <c r="H39" s="209" t="s">
        <v>2190</v>
      </c>
      <c r="I39" s="209" t="s">
        <v>2191</v>
      </c>
      <c r="J39" s="196" t="str">
        <f t="shared" si="4"/>
        <v>FALSE</v>
      </c>
      <c r="K39" s="205">
        <v>1</v>
      </c>
      <c r="L39" s="196" t="s">
        <v>7</v>
      </c>
      <c r="M39" s="194" t="s">
        <v>2122</v>
      </c>
      <c r="N39" s="194" t="str">
        <f>VLOOKUP(B39,'HECVAT - Full | Vendor Response'!A:E,3,FALSE)</f>
        <v>Yes</v>
      </c>
      <c r="O39" s="194" t="str">
        <f>IF(LEN(VLOOKUP(B39,'Analyst Report'!$A:$I,7,FALSE))= 0,"",VLOOKUP(B39,'Analyst Report'!$A:$I,7,FALSE))</f>
        <v/>
      </c>
      <c r="P39" s="194">
        <f t="shared" si="0"/>
        <v>1</v>
      </c>
      <c r="Q39" s="194">
        <v>20</v>
      </c>
      <c r="R39" s="194">
        <f>IF(LEN(VLOOKUP(B39,'Analyst Report'!$A$31:$I$288,9,FALSE))=0,VLOOKUP(B39,'Analyst Report'!$A$31:$I$288,8,FALSE),VLOOKUP(B39,'Analyst Report'!$A$31:$I$288,9,FALSE))</f>
        <v>20</v>
      </c>
      <c r="S39" s="194">
        <f t="shared" si="1"/>
        <v>20</v>
      </c>
      <c r="T39" s="194">
        <f t="shared" si="2"/>
        <v>20</v>
      </c>
      <c r="U39" s="193" t="s">
        <v>60</v>
      </c>
      <c r="V39" s="193" t="s">
        <v>60</v>
      </c>
      <c r="W39" s="193" t="s">
        <v>60</v>
      </c>
      <c r="X39" s="193" t="s">
        <v>60</v>
      </c>
      <c r="Y39" s="193" t="s">
        <v>60</v>
      </c>
      <c r="Z39" s="193" t="s">
        <v>60</v>
      </c>
      <c r="AA39" s="193" t="s">
        <v>60</v>
      </c>
      <c r="AB39" s="193" t="s">
        <v>60</v>
      </c>
    </row>
    <row r="40" spans="1:28" ht="409.6" x14ac:dyDescent="0.2">
      <c r="A40" s="201">
        <f t="shared" si="3"/>
        <v>23</v>
      </c>
      <c r="B40" s="208" t="s">
        <v>75</v>
      </c>
      <c r="C40" s="208" t="s">
        <v>2192</v>
      </c>
      <c r="D40" s="202" t="str">
        <f>VLOOKUP(B40,'HECVAT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40" s="197" t="s">
        <v>60</v>
      </c>
      <c r="F40" s="197" t="s">
        <v>2930</v>
      </c>
      <c r="G40" s="197" t="s">
        <v>2193</v>
      </c>
      <c r="H40" s="209" t="s">
        <v>2194</v>
      </c>
      <c r="I40" s="209" t="s">
        <v>2195</v>
      </c>
      <c r="J40" s="196" t="str">
        <f t="shared" si="4"/>
        <v>FALSE</v>
      </c>
      <c r="K40" s="205">
        <v>1</v>
      </c>
      <c r="L40" s="196" t="s">
        <v>7</v>
      </c>
      <c r="M40" s="194" t="s">
        <v>2122</v>
      </c>
      <c r="N40" s="194" t="str">
        <f>VLOOKUP(B40,'HECVAT - Full | Vendor Response'!A:E,3,FALSE)</f>
        <v>Yes</v>
      </c>
      <c r="O40" s="194" t="str">
        <f>IF(LEN(VLOOKUP(B40,'Analyst Report'!$A:$I,7,FALSE))= 0,"",VLOOKUP(B40,'Analyst Report'!$A:$I,7,FALSE))</f>
        <v/>
      </c>
      <c r="P40" s="194">
        <f t="shared" si="0"/>
        <v>1</v>
      </c>
      <c r="Q40" s="194">
        <v>20</v>
      </c>
      <c r="R40" s="194">
        <f>IF(LEN(VLOOKUP(B40,'Analyst Report'!$A$31:$I$288,9,FALSE))=0,VLOOKUP(B40,'Analyst Report'!$A$31:$I$288,8,FALSE),VLOOKUP(B40,'Analyst Report'!$A$31:$I$288,9,FALSE))</f>
        <v>20</v>
      </c>
      <c r="S40" s="194">
        <f t="shared" si="1"/>
        <v>20</v>
      </c>
      <c r="T40" s="194">
        <f t="shared" si="2"/>
        <v>20</v>
      </c>
      <c r="U40" s="193" t="s">
        <v>60</v>
      </c>
      <c r="V40" s="193" t="s">
        <v>60</v>
      </c>
      <c r="W40" s="193" t="s">
        <v>60</v>
      </c>
      <c r="X40" s="193" t="s">
        <v>60</v>
      </c>
      <c r="Y40" s="193" t="s">
        <v>60</v>
      </c>
      <c r="Z40" s="193" t="s">
        <v>60</v>
      </c>
      <c r="AA40" s="193" t="s">
        <v>60</v>
      </c>
      <c r="AB40" s="193" t="s">
        <v>60</v>
      </c>
    </row>
    <row r="41" spans="1:28" ht="150" x14ac:dyDescent="0.2">
      <c r="A41" s="201">
        <f t="shared" si="3"/>
        <v>24</v>
      </c>
      <c r="B41" s="211" t="s">
        <v>77</v>
      </c>
      <c r="C41" s="202" t="s">
        <v>2931</v>
      </c>
      <c r="D41" s="202" t="str">
        <f>VLOOKUP(B41,'HECVAT - Full | Vendor Response'!A$4:D$320,4,TRUE)</f>
        <v>All output from these systems is sent to Instructure's centralized logging management system for further analysis and alert generation.</v>
      </c>
      <c r="E41" s="195" t="s">
        <v>60</v>
      </c>
      <c r="F41" s="195" t="s">
        <v>2196</v>
      </c>
      <c r="G41" s="195" t="s">
        <v>2932</v>
      </c>
      <c r="H41" s="207" t="s">
        <v>2197</v>
      </c>
      <c r="I41" s="207" t="s">
        <v>2195</v>
      </c>
      <c r="J41" s="196" t="str">
        <f t="shared" si="4"/>
        <v>TRUE</v>
      </c>
      <c r="K41" s="205">
        <v>1</v>
      </c>
      <c r="L41" s="196" t="s">
        <v>2198</v>
      </c>
      <c r="M41" s="194" t="s">
        <v>2122</v>
      </c>
      <c r="N41" s="194" t="str">
        <f>VLOOKUP(B41,'HECVAT - Full | Vendor Response'!A:E,3,FALSE)</f>
        <v>Yes</v>
      </c>
      <c r="O41" s="194" t="str">
        <f>IF(LEN(VLOOKUP(B41,'Analyst Report'!$A:$I,7,FALSE))= 0,"",VLOOKUP(B41,'Analyst Report'!$A:$I,7,FALSE))</f>
        <v/>
      </c>
      <c r="P41" s="194">
        <f t="shared" si="0"/>
        <v>1</v>
      </c>
      <c r="Q41" s="194">
        <v>20</v>
      </c>
      <c r="R41" s="194">
        <f>IF(LEN(VLOOKUP(B41,'Analyst Report'!$A$31:$I$288,9,FALSE))=0,VLOOKUP(B41,'Analyst Report'!$A$31:$I$288,8,FALSE),VLOOKUP(B41,'Analyst Report'!$A$31:$I$288,9,FALSE))</f>
        <v>25</v>
      </c>
      <c r="S41" s="194">
        <f t="shared" si="1"/>
        <v>25</v>
      </c>
      <c r="T41" s="194">
        <f t="shared" si="2"/>
        <v>25</v>
      </c>
      <c r="U41" s="193" t="s">
        <v>60</v>
      </c>
      <c r="V41" s="193" t="s">
        <v>60</v>
      </c>
      <c r="W41" s="193" t="s">
        <v>60</v>
      </c>
      <c r="X41" s="193" t="s">
        <v>60</v>
      </c>
      <c r="Y41" s="193" t="s">
        <v>60</v>
      </c>
      <c r="Z41" s="193" t="s">
        <v>60</v>
      </c>
      <c r="AA41" s="193" t="s">
        <v>60</v>
      </c>
      <c r="AB41" s="193" t="s">
        <v>60</v>
      </c>
    </row>
    <row r="42" spans="1:28" ht="328" x14ac:dyDescent="0.2">
      <c r="A42" s="201">
        <f t="shared" si="3"/>
        <v>25</v>
      </c>
      <c r="B42" s="211" t="s">
        <v>78</v>
      </c>
      <c r="C42" s="202" t="s">
        <v>2199</v>
      </c>
      <c r="D42" s="202" t="str">
        <f>VLOOKUP(B42,'HECVAT - Full | Vendor Response'!A$4:D$320,4,TRUE)</f>
        <v>All output from these systems is sent to Instructure's centralized logging management system for further analysis and alert generation.</v>
      </c>
      <c r="E42" s="195" t="s">
        <v>60</v>
      </c>
      <c r="F42" s="195" t="s">
        <v>2200</v>
      </c>
      <c r="G42" s="195" t="s">
        <v>2201</v>
      </c>
      <c r="H42" s="207" t="s">
        <v>2933</v>
      </c>
      <c r="I42" s="207" t="s">
        <v>2195</v>
      </c>
      <c r="J42" s="196" t="str">
        <f t="shared" si="4"/>
        <v>TRUE</v>
      </c>
      <c r="K42" s="205">
        <v>1</v>
      </c>
      <c r="L42" s="196" t="s">
        <v>2198</v>
      </c>
      <c r="M42" s="194" t="s">
        <v>2122</v>
      </c>
      <c r="N42" s="194" t="str">
        <f>VLOOKUP(B42,'HECVAT - Full | Vendor Response'!A:E,3,FALSE)</f>
        <v>Yes</v>
      </c>
      <c r="O42" s="194" t="str">
        <f>IF(LEN(VLOOKUP(B42,'Analyst Report'!$A:$I,7,FALSE))= 0,"",VLOOKUP(B42,'Analyst Report'!$A:$I,7,FALSE))</f>
        <v/>
      </c>
      <c r="P42" s="194">
        <f t="shared" si="0"/>
        <v>1</v>
      </c>
      <c r="Q42" s="194">
        <v>20</v>
      </c>
      <c r="R42" s="194">
        <f>IF(LEN(VLOOKUP(B42,'Analyst Report'!$A$31:$I$288,9,FALSE))=0,VLOOKUP(B42,'Analyst Report'!$A$31:$I$288,8,FALSE),VLOOKUP(B42,'Analyst Report'!$A$31:$I$288,9,FALSE))</f>
        <v>25</v>
      </c>
      <c r="S42" s="194">
        <f t="shared" si="1"/>
        <v>25</v>
      </c>
      <c r="T42" s="194">
        <f t="shared" si="2"/>
        <v>25</v>
      </c>
      <c r="U42" s="193" t="s">
        <v>60</v>
      </c>
      <c r="V42" s="193" t="s">
        <v>60</v>
      </c>
      <c r="W42" s="193" t="s">
        <v>60</v>
      </c>
      <c r="X42" s="193" t="s">
        <v>60</v>
      </c>
      <c r="Y42" s="193" t="s">
        <v>60</v>
      </c>
      <c r="Z42" s="193" t="s">
        <v>60</v>
      </c>
      <c r="AA42" s="193" t="s">
        <v>60</v>
      </c>
      <c r="AB42" s="193" t="s">
        <v>60</v>
      </c>
    </row>
    <row r="43" spans="1:28" ht="409.6" x14ac:dyDescent="0.2">
      <c r="A43" s="201">
        <f t="shared" si="3"/>
        <v>26</v>
      </c>
      <c r="B43" s="211" t="s">
        <v>79</v>
      </c>
      <c r="C43" s="202" t="s">
        <v>2202</v>
      </c>
      <c r="D43" s="202" t="str">
        <f>VLOOKUP(B43,'HECVAT - Full | Vendor Response'!A$4:D$320,4,TRUE)</f>
        <v>All output from these systems is sent to Instructure's centralized logging management system for further analysis and alert generation.</v>
      </c>
      <c r="E43" s="195" t="s">
        <v>60</v>
      </c>
      <c r="F43" s="195" t="s">
        <v>2203</v>
      </c>
      <c r="G43" s="195" t="s">
        <v>2204</v>
      </c>
      <c r="H43" s="207" t="s">
        <v>2934</v>
      </c>
      <c r="I43" s="207" t="s">
        <v>2195</v>
      </c>
      <c r="J43" s="196" t="str">
        <f t="shared" si="4"/>
        <v>TRUE</v>
      </c>
      <c r="K43" s="205">
        <v>1</v>
      </c>
      <c r="L43" s="196" t="s">
        <v>2198</v>
      </c>
      <c r="M43" s="194" t="s">
        <v>2122</v>
      </c>
      <c r="N43" s="194" t="str">
        <f>VLOOKUP(B43,'HECVAT - Full | Vendor Response'!A:E,3,FALSE)</f>
        <v>Yes</v>
      </c>
      <c r="O43" s="194" t="str">
        <f>IF(LEN(VLOOKUP(B43,'Analyst Report'!$A:$I,7,FALSE))= 0,"",VLOOKUP(B43,'Analyst Report'!$A:$I,7,FALSE))</f>
        <v/>
      </c>
      <c r="P43" s="194">
        <f t="shared" si="0"/>
        <v>1</v>
      </c>
      <c r="Q43" s="194">
        <v>20</v>
      </c>
      <c r="R43" s="194">
        <f>IF(LEN(VLOOKUP(B43,'Analyst Report'!$A$31:$I$288,9,FALSE))=0,VLOOKUP(B43,'Analyst Report'!$A$31:$I$288,8,FALSE),VLOOKUP(B43,'Analyst Report'!$A$31:$I$288,9,FALSE))</f>
        <v>25</v>
      </c>
      <c r="S43" s="194">
        <f t="shared" si="1"/>
        <v>25</v>
      </c>
      <c r="T43" s="194">
        <f t="shared" si="2"/>
        <v>25</v>
      </c>
      <c r="U43" s="193" t="s">
        <v>60</v>
      </c>
      <c r="V43" s="193" t="s">
        <v>60</v>
      </c>
      <c r="W43" s="193" t="s">
        <v>60</v>
      </c>
      <c r="X43" s="193" t="s">
        <v>60</v>
      </c>
      <c r="Y43" s="193" t="s">
        <v>60</v>
      </c>
      <c r="Z43" s="193" t="s">
        <v>60</v>
      </c>
      <c r="AA43" s="193" t="s">
        <v>60</v>
      </c>
      <c r="AB43" s="193" t="s">
        <v>60</v>
      </c>
    </row>
    <row r="44" spans="1:28" ht="195" x14ac:dyDescent="0.2">
      <c r="A44" s="201">
        <f t="shared" si="3"/>
        <v>27</v>
      </c>
      <c r="B44" s="211" t="s">
        <v>80</v>
      </c>
      <c r="C44" s="202" t="s">
        <v>2205</v>
      </c>
      <c r="D44" s="202" t="str">
        <f>VLOOKUP(B44,'HECVAT - Full | Vendor Response'!A$4:D$320,4,TRUE)</f>
        <v>All output from these systems is sent to Instructure's centralized logging management system for further analysis and alert generation.</v>
      </c>
      <c r="E44" s="195" t="s">
        <v>60</v>
      </c>
      <c r="F44" s="195" t="s">
        <v>2206</v>
      </c>
      <c r="G44" s="195" t="s">
        <v>2207</v>
      </c>
      <c r="H44" s="207" t="s">
        <v>2208</v>
      </c>
      <c r="I44" s="207" t="s">
        <v>2195</v>
      </c>
      <c r="J44" s="196" t="str">
        <f t="shared" si="4"/>
        <v>TRUE</v>
      </c>
      <c r="K44" s="205">
        <v>1</v>
      </c>
      <c r="L44" s="196" t="s">
        <v>2198</v>
      </c>
      <c r="M44" s="194" t="s">
        <v>2122</v>
      </c>
      <c r="N44" s="194" t="str">
        <f>VLOOKUP(B44,'HECVAT - Full | Vendor Response'!A:E,3,FALSE)</f>
        <v>No</v>
      </c>
      <c r="O44" s="194" t="str">
        <f>IF(LEN(VLOOKUP(B44,'Analyst Report'!$A:$I,7,FALSE))= 0,"",VLOOKUP(B44,'Analyst Report'!$A:$I,7,FALSE))</f>
        <v/>
      </c>
      <c r="P44" s="194">
        <f t="shared" si="0"/>
        <v>0</v>
      </c>
      <c r="Q44" s="194">
        <v>20</v>
      </c>
      <c r="R44" s="194">
        <f>IF(LEN(VLOOKUP(B44,'Analyst Report'!$A$31:$I$288,9,FALSE))=0,VLOOKUP(B44,'Analyst Report'!$A$31:$I$288,8,FALSE),VLOOKUP(B44,'Analyst Report'!$A$31:$I$288,9,FALSE))</f>
        <v>25</v>
      </c>
      <c r="S44" s="194">
        <f t="shared" si="1"/>
        <v>25</v>
      </c>
      <c r="T44" s="194">
        <f t="shared" si="2"/>
        <v>0</v>
      </c>
      <c r="U44" s="193" t="s">
        <v>60</v>
      </c>
      <c r="V44" s="193" t="s">
        <v>60</v>
      </c>
      <c r="W44" s="193" t="s">
        <v>60</v>
      </c>
      <c r="X44" s="193" t="s">
        <v>60</v>
      </c>
      <c r="Y44" s="193" t="s">
        <v>60</v>
      </c>
      <c r="Z44" s="193" t="s">
        <v>60</v>
      </c>
      <c r="AA44" s="193" t="s">
        <v>60</v>
      </c>
      <c r="AB44" s="193" t="s">
        <v>60</v>
      </c>
    </row>
    <row r="45" spans="1:28" ht="165" x14ac:dyDescent="0.2">
      <c r="A45" s="201">
        <f t="shared" si="3"/>
        <v>28</v>
      </c>
      <c r="B45" s="211" t="s">
        <v>81</v>
      </c>
      <c r="C45" s="202" t="s">
        <v>2209</v>
      </c>
      <c r="D45" s="202" t="str">
        <f>VLOOKUP(B45,'HECVAT - Full | Vendor Response'!A$4:D$320,4,TRUE)</f>
        <v>All output from these systems is sent to Instructure's centralized logging management system for further analysis and alert generation.</v>
      </c>
      <c r="E45" s="195" t="s">
        <v>60</v>
      </c>
      <c r="F45" s="195" t="s">
        <v>2210</v>
      </c>
      <c r="G45" s="195" t="s">
        <v>2935</v>
      </c>
      <c r="H45" s="207" t="s">
        <v>2211</v>
      </c>
      <c r="I45" s="207" t="s">
        <v>2195</v>
      </c>
      <c r="J45" s="196" t="str">
        <f t="shared" si="4"/>
        <v>TRUE</v>
      </c>
      <c r="K45" s="205">
        <v>1</v>
      </c>
      <c r="L45" s="196" t="s">
        <v>2198</v>
      </c>
      <c r="M45" s="194" t="s">
        <v>2122</v>
      </c>
      <c r="N45" s="194" t="str">
        <f>VLOOKUP(B45,'HECVAT - Full | Vendor Response'!A:E,3,FALSE)</f>
        <v>Yes</v>
      </c>
      <c r="O45" s="194" t="str">
        <f>IF(LEN(VLOOKUP(B45,'Analyst Report'!$A:$I,7,FALSE))= 0,"",VLOOKUP(B45,'Analyst Report'!$A:$I,7,FALSE))</f>
        <v/>
      </c>
      <c r="P45" s="194">
        <f t="shared" si="0"/>
        <v>1</v>
      </c>
      <c r="Q45" s="194">
        <v>20</v>
      </c>
      <c r="R45" s="194">
        <f>IF(LEN(VLOOKUP(B45,'Analyst Report'!$A$31:$I$288,9,FALSE))=0,VLOOKUP(B45,'Analyst Report'!$A$31:$I$288,8,FALSE),VLOOKUP(B45,'Analyst Report'!$A$31:$I$288,9,FALSE))</f>
        <v>25</v>
      </c>
      <c r="S45" s="194">
        <f t="shared" si="1"/>
        <v>25</v>
      </c>
      <c r="T45" s="194">
        <f t="shared" si="2"/>
        <v>25</v>
      </c>
      <c r="U45" s="193" t="s">
        <v>60</v>
      </c>
      <c r="V45" s="193" t="s">
        <v>60</v>
      </c>
      <c r="W45" s="193" t="s">
        <v>60</v>
      </c>
      <c r="X45" s="193" t="s">
        <v>60</v>
      </c>
      <c r="Y45" s="193" t="s">
        <v>60</v>
      </c>
      <c r="Z45" s="193" t="s">
        <v>60</v>
      </c>
      <c r="AA45" s="193" t="s">
        <v>60</v>
      </c>
      <c r="AB45" s="193" t="s">
        <v>60</v>
      </c>
    </row>
    <row r="46" spans="1:28" ht="105" x14ac:dyDescent="0.2">
      <c r="A46" s="201">
        <f t="shared" si="3"/>
        <v>29</v>
      </c>
      <c r="B46" s="211" t="s">
        <v>82</v>
      </c>
      <c r="C46" s="202" t="s">
        <v>2212</v>
      </c>
      <c r="D46" s="202" t="str">
        <f>VLOOKUP(B46,'HECVAT - Full | Vendor Response'!A$4:D$320,4,TRUE)</f>
        <v>All output from these systems is sent to Instructure's centralized logging management system for further analysis and alert generation.</v>
      </c>
      <c r="E46" s="195" t="s">
        <v>60</v>
      </c>
      <c r="F46" s="195" t="s">
        <v>2213</v>
      </c>
      <c r="G46" s="195" t="s">
        <v>2214</v>
      </c>
      <c r="I46" s="207" t="s">
        <v>2195</v>
      </c>
      <c r="J46" s="196" t="str">
        <f t="shared" si="4"/>
        <v>TRUE</v>
      </c>
      <c r="K46" s="205">
        <v>1</v>
      </c>
      <c r="L46" s="196" t="s">
        <v>2198</v>
      </c>
      <c r="M46" s="194" t="s">
        <v>2122</v>
      </c>
      <c r="N46" s="194" t="str">
        <f>VLOOKUP(B46,'HECVAT - Full | Vendor Response'!A:E,3,FALSE)</f>
        <v>Yes</v>
      </c>
      <c r="O46" s="194" t="str">
        <f>IF(LEN(VLOOKUP(B46,'Analyst Report'!$A:$I,7,FALSE))= 0,"",VLOOKUP(B46,'Analyst Report'!$A:$I,7,FALSE))</f>
        <v/>
      </c>
      <c r="P46" s="194">
        <f t="shared" si="0"/>
        <v>1</v>
      </c>
      <c r="Q46" s="194">
        <v>20</v>
      </c>
      <c r="R46" s="194">
        <f>IF(LEN(VLOOKUP(B46,'Analyst Report'!$A$31:$I$288,9,FALSE))=0,VLOOKUP(B46,'Analyst Report'!$A$31:$I$288,8,FALSE),VLOOKUP(B46,'Analyst Report'!$A$31:$I$288,9,FALSE))</f>
        <v>25</v>
      </c>
      <c r="S46" s="194">
        <f t="shared" si="1"/>
        <v>25</v>
      </c>
      <c r="T46" s="194">
        <f t="shared" si="2"/>
        <v>25</v>
      </c>
      <c r="U46" s="193" t="s">
        <v>60</v>
      </c>
      <c r="V46" s="193" t="s">
        <v>60</v>
      </c>
      <c r="W46" s="193" t="s">
        <v>60</v>
      </c>
      <c r="X46" s="193" t="s">
        <v>60</v>
      </c>
      <c r="Y46" s="193" t="s">
        <v>60</v>
      </c>
      <c r="Z46" s="193" t="s">
        <v>60</v>
      </c>
      <c r="AA46" s="193" t="s">
        <v>60</v>
      </c>
      <c r="AB46" s="193" t="s">
        <v>60</v>
      </c>
    </row>
    <row r="47" spans="1:28" ht="150" x14ac:dyDescent="0.2">
      <c r="A47" s="201">
        <f t="shared" si="3"/>
        <v>30</v>
      </c>
      <c r="B47" s="211" t="s">
        <v>83</v>
      </c>
      <c r="C47" s="202" t="s">
        <v>2215</v>
      </c>
      <c r="D47" s="202" t="str">
        <f>VLOOKUP(B47,'HECVAT - Full | Vendor Response'!A$4:D$320,4,TRUE)</f>
        <v>All output from these systems is sent to Instructure's centralized logging management system for further analysis and alert generation.</v>
      </c>
      <c r="E47" s="195" t="s">
        <v>60</v>
      </c>
      <c r="F47" s="195" t="s">
        <v>2216</v>
      </c>
      <c r="G47" s="195" t="s">
        <v>2217</v>
      </c>
      <c r="H47" s="207" t="s">
        <v>2218</v>
      </c>
      <c r="I47" s="207" t="s">
        <v>2195</v>
      </c>
      <c r="J47" s="196" t="str">
        <f t="shared" si="4"/>
        <v>TRUE</v>
      </c>
      <c r="K47" s="205">
        <v>1</v>
      </c>
      <c r="L47" s="196" t="s">
        <v>2198</v>
      </c>
      <c r="M47" s="194" t="s">
        <v>2122</v>
      </c>
      <c r="N47" s="194" t="str">
        <f>VLOOKUP(B47,'HECVAT - Full | Vendor Response'!A:E,3,FALSE)</f>
        <v>Yes</v>
      </c>
      <c r="O47" s="194" t="str">
        <f>IF(LEN(VLOOKUP(B47,'Analyst Report'!$A:$I,7,FALSE))= 0,"",VLOOKUP(B47,'Analyst Report'!$A:$I,7,FALSE))</f>
        <v/>
      </c>
      <c r="P47" s="194">
        <f t="shared" si="0"/>
        <v>1</v>
      </c>
      <c r="Q47" s="194">
        <v>20</v>
      </c>
      <c r="R47" s="194">
        <f>IF(LEN(VLOOKUP(B47,'Analyst Report'!$A$31:$I$288,9,FALSE))=0,VLOOKUP(B47,'Analyst Report'!$A$31:$I$288,8,FALSE),VLOOKUP(B47,'Analyst Report'!$A$31:$I$288,9,FALSE))</f>
        <v>25</v>
      </c>
      <c r="S47" s="194">
        <f t="shared" si="1"/>
        <v>25</v>
      </c>
      <c r="T47" s="194">
        <f t="shared" si="2"/>
        <v>25</v>
      </c>
      <c r="U47" s="193" t="s">
        <v>60</v>
      </c>
      <c r="V47" s="193" t="s">
        <v>60</v>
      </c>
      <c r="W47" s="193" t="s">
        <v>60</v>
      </c>
      <c r="X47" s="193" t="s">
        <v>60</v>
      </c>
      <c r="Y47" s="193" t="s">
        <v>60</v>
      </c>
      <c r="Z47" s="193" t="s">
        <v>60</v>
      </c>
      <c r="AA47" s="193" t="s">
        <v>60</v>
      </c>
      <c r="AB47" s="193" t="s">
        <v>60</v>
      </c>
    </row>
    <row r="48" spans="1:28" ht="120" x14ac:dyDescent="0.2">
      <c r="A48" s="201">
        <f t="shared" si="3"/>
        <v>31</v>
      </c>
      <c r="B48" s="211" t="s">
        <v>84</v>
      </c>
      <c r="C48" s="202" t="s">
        <v>2219</v>
      </c>
      <c r="D48" s="202" t="str">
        <f>VLOOKUP(B48,'HECVAT - Full | Vendor Response'!A$4:D$320,4,TRUE)</f>
        <v>All output from these systems is sent to Instructure's centralized logging management system for further analysis and alert generation.</v>
      </c>
      <c r="E48" s="195" t="s">
        <v>60</v>
      </c>
      <c r="F48" s="195" t="s">
        <v>2936</v>
      </c>
      <c r="G48" s="195" t="s">
        <v>2220</v>
      </c>
      <c r="H48" s="207" t="s">
        <v>2937</v>
      </c>
      <c r="I48" s="207" t="s">
        <v>2195</v>
      </c>
      <c r="J48" s="196" t="str">
        <f t="shared" si="4"/>
        <v>TRUE</v>
      </c>
      <c r="K48" s="205">
        <v>1</v>
      </c>
      <c r="L48" s="196" t="s">
        <v>2198</v>
      </c>
      <c r="M48" s="194" t="s">
        <v>2122</v>
      </c>
      <c r="N48" s="194" t="str">
        <f>VLOOKUP(B48,'HECVAT - Full | Vendor Response'!A:E,3,FALSE)</f>
        <v>Yes</v>
      </c>
      <c r="O48" s="194" t="str">
        <f>IF(LEN(VLOOKUP(B48,'Analyst Report'!$A:$I,7,FALSE))= 0,"",VLOOKUP(B48,'Analyst Report'!$A:$I,7,FALSE))</f>
        <v/>
      </c>
      <c r="P48" s="194">
        <f t="shared" si="0"/>
        <v>1</v>
      </c>
      <c r="Q48" s="194">
        <v>20</v>
      </c>
      <c r="R48" s="194">
        <f>IF(LEN(VLOOKUP(B48,'Analyst Report'!$A$31:$I$288,9,FALSE))=0,VLOOKUP(B48,'Analyst Report'!$A$31:$I$288,8,FALSE),VLOOKUP(B48,'Analyst Report'!$A$31:$I$288,9,FALSE))</f>
        <v>25</v>
      </c>
      <c r="S48" s="194">
        <f t="shared" si="1"/>
        <v>25</v>
      </c>
      <c r="T48" s="194">
        <f t="shared" si="2"/>
        <v>25</v>
      </c>
      <c r="U48" s="193" t="s">
        <v>60</v>
      </c>
      <c r="V48" s="193" t="s">
        <v>60</v>
      </c>
      <c r="W48" s="193" t="s">
        <v>60</v>
      </c>
      <c r="X48" s="193" t="s">
        <v>60</v>
      </c>
      <c r="Y48" s="193" t="s">
        <v>60</v>
      </c>
      <c r="Z48" s="193" t="s">
        <v>60</v>
      </c>
      <c r="AA48" s="193" t="s">
        <v>60</v>
      </c>
      <c r="AB48" s="193" t="s">
        <v>60</v>
      </c>
    </row>
    <row r="49" spans="1:28" ht="300" x14ac:dyDescent="0.2">
      <c r="A49" s="201">
        <f t="shared" si="3"/>
        <v>32</v>
      </c>
      <c r="B49" s="211" t="s">
        <v>85</v>
      </c>
      <c r="C49" s="202" t="s">
        <v>2938</v>
      </c>
      <c r="D49" s="202" t="str">
        <f>VLOOKUP(B49,'HECVAT - Full | Vendor Response'!A$4:D$320,4,TRUE)</f>
        <v>All output from these systems is sent to Instructure's centralized logging management system for further analysis and alert generation.</v>
      </c>
      <c r="E49" s="195" t="s">
        <v>60</v>
      </c>
      <c r="F49" s="195" t="s">
        <v>60</v>
      </c>
      <c r="G49" s="195" t="s">
        <v>2221</v>
      </c>
      <c r="H49" s="207" t="s">
        <v>2939</v>
      </c>
      <c r="I49" s="207" t="s">
        <v>2195</v>
      </c>
      <c r="J49" s="196" t="str">
        <f t="shared" si="4"/>
        <v>TRUE</v>
      </c>
      <c r="K49" s="205">
        <v>1</v>
      </c>
      <c r="L49" s="196" t="s">
        <v>2198</v>
      </c>
      <c r="M49" s="194" t="s">
        <v>2126</v>
      </c>
      <c r="N49" s="194" t="str">
        <f>VLOOKUP(B49,'HECVAT - Full | Vendor Response'!A:E,3,FALSE)</f>
        <v>No</v>
      </c>
      <c r="O49" s="194" t="str">
        <f>IF(LEN(VLOOKUP(B49,'Analyst Report'!$A:$I,7,FALSE))= 0,"",VLOOKUP(B49,'Analyst Report'!$A:$I,7,FALSE))</f>
        <v/>
      </c>
      <c r="P49" s="194">
        <f t="shared" si="0"/>
        <v>1</v>
      </c>
      <c r="Q49" s="194">
        <v>20</v>
      </c>
      <c r="R49" s="194">
        <f>IF(LEN(VLOOKUP(B49,'Analyst Report'!$A$31:$I$288,9,FALSE))=0,VLOOKUP(B49,'Analyst Report'!$A$31:$I$288,8,FALSE),VLOOKUP(B49,'Analyst Report'!$A$31:$I$288,9,FALSE))</f>
        <v>25</v>
      </c>
      <c r="S49" s="194">
        <f t="shared" si="1"/>
        <v>25</v>
      </c>
      <c r="T49" s="194">
        <f t="shared" si="2"/>
        <v>25</v>
      </c>
      <c r="U49" s="193" t="s">
        <v>60</v>
      </c>
      <c r="V49" s="193" t="s">
        <v>60</v>
      </c>
      <c r="W49" s="193" t="s">
        <v>60</v>
      </c>
      <c r="X49" s="193" t="s">
        <v>60</v>
      </c>
      <c r="Y49" s="193" t="s">
        <v>60</v>
      </c>
      <c r="Z49" s="193" t="s">
        <v>60</v>
      </c>
      <c r="AA49" s="193" t="s">
        <v>60</v>
      </c>
      <c r="AB49" s="193" t="s">
        <v>60</v>
      </c>
    </row>
    <row r="50" spans="1:28" ht="180" x14ac:dyDescent="0.2">
      <c r="A50" s="201">
        <f t="shared" si="3"/>
        <v>33</v>
      </c>
      <c r="B50" s="202" t="s">
        <v>86</v>
      </c>
      <c r="C50" s="202" t="s">
        <v>2940</v>
      </c>
      <c r="D50" s="202" t="str">
        <f>VLOOKUP(B50,'HECVAT - Full | Vendor Response'!A$4:D$320,4,TRUE)</f>
        <v>Instructure can make available a test environment for interested prospective customers.</v>
      </c>
      <c r="E50" s="195" t="s">
        <v>60</v>
      </c>
      <c r="F50" s="195" t="s">
        <v>2941</v>
      </c>
      <c r="G50" s="195" t="s">
        <v>2222</v>
      </c>
      <c r="H50" s="207" t="s">
        <v>2942</v>
      </c>
      <c r="I50" s="207" t="s">
        <v>2943</v>
      </c>
      <c r="J50" s="196" t="str">
        <f t="shared" si="4"/>
        <v>TRUE</v>
      </c>
      <c r="K50" s="205">
        <f>IF(N$19="Yes",1,0)</f>
        <v>1</v>
      </c>
      <c r="L50" s="196" t="s">
        <v>2223</v>
      </c>
      <c r="M50" s="194" t="s">
        <v>2122</v>
      </c>
      <c r="N50" s="194" t="str">
        <f>VLOOKUP(B50,'HECVAT - Full | Vendor Response'!A:E,3,FALSE)</f>
        <v>Yes</v>
      </c>
      <c r="O50" s="194" t="str">
        <f>IF(LEN(VLOOKUP(B50,'Analyst Report'!$A:$I,7,FALSE))= 0,"",VLOOKUP(B50,'Analyst Report'!$A:$I,7,FALSE))</f>
        <v/>
      </c>
      <c r="P50" s="194">
        <f t="shared" si="0"/>
        <v>1</v>
      </c>
      <c r="Q50" s="194">
        <v>25</v>
      </c>
      <c r="R50" s="194">
        <f>IF(LEN(VLOOKUP(B50,'Analyst Report'!$A$31:$I$288,9,FALSE))=0,VLOOKUP(B50,'Analyst Report'!$A$31:$I$288,8,FALSE),VLOOKUP(B50,'Analyst Report'!$A$31:$I$288,9,FALSE))</f>
        <v>25</v>
      </c>
      <c r="S50" s="194">
        <f t="shared" si="1"/>
        <v>25</v>
      </c>
      <c r="T50" s="194">
        <f t="shared" si="2"/>
        <v>25</v>
      </c>
      <c r="U50" s="193" t="s">
        <v>60</v>
      </c>
      <c r="V50" s="193" t="s">
        <v>60</v>
      </c>
      <c r="W50" s="193" t="s">
        <v>60</v>
      </c>
      <c r="X50" s="193" t="s">
        <v>60</v>
      </c>
      <c r="Y50" s="193" t="s">
        <v>60</v>
      </c>
      <c r="Z50" s="193" t="s">
        <v>60</v>
      </c>
      <c r="AA50" s="193" t="s">
        <v>60</v>
      </c>
      <c r="AB50" s="193" t="s">
        <v>60</v>
      </c>
    </row>
    <row r="51" spans="1:28" ht="409.6" x14ac:dyDescent="0.2">
      <c r="A51" s="201">
        <f t="shared" si="3"/>
        <v>34</v>
      </c>
      <c r="B51" s="202" t="s">
        <v>87</v>
      </c>
      <c r="C51" s="202" t="s">
        <v>2944</v>
      </c>
      <c r="D51" s="202" t="str">
        <f>VLOOKUP(B51,'HECVAT - Full | Vendor Response'!A$4:D$320,4,TRUE)</f>
        <v>Instructure can make available a test environment for interested prospective customers.</v>
      </c>
      <c r="E51" s="195" t="s">
        <v>2224</v>
      </c>
      <c r="F51" s="195" t="s">
        <v>60</v>
      </c>
      <c r="G51" s="195" t="s">
        <v>60</v>
      </c>
      <c r="H51" s="207" t="s">
        <v>2225</v>
      </c>
      <c r="I51" s="207" t="s">
        <v>2945</v>
      </c>
      <c r="J51" s="196" t="str">
        <f t="shared" si="4"/>
        <v>FALSE</v>
      </c>
      <c r="K51" s="205">
        <f t="shared" ref="K51:K54" si="5">IF(N$19="Yes",1,0)</f>
        <v>1</v>
      </c>
      <c r="L51" s="196" t="s">
        <v>2223</v>
      </c>
      <c r="M51" s="194" t="s">
        <v>2122</v>
      </c>
      <c r="N51" s="194" t="str">
        <f>VLOOKUP(B51,'HECVAT - Full | Vendor Response'!A:E,3,FALSE)</f>
        <v>Our third party services are required to provide the service to our customers. For example, we utilize Amazon Web Services to host our products. As our list of third parties is often evolving, a list of current third parties can be provided upon request.</v>
      </c>
      <c r="O51" s="194" t="str">
        <f>IF(LEN(VLOOKUP(B51,'Analyst Report'!$A:$I,7,FALSE))= 0,"",VLOOKUP(B51,'Analyst Report'!$A:$I,7,FALSE))</f>
        <v/>
      </c>
      <c r="P51" s="194">
        <f t="shared" si="0"/>
        <v>0</v>
      </c>
      <c r="Q51" s="194">
        <v>25</v>
      </c>
      <c r="R51" s="194">
        <f>IF(LEN(VLOOKUP(B51,'Analyst Report'!$A$31:$I$288,9,FALSE))=0,VLOOKUP(B51,'Analyst Report'!$A$31:$I$288,8,FALSE),VLOOKUP(B51,'Analyst Report'!$A$31:$I$288,9,FALSE))</f>
        <v>15</v>
      </c>
      <c r="S51" s="194">
        <f t="shared" si="1"/>
        <v>15</v>
      </c>
      <c r="T51" s="194">
        <f t="shared" si="2"/>
        <v>0</v>
      </c>
      <c r="U51" s="193" t="s">
        <v>60</v>
      </c>
      <c r="V51" s="193" t="s">
        <v>60</v>
      </c>
      <c r="W51" s="193" t="s">
        <v>60</v>
      </c>
      <c r="X51" s="193" t="s">
        <v>60</v>
      </c>
      <c r="Y51" s="193" t="s">
        <v>60</v>
      </c>
      <c r="Z51" s="193" t="s">
        <v>60</v>
      </c>
      <c r="AA51" s="193" t="s">
        <v>60</v>
      </c>
      <c r="AB51" s="193" t="s">
        <v>60</v>
      </c>
    </row>
    <row r="52" spans="1:28" ht="108" customHeight="1" x14ac:dyDescent="0.2">
      <c r="A52" s="201">
        <f t="shared" si="3"/>
        <v>35</v>
      </c>
      <c r="B52" s="202" t="s">
        <v>88</v>
      </c>
      <c r="C52" s="202" t="s">
        <v>2946</v>
      </c>
      <c r="D52" s="202" t="str">
        <f>VLOOKUP(B52,'HECVAT - Full | Vendor Response'!A$4:D$320,4,TRUE)</f>
        <v>Instructure can make available a test environment for interested prospective customers.</v>
      </c>
      <c r="E52" s="195" t="s">
        <v>60</v>
      </c>
      <c r="F52" s="195" t="s">
        <v>60</v>
      </c>
      <c r="G52" s="195" t="s">
        <v>60</v>
      </c>
      <c r="H52" s="207" t="s">
        <v>2947</v>
      </c>
      <c r="I52" s="207" t="s">
        <v>2948</v>
      </c>
      <c r="J52" s="196" t="str">
        <f t="shared" si="4"/>
        <v>FALSE</v>
      </c>
      <c r="K52" s="205">
        <f t="shared" si="5"/>
        <v>1</v>
      </c>
      <c r="L52" s="196" t="s">
        <v>2223</v>
      </c>
      <c r="M52" s="194" t="s">
        <v>2122</v>
      </c>
      <c r="N52" s="194" t="str">
        <f>VLOOKUP(B52,'HECVAT - Full | Vendor Response'!A:E,3,FALSE)</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O52" s="194" t="str">
        <f>IF(LEN(VLOOKUP(B52,'Analyst Report'!$A:$I,7,FALSE))= 0,"",VLOOKUP(B52,'Analyst Report'!$A:$I,7,FALSE))</f>
        <v/>
      </c>
      <c r="P52" s="194">
        <f t="shared" si="0"/>
        <v>0</v>
      </c>
      <c r="Q52" s="194">
        <v>25</v>
      </c>
      <c r="R52" s="194">
        <f>IF(LEN(VLOOKUP(B52,'Analyst Report'!$A$31:$I$288,9,FALSE))=0,VLOOKUP(B52,'Analyst Report'!$A$31:$I$288,8,FALSE),VLOOKUP(B52,'Analyst Report'!$A$31:$I$288,9,FALSE))</f>
        <v>15</v>
      </c>
      <c r="S52" s="194">
        <f t="shared" si="1"/>
        <v>15</v>
      </c>
      <c r="T52" s="194">
        <f t="shared" si="2"/>
        <v>0</v>
      </c>
      <c r="U52" s="193" t="s">
        <v>60</v>
      </c>
      <c r="V52" s="193" t="s">
        <v>60</v>
      </c>
      <c r="W52" s="193" t="s">
        <v>60</v>
      </c>
      <c r="X52" s="193" t="s">
        <v>60</v>
      </c>
      <c r="Y52" s="193" t="s">
        <v>60</v>
      </c>
      <c r="Z52" s="193" t="s">
        <v>60</v>
      </c>
      <c r="AA52" s="193" t="s">
        <v>60</v>
      </c>
      <c r="AB52" s="193" t="s">
        <v>60</v>
      </c>
    </row>
    <row r="53" spans="1:28" ht="356" x14ac:dyDescent="0.2">
      <c r="A53" s="201">
        <f t="shared" si="3"/>
        <v>36</v>
      </c>
      <c r="B53" s="202" t="s">
        <v>89</v>
      </c>
      <c r="C53" s="202" t="s">
        <v>2949</v>
      </c>
      <c r="D53" s="202" t="str">
        <f>VLOOKUP(B53,'HECVAT - Full | Vendor Response'!A$4:D$320,4,TRUE)</f>
        <v>Instructure can make available a test environment for interested prospective customers.</v>
      </c>
      <c r="E53" s="195" t="s">
        <v>2226</v>
      </c>
      <c r="F53" s="195" t="s">
        <v>2227</v>
      </c>
      <c r="G53" s="195" t="s">
        <v>2228</v>
      </c>
      <c r="H53" s="207" t="s">
        <v>3207</v>
      </c>
      <c r="I53" s="207" t="s">
        <v>2950</v>
      </c>
      <c r="J53" s="196" t="str">
        <f t="shared" si="4"/>
        <v>FALSE</v>
      </c>
      <c r="K53" s="205">
        <f t="shared" si="5"/>
        <v>1</v>
      </c>
      <c r="L53" s="196" t="s">
        <v>2223</v>
      </c>
      <c r="M53" s="194" t="s">
        <v>2122</v>
      </c>
      <c r="N53" s="194" t="str">
        <f>VLOOKUP(B53,'HECVAT - Full | Vendor Response'!A:E,3,FALSE)</f>
        <v>Yes</v>
      </c>
      <c r="O53" s="194" t="str">
        <f>IF(LEN(VLOOKUP(B53,'Analyst Report'!$A:$I,7,FALSE))= 0,"",VLOOKUP(B53,'Analyst Report'!$A:$I,7,FALSE))</f>
        <v/>
      </c>
      <c r="P53" s="194">
        <f t="shared" si="0"/>
        <v>1</v>
      </c>
      <c r="Q53" s="194">
        <v>25</v>
      </c>
      <c r="R53" s="194">
        <f>IF(LEN(VLOOKUP(B53,'Analyst Report'!$A$31:$I$288,9,FALSE))=0,VLOOKUP(B53,'Analyst Report'!$A$31:$I$288,8,FALSE),VLOOKUP(B53,'Analyst Report'!$A$31:$I$288,9,FALSE))</f>
        <v>15</v>
      </c>
      <c r="S53" s="194">
        <f t="shared" si="1"/>
        <v>15</v>
      </c>
      <c r="T53" s="194">
        <f t="shared" si="2"/>
        <v>15</v>
      </c>
      <c r="U53" s="193" t="s">
        <v>60</v>
      </c>
      <c r="V53" s="193" t="s">
        <v>60</v>
      </c>
      <c r="W53" s="193" t="s">
        <v>60</v>
      </c>
      <c r="X53" s="193" t="s">
        <v>60</v>
      </c>
      <c r="Y53" s="193" t="s">
        <v>60</v>
      </c>
      <c r="Z53" s="193" t="s">
        <v>60</v>
      </c>
      <c r="AA53" s="193" t="s">
        <v>60</v>
      </c>
      <c r="AB53" s="193" t="s">
        <v>60</v>
      </c>
    </row>
    <row r="54" spans="1:28" ht="180" x14ac:dyDescent="0.2">
      <c r="A54" s="201">
        <f t="shared" si="3"/>
        <v>37</v>
      </c>
      <c r="B54" s="202" t="s">
        <v>90</v>
      </c>
      <c r="C54" s="202" t="s">
        <v>2229</v>
      </c>
      <c r="D54" s="202" t="str">
        <f>VLOOKUP(B54,'HECVAT - Full | Vendor Response'!A$4:D$320,4,TRUE)</f>
        <v>Instructure can make available a test environment for interested prospective customers.</v>
      </c>
      <c r="E54" s="195" t="s">
        <v>2951</v>
      </c>
      <c r="F54" s="195" t="s">
        <v>2230</v>
      </c>
      <c r="G54" s="195" t="s">
        <v>2231</v>
      </c>
      <c r="H54" s="207" t="s">
        <v>2232</v>
      </c>
      <c r="I54" s="207" t="s">
        <v>2233</v>
      </c>
      <c r="J54" s="196" t="str">
        <f t="shared" si="4"/>
        <v>FALSE</v>
      </c>
      <c r="K54" s="205">
        <f t="shared" si="5"/>
        <v>1</v>
      </c>
      <c r="L54" s="196" t="s">
        <v>2223</v>
      </c>
      <c r="M54" s="194" t="s">
        <v>2122</v>
      </c>
      <c r="N54" s="194" t="str">
        <f>VLOOKUP(B54,'HECVAT - Full | Vendor Response'!A:E,3,FALSE)</f>
        <v>Yes</v>
      </c>
      <c r="O54" s="194" t="str">
        <f>IF(LEN(VLOOKUP(B54,'Analyst Report'!$A:$I,7,FALSE))= 0,"",VLOOKUP(B54,'Analyst Report'!$A:$I,7,FALSE))</f>
        <v/>
      </c>
      <c r="P54" s="194">
        <f t="shared" si="0"/>
        <v>1</v>
      </c>
      <c r="Q54" s="194">
        <v>20</v>
      </c>
      <c r="R54" s="194">
        <f>IF(LEN(VLOOKUP(B54,'Analyst Report'!$A$31:$I$288,9,FALSE))=0,VLOOKUP(B54,'Analyst Report'!$A$31:$I$288,8,FALSE),VLOOKUP(B54,'Analyst Report'!$A$31:$I$288,9,FALSE))</f>
        <v>15</v>
      </c>
      <c r="S54" s="194">
        <f t="shared" si="1"/>
        <v>15</v>
      </c>
      <c r="T54" s="194">
        <f t="shared" si="2"/>
        <v>15</v>
      </c>
      <c r="U54" s="193" t="s">
        <v>60</v>
      </c>
      <c r="V54" s="193" t="s">
        <v>60</v>
      </c>
      <c r="W54" s="193" t="s">
        <v>60</v>
      </c>
      <c r="X54" s="193" t="s">
        <v>60</v>
      </c>
      <c r="Y54" s="193" t="s">
        <v>60</v>
      </c>
      <c r="Z54" s="193" t="s">
        <v>60</v>
      </c>
      <c r="AA54" s="193" t="s">
        <v>60</v>
      </c>
      <c r="AB54" s="193" t="s">
        <v>60</v>
      </c>
    </row>
    <row r="55" spans="1:28" ht="210" x14ac:dyDescent="0.2">
      <c r="A55" s="201">
        <f t="shared" si="3"/>
        <v>38</v>
      </c>
      <c r="B55" s="202" t="s">
        <v>91</v>
      </c>
      <c r="C55" s="202" t="s">
        <v>2234</v>
      </c>
      <c r="D55" s="202" t="str">
        <f>VLOOKUP(B55,'HECVAT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5" s="195" t="s">
        <v>60</v>
      </c>
      <c r="F55" s="195" t="s">
        <v>60</v>
      </c>
      <c r="G55" s="195" t="s">
        <v>60</v>
      </c>
      <c r="H55" s="207" t="s">
        <v>2952</v>
      </c>
      <c r="I55" s="207" t="s">
        <v>2116</v>
      </c>
      <c r="J55" s="196" t="str">
        <f t="shared" si="4"/>
        <v>FALSE</v>
      </c>
      <c r="K55" s="205">
        <f>IF(N$23="Yes",1,0)</f>
        <v>1</v>
      </c>
      <c r="L55" s="196" t="s">
        <v>2235</v>
      </c>
      <c r="M55" s="194" t="s">
        <v>2126</v>
      </c>
      <c r="N55" s="194" t="str">
        <f>VLOOKUP(B55,'HECVAT - Full | Vendor Response'!A:E,3,FALSE)</f>
        <v>No</v>
      </c>
      <c r="O55" s="194" t="str">
        <f>IF(LEN(VLOOKUP(B55,'Analyst Report'!$A:$I,7,FALSE))= 0,"",VLOOKUP(B55,'Analyst Report'!$A:$I,7,FALSE))</f>
        <v/>
      </c>
      <c r="P55" s="194">
        <f t="shared" si="0"/>
        <v>1</v>
      </c>
      <c r="Q55" s="194">
        <v>20</v>
      </c>
      <c r="R55" s="194">
        <f>IF(LEN(VLOOKUP(B55,'Analyst Report'!$A$31:$I$288,9,FALSE))=0,VLOOKUP(B55,'Analyst Report'!$A$31:$I$288,8,FALSE),VLOOKUP(B55,'Analyst Report'!$A$31:$I$288,9,FALSE))</f>
        <v>15</v>
      </c>
      <c r="S55" s="194">
        <f t="shared" si="1"/>
        <v>15</v>
      </c>
      <c r="T55" s="194">
        <f t="shared" si="2"/>
        <v>15</v>
      </c>
      <c r="U55" s="193" t="s">
        <v>60</v>
      </c>
      <c r="V55" s="193" t="s">
        <v>60</v>
      </c>
      <c r="W55" s="193" t="s">
        <v>60</v>
      </c>
      <c r="X55" s="193" t="s">
        <v>60</v>
      </c>
      <c r="Y55" s="193" t="s">
        <v>60</v>
      </c>
      <c r="Z55" s="193" t="s">
        <v>60</v>
      </c>
      <c r="AA55" s="193" t="s">
        <v>60</v>
      </c>
      <c r="AB55" s="193" t="s">
        <v>60</v>
      </c>
    </row>
    <row r="56" spans="1:28" ht="210" x14ac:dyDescent="0.2">
      <c r="A56" s="201">
        <f t="shared" si="3"/>
        <v>39</v>
      </c>
      <c r="B56" s="202" t="s">
        <v>92</v>
      </c>
      <c r="C56" s="202" t="s">
        <v>2953</v>
      </c>
      <c r="D56" s="202" t="str">
        <f>VLOOKUP(B56,'HECVAT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6" s="195" t="s">
        <v>60</v>
      </c>
      <c r="F56" s="195" t="s">
        <v>60</v>
      </c>
      <c r="G56" s="195" t="s">
        <v>60</v>
      </c>
      <c r="H56" s="207" t="s">
        <v>2952</v>
      </c>
      <c r="I56" s="207" t="s">
        <v>2116</v>
      </c>
      <c r="J56" s="196" t="str">
        <f t="shared" si="4"/>
        <v>FALSE</v>
      </c>
      <c r="K56" s="205">
        <f t="shared" ref="K56:K63" si="6">IF(N$23="Yes",1,0)</f>
        <v>1</v>
      </c>
      <c r="L56" s="196" t="s">
        <v>2235</v>
      </c>
      <c r="M56" s="194" t="s">
        <v>2126</v>
      </c>
      <c r="N56" s="194" t="str">
        <f>VLOOKUP(B56,'HECVAT - Full | Vendor Response'!A:E,3,FALSE)</f>
        <v>No</v>
      </c>
      <c r="O56" s="194" t="str">
        <f>IF(LEN(VLOOKUP(B56,'Analyst Report'!$A:$I,7,FALSE))= 0,"",VLOOKUP(B56,'Analyst Report'!$A:$I,7,FALSE))</f>
        <v/>
      </c>
      <c r="P56" s="194">
        <f t="shared" si="0"/>
        <v>1</v>
      </c>
      <c r="Q56" s="194">
        <v>25</v>
      </c>
      <c r="R56" s="194">
        <f>IF(LEN(VLOOKUP(B56,'Analyst Report'!$A$31:$I$288,9,FALSE))=0,VLOOKUP(B56,'Analyst Report'!$A$31:$I$288,8,FALSE),VLOOKUP(B56,'Analyst Report'!$A$31:$I$288,9,FALSE))</f>
        <v>15</v>
      </c>
      <c r="S56" s="194">
        <f t="shared" si="1"/>
        <v>15</v>
      </c>
      <c r="T56" s="194">
        <f t="shared" si="2"/>
        <v>15</v>
      </c>
      <c r="U56" s="193" t="s">
        <v>60</v>
      </c>
      <c r="V56" s="193" t="s">
        <v>60</v>
      </c>
      <c r="W56" s="193" t="s">
        <v>60</v>
      </c>
      <c r="X56" s="193" t="s">
        <v>60</v>
      </c>
      <c r="Y56" s="193" t="s">
        <v>60</v>
      </c>
      <c r="Z56" s="193" t="s">
        <v>60</v>
      </c>
      <c r="AA56" s="193" t="s">
        <v>60</v>
      </c>
      <c r="AB56" s="193" t="s">
        <v>60</v>
      </c>
    </row>
    <row r="57" spans="1:28" ht="210" x14ac:dyDescent="0.2">
      <c r="A57" s="201">
        <f t="shared" si="3"/>
        <v>40</v>
      </c>
      <c r="B57" s="202" t="s">
        <v>93</v>
      </c>
      <c r="C57" s="202" t="s">
        <v>2954</v>
      </c>
      <c r="D57" s="202" t="str">
        <f>VLOOKUP(B57,'HECVAT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7" s="195" t="s">
        <v>60</v>
      </c>
      <c r="F57" s="195" t="s">
        <v>60</v>
      </c>
      <c r="G57" s="195" t="s">
        <v>60</v>
      </c>
      <c r="H57" s="207" t="s">
        <v>2952</v>
      </c>
      <c r="I57" s="207" t="s">
        <v>2116</v>
      </c>
      <c r="J57" s="196" t="str">
        <f t="shared" si="4"/>
        <v>FALSE</v>
      </c>
      <c r="K57" s="205">
        <f t="shared" si="6"/>
        <v>1</v>
      </c>
      <c r="L57" s="196" t="s">
        <v>2235</v>
      </c>
      <c r="M57" s="194" t="s">
        <v>2126</v>
      </c>
      <c r="N57" s="194" t="str">
        <f>VLOOKUP(B57,'HECVAT - Full | Vendor Response'!A:E,3,FALSE)</f>
        <v>No</v>
      </c>
      <c r="O57" s="194" t="str">
        <f>IF(LEN(VLOOKUP(B57,'Analyst Report'!$A:$I,7,FALSE))= 0,"",VLOOKUP(B57,'Analyst Report'!$A:$I,7,FALSE))</f>
        <v/>
      </c>
      <c r="P57" s="194">
        <f t="shared" si="0"/>
        <v>1</v>
      </c>
      <c r="Q57" s="194">
        <v>20</v>
      </c>
      <c r="R57" s="194">
        <f>IF(LEN(VLOOKUP(B57,'Analyst Report'!$A$31:$I$288,9,FALSE))=0,VLOOKUP(B57,'Analyst Report'!$A$31:$I$288,8,FALSE),VLOOKUP(B57,'Analyst Report'!$A$31:$I$288,9,FALSE))</f>
        <v>15</v>
      </c>
      <c r="S57" s="194">
        <f t="shared" si="1"/>
        <v>15</v>
      </c>
      <c r="T57" s="194">
        <f t="shared" si="2"/>
        <v>15</v>
      </c>
      <c r="U57" s="193" t="s">
        <v>60</v>
      </c>
      <c r="V57" s="193" t="s">
        <v>60</v>
      </c>
      <c r="W57" s="193" t="s">
        <v>60</v>
      </c>
      <c r="X57" s="193" t="s">
        <v>60</v>
      </c>
      <c r="Y57" s="193" t="s">
        <v>60</v>
      </c>
      <c r="Z57" s="193" t="s">
        <v>60</v>
      </c>
      <c r="AA57" s="193" t="s">
        <v>60</v>
      </c>
      <c r="AB57" s="193" t="s">
        <v>60</v>
      </c>
    </row>
    <row r="58" spans="1:28" ht="210" x14ac:dyDescent="0.2">
      <c r="A58" s="201">
        <f t="shared" si="3"/>
        <v>41</v>
      </c>
      <c r="B58" s="202" t="s">
        <v>94</v>
      </c>
      <c r="C58" s="202" t="s">
        <v>2955</v>
      </c>
      <c r="D58" s="202" t="str">
        <f>VLOOKUP(B58,'HECVAT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8" s="195" t="s">
        <v>60</v>
      </c>
      <c r="F58" s="195" t="s">
        <v>60</v>
      </c>
      <c r="G58" s="195" t="s">
        <v>60</v>
      </c>
      <c r="H58" s="207" t="s">
        <v>2952</v>
      </c>
      <c r="I58" s="207" t="s">
        <v>2116</v>
      </c>
      <c r="J58" s="196" t="str">
        <f t="shared" si="4"/>
        <v>FALSE</v>
      </c>
      <c r="K58" s="205">
        <f t="shared" si="6"/>
        <v>1</v>
      </c>
      <c r="L58" s="196" t="s">
        <v>2235</v>
      </c>
      <c r="M58" s="194" t="s">
        <v>2126</v>
      </c>
      <c r="N58" s="194" t="str">
        <f>VLOOKUP(B58,'HECVAT - Full | Vendor Response'!A:E,3,FALSE)</f>
        <v>No</v>
      </c>
      <c r="O58" s="194" t="str">
        <f>IF(LEN(VLOOKUP(B58,'Analyst Report'!$A:$I,7,FALSE))= 0,"",VLOOKUP(B58,'Analyst Report'!$A:$I,7,FALSE))</f>
        <v/>
      </c>
      <c r="P58" s="194">
        <f t="shared" si="0"/>
        <v>1</v>
      </c>
      <c r="Q58" s="194">
        <v>20</v>
      </c>
      <c r="R58" s="194">
        <f>IF(LEN(VLOOKUP(B58,'Analyst Report'!$A$31:$I$288,9,FALSE))=0,VLOOKUP(B58,'Analyst Report'!$A$31:$I$288,8,FALSE),VLOOKUP(B58,'Analyst Report'!$A$31:$I$288,9,FALSE))</f>
        <v>15</v>
      </c>
      <c r="S58" s="194">
        <f t="shared" si="1"/>
        <v>15</v>
      </c>
      <c r="T58" s="194">
        <f t="shared" si="2"/>
        <v>15</v>
      </c>
      <c r="U58" s="193" t="s">
        <v>60</v>
      </c>
      <c r="V58" s="193" t="s">
        <v>60</v>
      </c>
      <c r="W58" s="193" t="s">
        <v>60</v>
      </c>
      <c r="X58" s="193" t="s">
        <v>60</v>
      </c>
      <c r="Y58" s="193" t="s">
        <v>60</v>
      </c>
      <c r="Z58" s="193" t="s">
        <v>60</v>
      </c>
      <c r="AA58" s="193" t="s">
        <v>60</v>
      </c>
      <c r="AB58" s="193" t="s">
        <v>60</v>
      </c>
    </row>
    <row r="59" spans="1:28" ht="210" x14ac:dyDescent="0.2">
      <c r="A59" s="201">
        <f t="shared" si="3"/>
        <v>42</v>
      </c>
      <c r="B59" s="202" t="s">
        <v>95</v>
      </c>
      <c r="C59" s="202" t="s">
        <v>2956</v>
      </c>
      <c r="D59" s="202" t="str">
        <f>VLOOKUP(B59,'HECVAT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9" s="195" t="s">
        <v>60</v>
      </c>
      <c r="F59" s="195" t="s">
        <v>60</v>
      </c>
      <c r="G59" s="195" t="s">
        <v>60</v>
      </c>
      <c r="H59" s="207" t="s">
        <v>2952</v>
      </c>
      <c r="I59" s="207" t="s">
        <v>2116</v>
      </c>
      <c r="J59" s="196" t="str">
        <f t="shared" si="4"/>
        <v>FALSE</v>
      </c>
      <c r="K59" s="205">
        <f t="shared" si="6"/>
        <v>1</v>
      </c>
      <c r="L59" s="196" t="s">
        <v>2235</v>
      </c>
      <c r="M59" s="194" t="s">
        <v>2122</v>
      </c>
      <c r="N59" s="194" t="str">
        <f>VLOOKUP(B59,'HECVAT - Full | Vendor Response'!A:E,3,FALSE)</f>
        <v>Yes</v>
      </c>
      <c r="O59" s="194" t="str">
        <f>IF(LEN(VLOOKUP(B59,'Analyst Report'!$A:$I,7,FALSE))= 0,"",VLOOKUP(B59,'Analyst Report'!$A:$I,7,FALSE))</f>
        <v/>
      </c>
      <c r="P59" s="194">
        <f t="shared" si="0"/>
        <v>1</v>
      </c>
      <c r="Q59" s="194">
        <v>25</v>
      </c>
      <c r="R59" s="194">
        <f>IF(LEN(VLOOKUP(B59,'Analyst Report'!$A$31:$I$288,9,FALSE))=0,VLOOKUP(B59,'Analyst Report'!$A$31:$I$288,8,FALSE),VLOOKUP(B59,'Analyst Report'!$A$31:$I$288,9,FALSE))</f>
        <v>15</v>
      </c>
      <c r="S59" s="194">
        <f t="shared" si="1"/>
        <v>15</v>
      </c>
      <c r="T59" s="194">
        <f t="shared" si="2"/>
        <v>15</v>
      </c>
      <c r="U59" s="193" t="s">
        <v>60</v>
      </c>
      <c r="V59" s="193" t="s">
        <v>60</v>
      </c>
      <c r="W59" s="193" t="s">
        <v>60</v>
      </c>
      <c r="X59" s="193" t="s">
        <v>60</v>
      </c>
      <c r="Y59" s="193" t="s">
        <v>60</v>
      </c>
      <c r="Z59" s="193" t="s">
        <v>60</v>
      </c>
      <c r="AA59" s="193" t="s">
        <v>60</v>
      </c>
      <c r="AB59" s="193" t="s">
        <v>60</v>
      </c>
    </row>
    <row r="60" spans="1:28" ht="210" x14ac:dyDescent="0.2">
      <c r="A60" s="201">
        <f t="shared" si="3"/>
        <v>43</v>
      </c>
      <c r="B60" s="202" t="s">
        <v>96</v>
      </c>
      <c r="C60" s="202" t="s">
        <v>2236</v>
      </c>
      <c r="D60" s="202" t="str">
        <f>VLOOKUP(B60,'HECVAT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0" s="195" t="s">
        <v>60</v>
      </c>
      <c r="F60" s="195" t="s">
        <v>2237</v>
      </c>
      <c r="G60" s="195" t="s">
        <v>60</v>
      </c>
      <c r="H60" s="207" t="s">
        <v>2952</v>
      </c>
      <c r="I60" s="207" t="s">
        <v>2116</v>
      </c>
      <c r="J60" s="196" t="str">
        <f t="shared" si="4"/>
        <v>FALSE</v>
      </c>
      <c r="K60" s="205">
        <f t="shared" si="6"/>
        <v>1</v>
      </c>
      <c r="L60" s="196" t="s">
        <v>2235</v>
      </c>
      <c r="M60" s="194" t="s">
        <v>2126</v>
      </c>
      <c r="N60" s="194" t="str">
        <f>VLOOKUP(B60,'HECVAT - Full | Vendor Response'!A:E,3,FALSE)</f>
        <v>Yes</v>
      </c>
      <c r="O60" s="194" t="str">
        <f>IF(LEN(VLOOKUP(B60,'Analyst Report'!$A:$I,7,FALSE))= 0,"",VLOOKUP(B60,'Analyst Report'!$A:$I,7,FALSE))</f>
        <v/>
      </c>
      <c r="P60" s="194">
        <f t="shared" si="0"/>
        <v>0</v>
      </c>
      <c r="Q60" s="194">
        <v>20</v>
      </c>
      <c r="R60" s="194">
        <f>IF(LEN(VLOOKUP(B60,'Analyst Report'!$A$31:$I$288,9,FALSE))=0,VLOOKUP(B60,'Analyst Report'!$A$31:$I$288,8,FALSE),VLOOKUP(B60,'Analyst Report'!$A$31:$I$288,9,FALSE))</f>
        <v>15</v>
      </c>
      <c r="S60" s="194">
        <f t="shared" si="1"/>
        <v>15</v>
      </c>
      <c r="T60" s="194">
        <f t="shared" si="2"/>
        <v>0</v>
      </c>
      <c r="U60" s="193" t="s">
        <v>60</v>
      </c>
      <c r="V60" s="193" t="s">
        <v>60</v>
      </c>
      <c r="W60" s="193" t="s">
        <v>60</v>
      </c>
      <c r="X60" s="193" t="s">
        <v>60</v>
      </c>
      <c r="Y60" s="193" t="s">
        <v>60</v>
      </c>
      <c r="Z60" s="193" t="s">
        <v>60</v>
      </c>
      <c r="AA60" s="193" t="s">
        <v>60</v>
      </c>
      <c r="AB60" s="193" t="s">
        <v>60</v>
      </c>
    </row>
    <row r="61" spans="1:28" ht="210" x14ac:dyDescent="0.2">
      <c r="A61" s="201">
        <f t="shared" si="3"/>
        <v>44</v>
      </c>
      <c r="B61" s="202" t="s">
        <v>97</v>
      </c>
      <c r="C61" s="202" t="s">
        <v>2238</v>
      </c>
      <c r="D61" s="202" t="str">
        <f>VLOOKUP(B61,'HECVAT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1" s="195" t="s">
        <v>60</v>
      </c>
      <c r="F61" s="195" t="s">
        <v>60</v>
      </c>
      <c r="G61" s="195" t="s">
        <v>60</v>
      </c>
      <c r="H61" s="207" t="s">
        <v>2952</v>
      </c>
      <c r="I61" s="207" t="s">
        <v>2116</v>
      </c>
      <c r="J61" s="196" t="str">
        <f t="shared" si="4"/>
        <v>FALSE</v>
      </c>
      <c r="K61" s="205">
        <f t="shared" si="6"/>
        <v>1</v>
      </c>
      <c r="L61" s="196" t="s">
        <v>2235</v>
      </c>
      <c r="M61" s="194" t="s">
        <v>2122</v>
      </c>
      <c r="N61" s="194" t="str">
        <f>VLOOKUP(B61,'HECVAT - Full | Vendor Response'!A:E,3,FALSE)</f>
        <v>Yes</v>
      </c>
      <c r="O61" s="194" t="str">
        <f>IF(LEN(VLOOKUP(B61,'Analyst Report'!$A:$I,7,FALSE))= 0,"",VLOOKUP(B61,'Analyst Report'!$A:$I,7,FALSE))</f>
        <v/>
      </c>
      <c r="P61" s="194">
        <f t="shared" si="0"/>
        <v>1</v>
      </c>
      <c r="Q61" s="194">
        <v>25</v>
      </c>
      <c r="R61" s="194">
        <f>IF(LEN(VLOOKUP(B61,'Analyst Report'!$A$31:$I$288,9,FALSE))=0,VLOOKUP(B61,'Analyst Report'!$A$31:$I$288,8,FALSE),VLOOKUP(B61,'Analyst Report'!$A$31:$I$288,9,FALSE))</f>
        <v>15</v>
      </c>
      <c r="S61" s="194">
        <f t="shared" si="1"/>
        <v>15</v>
      </c>
      <c r="T61" s="194">
        <f t="shared" si="2"/>
        <v>15</v>
      </c>
      <c r="U61" s="193" t="s">
        <v>60</v>
      </c>
      <c r="V61" s="193" t="s">
        <v>60</v>
      </c>
      <c r="W61" s="193" t="s">
        <v>60</v>
      </c>
      <c r="X61" s="193" t="s">
        <v>60</v>
      </c>
      <c r="Y61" s="193" t="s">
        <v>60</v>
      </c>
      <c r="Z61" s="193" t="s">
        <v>60</v>
      </c>
      <c r="AA61" s="193" t="s">
        <v>60</v>
      </c>
      <c r="AB61" s="193" t="s">
        <v>60</v>
      </c>
    </row>
    <row r="62" spans="1:28" ht="210" x14ac:dyDescent="0.2">
      <c r="A62" s="201">
        <f t="shared" si="3"/>
        <v>45</v>
      </c>
      <c r="B62" s="202" t="s">
        <v>98</v>
      </c>
      <c r="C62" s="202" t="s">
        <v>2957</v>
      </c>
      <c r="D62" s="202" t="str">
        <f>VLOOKUP(B62,'HECVAT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2" s="195" t="s">
        <v>60</v>
      </c>
      <c r="F62" s="195" t="s">
        <v>2239</v>
      </c>
      <c r="G62" s="195" t="s">
        <v>60</v>
      </c>
      <c r="H62" s="207" t="s">
        <v>2952</v>
      </c>
      <c r="I62" s="207" t="s">
        <v>2116</v>
      </c>
      <c r="J62" s="196" t="str">
        <f t="shared" si="4"/>
        <v>FALSE</v>
      </c>
      <c r="K62" s="205">
        <f t="shared" si="6"/>
        <v>1</v>
      </c>
      <c r="L62" s="196" t="s">
        <v>2235</v>
      </c>
      <c r="M62" s="194" t="s">
        <v>2126</v>
      </c>
      <c r="N62" s="194" t="str">
        <f>VLOOKUP(B62,'HECVAT - Full | Vendor Response'!A:E,3,FALSE)</f>
        <v>No</v>
      </c>
      <c r="O62" s="194" t="str">
        <f>IF(LEN(VLOOKUP(B62,'Analyst Report'!$A:$I,7,FALSE))= 0,"",VLOOKUP(B62,'Analyst Report'!$A:$I,7,FALSE))</f>
        <v/>
      </c>
      <c r="P62" s="194">
        <f t="shared" si="0"/>
        <v>1</v>
      </c>
      <c r="Q62" s="194">
        <v>20</v>
      </c>
      <c r="R62" s="194">
        <f>IF(LEN(VLOOKUP(B62,'Analyst Report'!$A$31:$I$288,9,FALSE))=0,VLOOKUP(B62,'Analyst Report'!$A$31:$I$288,8,FALSE),VLOOKUP(B62,'Analyst Report'!$A$31:$I$288,9,FALSE))</f>
        <v>15</v>
      </c>
      <c r="S62" s="194">
        <f t="shared" si="1"/>
        <v>15</v>
      </c>
      <c r="T62" s="194">
        <f t="shared" si="2"/>
        <v>15</v>
      </c>
      <c r="U62" s="193" t="s">
        <v>60</v>
      </c>
      <c r="V62" s="193" t="s">
        <v>60</v>
      </c>
      <c r="W62" s="193" t="s">
        <v>60</v>
      </c>
      <c r="X62" s="193" t="s">
        <v>60</v>
      </c>
      <c r="Y62" s="193" t="s">
        <v>60</v>
      </c>
      <c r="Z62" s="193" t="s">
        <v>60</v>
      </c>
      <c r="AA62" s="193" t="s">
        <v>60</v>
      </c>
      <c r="AB62" s="193" t="s">
        <v>60</v>
      </c>
    </row>
    <row r="63" spans="1:28" ht="210" x14ac:dyDescent="0.2">
      <c r="A63" s="201">
        <f t="shared" si="3"/>
        <v>46</v>
      </c>
      <c r="B63" s="202" t="s">
        <v>99</v>
      </c>
      <c r="C63" s="202" t="s">
        <v>2240</v>
      </c>
      <c r="D63" s="202" t="str">
        <f>VLOOKUP(B63,'HECVAT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3" s="195" t="s">
        <v>60</v>
      </c>
      <c r="F63" s="195" t="s">
        <v>60</v>
      </c>
      <c r="G63" s="195" t="s">
        <v>60</v>
      </c>
      <c r="H63" s="207" t="s">
        <v>2952</v>
      </c>
      <c r="I63" s="207" t="s">
        <v>2116</v>
      </c>
      <c r="J63" s="196" t="str">
        <f t="shared" si="4"/>
        <v>FALSE</v>
      </c>
      <c r="K63" s="205">
        <f t="shared" si="6"/>
        <v>1</v>
      </c>
      <c r="L63" s="196" t="s">
        <v>2235</v>
      </c>
      <c r="M63" s="194" t="s">
        <v>2122</v>
      </c>
      <c r="N63" s="194">
        <f>VLOOKUP(B63,'HECVAT - Full | Vendor Response'!A:E,3,FALSE)</f>
        <v>0</v>
      </c>
      <c r="O63" s="194" t="str">
        <f>IF(LEN(VLOOKUP(B63,'Analyst Report'!$A:$I,7,FALSE))= 0,"",VLOOKUP(B63,'Analyst Report'!$A:$I,7,FALSE))</f>
        <v/>
      </c>
      <c r="P63" s="194">
        <f t="shared" si="0"/>
        <v>0</v>
      </c>
      <c r="Q63" s="194">
        <v>25</v>
      </c>
      <c r="R63" s="194">
        <f>IF(LEN(VLOOKUP(B63,'Analyst Report'!$A$31:$I$288,9,FALSE))=0,VLOOKUP(B63,'Analyst Report'!$A$31:$I$288,8,FALSE),VLOOKUP(B63,'Analyst Report'!$A$31:$I$288,9,FALSE))</f>
        <v>15</v>
      </c>
      <c r="S63" s="194">
        <f t="shared" si="1"/>
        <v>15</v>
      </c>
      <c r="T63" s="194">
        <f t="shared" si="2"/>
        <v>0</v>
      </c>
      <c r="U63" s="193" t="s">
        <v>60</v>
      </c>
      <c r="V63" s="193" t="s">
        <v>60</v>
      </c>
      <c r="W63" s="193" t="s">
        <v>60</v>
      </c>
      <c r="X63" s="193" t="s">
        <v>60</v>
      </c>
      <c r="Y63" s="193" t="s">
        <v>60</v>
      </c>
      <c r="Z63" s="193" t="s">
        <v>60</v>
      </c>
      <c r="AA63" s="193" t="s">
        <v>60</v>
      </c>
      <c r="AB63" s="193" t="s">
        <v>60</v>
      </c>
    </row>
    <row r="64" spans="1:28" ht="210" x14ac:dyDescent="0.2">
      <c r="A64" s="201">
        <f t="shared" si="3"/>
        <v>47</v>
      </c>
      <c r="B64" s="208" t="s">
        <v>101</v>
      </c>
      <c r="C64" s="208" t="s">
        <v>2958</v>
      </c>
      <c r="D64" s="202" t="str">
        <f>VLOOKUP(B64,'HECVAT - Full | Vendor Response'!A$4:D$320,4,FALSE)</f>
        <v>Impact supports role-based access control (RBAC) for both administrators and end-users. Within the Impact control panel, administrators can also organize and group user roles, institutional hierarchies or sub-accounts.</v>
      </c>
      <c r="E64" s="197" t="s">
        <v>2959</v>
      </c>
      <c r="F64" s="197" t="s">
        <v>2241</v>
      </c>
      <c r="G64" s="197" t="s">
        <v>2242</v>
      </c>
      <c r="H64" s="209" t="s">
        <v>2960</v>
      </c>
      <c r="I64" s="209" t="s">
        <v>2961</v>
      </c>
      <c r="J64" s="196" t="str">
        <f t="shared" si="4"/>
        <v>TRUE</v>
      </c>
      <c r="K64" s="205">
        <v>1</v>
      </c>
      <c r="L64" s="196" t="s">
        <v>100</v>
      </c>
      <c r="M64" s="194" t="s">
        <v>2122</v>
      </c>
      <c r="N64" s="194" t="str">
        <f>VLOOKUP(B64,'HECVAT - Full | Vendor Response'!A:E,3,FALSE)</f>
        <v>Yes</v>
      </c>
      <c r="O64" s="194" t="str">
        <f>IF(LEN(VLOOKUP(B64,'Analyst Report'!$A:$I,7,FALSE))= 0,"",VLOOKUP(B64,'Analyst Report'!$A:$I,7,FALSE))</f>
        <v/>
      </c>
      <c r="P64" s="194">
        <f t="shared" si="0"/>
        <v>1</v>
      </c>
      <c r="Q64" s="194">
        <v>25</v>
      </c>
      <c r="R64" s="194">
        <f>IF(LEN(VLOOKUP(B64,'Analyst Report'!$A$31:$I$288,9,FALSE))=0,VLOOKUP(B64,'Analyst Report'!$A$31:$I$288,8,FALSE),VLOOKUP(B64,'Analyst Report'!$A$31:$I$288,9,FALSE))</f>
        <v>25</v>
      </c>
      <c r="S64" s="194">
        <f t="shared" si="1"/>
        <v>25</v>
      </c>
      <c r="T64" s="194">
        <f t="shared" si="2"/>
        <v>25</v>
      </c>
      <c r="U64" s="193">
        <f>IF(LEN(VLOOKUP(B64,'Analyst Report'!$A$31:$I$288,8,FALSE))= 0,"",VLOOKUP(B64,'Analyst Report'!$A$31:$I$288,9,FALSE))</f>
        <v>0</v>
      </c>
      <c r="V64" s="193" t="s">
        <v>60</v>
      </c>
      <c r="W64" s="193" t="s">
        <v>60</v>
      </c>
      <c r="X64" s="193" t="s">
        <v>60</v>
      </c>
      <c r="Y64" s="193" t="s">
        <v>60</v>
      </c>
      <c r="Z64" s="193" t="s">
        <v>60</v>
      </c>
      <c r="AA64" s="193" t="s">
        <v>60</v>
      </c>
      <c r="AB64" s="193" t="s">
        <v>60</v>
      </c>
    </row>
    <row r="65" spans="1:28" ht="409.6" x14ac:dyDescent="0.2">
      <c r="A65" s="201">
        <f t="shared" si="3"/>
        <v>48</v>
      </c>
      <c r="B65" s="208" t="s">
        <v>102</v>
      </c>
      <c r="C65" s="208" t="s">
        <v>2243</v>
      </c>
      <c r="D65" s="202" t="str">
        <f>VLOOKUP(B65,'HECVAT - Full | Vendor Response'!A$4:D$320,4,FALSE)</f>
        <v xml:space="preserve">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 </v>
      </c>
      <c r="E65" s="197" t="s">
        <v>2962</v>
      </c>
      <c r="F65" s="197" t="s">
        <v>2244</v>
      </c>
      <c r="G65" s="197" t="s">
        <v>60</v>
      </c>
      <c r="H65" s="209" t="s">
        <v>2963</v>
      </c>
      <c r="I65" s="209" t="s">
        <v>2245</v>
      </c>
      <c r="J65" s="196" t="str">
        <f t="shared" si="4"/>
        <v>FALSE</v>
      </c>
      <c r="K65" s="205">
        <v>1</v>
      </c>
      <c r="L65" s="196" t="s">
        <v>100</v>
      </c>
      <c r="M65" s="194" t="s">
        <v>2122</v>
      </c>
      <c r="N65" s="194" t="str">
        <f>VLOOKUP(B65,'HECVAT - Full | Vendor Response'!A:E,3,FALSE)</f>
        <v>Yes</v>
      </c>
      <c r="O65" s="194" t="str">
        <f>IF(LEN(VLOOKUP(B65,'Analyst Report'!$A:$I,7,FALSE))= 0,"",VLOOKUP(B65,'Analyst Report'!$A:$I,7,FALSE))</f>
        <v/>
      </c>
      <c r="P65" s="194">
        <f t="shared" si="0"/>
        <v>1</v>
      </c>
      <c r="Q65" s="194">
        <v>20</v>
      </c>
      <c r="R65" s="194">
        <f>IF(LEN(VLOOKUP(B65,'Analyst Report'!$A$31:$I$288,9,FALSE))=0,VLOOKUP(B65,'Analyst Report'!$A$31:$I$288,8,FALSE),VLOOKUP(B65,'Analyst Report'!$A$31:$I$288,9,FALSE))</f>
        <v>20</v>
      </c>
      <c r="S65" s="194">
        <f t="shared" si="1"/>
        <v>20</v>
      </c>
      <c r="T65" s="194">
        <f t="shared" si="2"/>
        <v>20</v>
      </c>
      <c r="U65" s="193" t="s">
        <v>60</v>
      </c>
      <c r="V65" s="193" t="s">
        <v>60</v>
      </c>
      <c r="W65" s="193" t="s">
        <v>60</v>
      </c>
      <c r="X65" s="193" t="s">
        <v>60</v>
      </c>
      <c r="Y65" s="193" t="s">
        <v>60</v>
      </c>
      <c r="Z65" s="193" t="s">
        <v>60</v>
      </c>
      <c r="AA65" s="193" t="s">
        <v>60</v>
      </c>
      <c r="AB65" s="193" t="s">
        <v>60</v>
      </c>
    </row>
    <row r="66" spans="1:28" ht="195" x14ac:dyDescent="0.2">
      <c r="A66" s="201">
        <f t="shared" si="3"/>
        <v>49</v>
      </c>
      <c r="B66" s="208" t="s">
        <v>103</v>
      </c>
      <c r="C66" s="202" t="s">
        <v>2246</v>
      </c>
      <c r="D66" s="202" t="str">
        <f>VLOOKUP(B66,'HECVAT - Full | Vendor Response'!A$4:D$320,4,FALSE)</f>
        <v xml:space="preserve">Where possible, forms and fields provide helpful messaging to users to assist with accurate and adequate data input. We are continually improving our products to better serve users in user experience and understanding. </v>
      </c>
      <c r="E66" s="197" t="s">
        <v>60</v>
      </c>
      <c r="F66" s="197" t="s">
        <v>2247</v>
      </c>
      <c r="G66" s="197" t="s">
        <v>2248</v>
      </c>
      <c r="H66" s="209" t="s">
        <v>2964</v>
      </c>
      <c r="I66" s="209" t="s">
        <v>2965</v>
      </c>
      <c r="J66" s="196" t="str">
        <f t="shared" si="4"/>
        <v>FALSE</v>
      </c>
      <c r="K66" s="205">
        <v>1</v>
      </c>
      <c r="L66" s="196" t="s">
        <v>100</v>
      </c>
      <c r="M66" s="194" t="s">
        <v>2122</v>
      </c>
      <c r="N66" s="194" t="str">
        <f>VLOOKUP(B66,'HECVAT - Full | Vendor Response'!A:E,3,FALSE)</f>
        <v>Yes</v>
      </c>
      <c r="O66" s="194" t="str">
        <f>IF(LEN(VLOOKUP(B66,'Analyst Report'!$A:$I,7,FALSE))= 0,"",VLOOKUP(B66,'Analyst Report'!$A:$I,7,FALSE))</f>
        <v/>
      </c>
      <c r="P66" s="194">
        <f t="shared" si="0"/>
        <v>1</v>
      </c>
      <c r="Q66" s="194">
        <v>20</v>
      </c>
      <c r="R66" s="194">
        <f>IF(LEN(VLOOKUP(B66,'Analyst Report'!$A$31:$I$288,9,FALSE))=0,VLOOKUP(B66,'Analyst Report'!$A$31:$I$288,8,FALSE),VLOOKUP(B66,'Analyst Report'!$A$31:$I$288,9,FALSE))</f>
        <v>20</v>
      </c>
      <c r="S66" s="194">
        <f t="shared" si="1"/>
        <v>20</v>
      </c>
      <c r="T66" s="194">
        <f t="shared" si="2"/>
        <v>20</v>
      </c>
      <c r="U66" s="193" t="s">
        <v>60</v>
      </c>
      <c r="V66" s="193" t="s">
        <v>60</v>
      </c>
      <c r="W66" s="193" t="s">
        <v>60</v>
      </c>
      <c r="X66" s="193" t="s">
        <v>60</v>
      </c>
      <c r="Y66" s="193" t="s">
        <v>60</v>
      </c>
      <c r="Z66" s="193" t="s">
        <v>60</v>
      </c>
      <c r="AA66" s="193" t="s">
        <v>60</v>
      </c>
      <c r="AB66" s="193" t="s">
        <v>60</v>
      </c>
    </row>
    <row r="67" spans="1:28" ht="210" x14ac:dyDescent="0.2">
      <c r="A67" s="201">
        <f t="shared" si="3"/>
        <v>50</v>
      </c>
      <c r="B67" s="208" t="s">
        <v>104</v>
      </c>
      <c r="C67" s="202" t="s">
        <v>2249</v>
      </c>
      <c r="D67" s="202" t="str">
        <f>VLOOKUP(B67,'HECVAT - Full | Vendor Response'!A$4:D$320,4,FALSE)</f>
        <v>Yes, a WAF is provided by Cloudflare.</v>
      </c>
      <c r="E67" s="197" t="s">
        <v>60</v>
      </c>
      <c r="F67" s="197" t="s">
        <v>2250</v>
      </c>
      <c r="G67" s="197" t="s">
        <v>2251</v>
      </c>
      <c r="H67" s="209" t="s">
        <v>2252</v>
      </c>
      <c r="I67" s="209" t="s">
        <v>2253</v>
      </c>
      <c r="J67" s="196" t="str">
        <f t="shared" si="4"/>
        <v>TRUE</v>
      </c>
      <c r="K67" s="205">
        <v>1</v>
      </c>
      <c r="L67" s="196" t="s">
        <v>100</v>
      </c>
      <c r="M67" s="194" t="s">
        <v>2122</v>
      </c>
      <c r="N67" s="194" t="str">
        <f>VLOOKUP(B67,'HECVAT - Full | Vendor Response'!A:E,3,FALSE)</f>
        <v>Yes</v>
      </c>
      <c r="O67" s="194" t="str">
        <f>IF(LEN(VLOOKUP(B67,'Analyst Report'!$A:$I,7,FALSE))= 0,"",VLOOKUP(B67,'Analyst Report'!$A:$I,7,FALSE))</f>
        <v/>
      </c>
      <c r="P67" s="194">
        <f t="shared" si="0"/>
        <v>1</v>
      </c>
      <c r="Q67" s="194">
        <v>25</v>
      </c>
      <c r="R67" s="194">
        <f>IF(LEN(VLOOKUP(B67,'Analyst Report'!$A$31:$I$288,9,FALSE))=0,VLOOKUP(B67,'Analyst Report'!$A$31:$I$288,8,FALSE),VLOOKUP(B67,'Analyst Report'!$A$31:$I$288,9,FALSE))</f>
        <v>25</v>
      </c>
      <c r="S67" s="194">
        <f t="shared" si="1"/>
        <v>25</v>
      </c>
      <c r="T67" s="194">
        <f t="shared" si="2"/>
        <v>25</v>
      </c>
      <c r="U67" s="193" t="s">
        <v>60</v>
      </c>
      <c r="V67" s="193" t="s">
        <v>60</v>
      </c>
      <c r="W67" s="193" t="s">
        <v>60</v>
      </c>
      <c r="X67" s="193" t="s">
        <v>60</v>
      </c>
      <c r="Y67" s="193" t="s">
        <v>60</v>
      </c>
      <c r="Z67" s="193" t="s">
        <v>60</v>
      </c>
      <c r="AA67" s="193" t="s">
        <v>60</v>
      </c>
      <c r="AB67" s="193" t="s">
        <v>60</v>
      </c>
    </row>
    <row r="68" spans="1:28" ht="225" x14ac:dyDescent="0.2">
      <c r="A68" s="201">
        <f t="shared" si="3"/>
        <v>51</v>
      </c>
      <c r="B68" s="208" t="s">
        <v>105</v>
      </c>
      <c r="C68" s="202" t="s">
        <v>2966</v>
      </c>
      <c r="D68" s="202">
        <f>VLOOKUP(B68,'HECVAT - Full | Vendor Response'!A$4:D$320,4,TRUE)</f>
        <v>0</v>
      </c>
      <c r="E68" s="197" t="s">
        <v>2967</v>
      </c>
      <c r="F68" s="197" t="s">
        <v>2128</v>
      </c>
      <c r="G68" s="197" t="s">
        <v>2254</v>
      </c>
      <c r="H68" s="209" t="s">
        <v>2255</v>
      </c>
      <c r="I68" s="209" t="s">
        <v>2256</v>
      </c>
      <c r="J68" s="196" t="str">
        <f t="shared" si="4"/>
        <v>FALSE</v>
      </c>
      <c r="K68" s="205">
        <v>1</v>
      </c>
      <c r="L68" s="196" t="s">
        <v>100</v>
      </c>
      <c r="M68" s="194" t="s">
        <v>2122</v>
      </c>
      <c r="N68" s="194" t="str">
        <f>VLOOKUP(B68,'HECVAT - Full | Vendor Response'!A:E,3,FALSE)</f>
        <v>Yes</v>
      </c>
      <c r="O68" s="194" t="str">
        <f>IF(LEN(VLOOKUP(B68,'Analyst Report'!$A:$I,7,FALSE))= 0,"",VLOOKUP(B68,'Analyst Report'!$A:$I,7,FALSE))</f>
        <v/>
      </c>
      <c r="P68" s="194">
        <f t="shared" si="0"/>
        <v>1</v>
      </c>
      <c r="Q68" s="194">
        <v>20</v>
      </c>
      <c r="R68" s="194">
        <f>IF(LEN(VLOOKUP(B68,'Analyst Report'!$A$31:$I$288,9,FALSE))=0,VLOOKUP(B68,'Analyst Report'!$A$31:$I$288,8,FALSE),VLOOKUP(B68,'Analyst Report'!$A$31:$I$288,9,FALSE))</f>
        <v>20</v>
      </c>
      <c r="S68" s="194">
        <f t="shared" si="1"/>
        <v>20</v>
      </c>
      <c r="T68" s="194">
        <f t="shared" si="2"/>
        <v>20</v>
      </c>
      <c r="U68" s="193" t="s">
        <v>60</v>
      </c>
      <c r="V68" s="193" t="s">
        <v>60</v>
      </c>
      <c r="W68" s="193" t="s">
        <v>60</v>
      </c>
      <c r="X68" s="193" t="s">
        <v>60</v>
      </c>
      <c r="Y68" s="193" t="s">
        <v>60</v>
      </c>
      <c r="Z68" s="193" t="s">
        <v>60</v>
      </c>
      <c r="AA68" s="193" t="s">
        <v>60</v>
      </c>
      <c r="AB68" s="193" t="s">
        <v>60</v>
      </c>
    </row>
    <row r="69" spans="1:28" ht="165" x14ac:dyDescent="0.2">
      <c r="A69" s="201">
        <f t="shared" si="3"/>
        <v>52</v>
      </c>
      <c r="B69" s="208" t="s">
        <v>106</v>
      </c>
      <c r="C69" s="202" t="s">
        <v>2257</v>
      </c>
      <c r="D69" s="202">
        <f>VLOOKUP(B69,'HECVAT - Full | Vendor Response'!A$4:D$320,4,TRUE)</f>
        <v>0</v>
      </c>
      <c r="E69" s="197" t="s">
        <v>2968</v>
      </c>
      <c r="F69" s="197" t="s">
        <v>2258</v>
      </c>
      <c r="G69" s="197" t="s">
        <v>2259</v>
      </c>
      <c r="H69" s="213" t="s">
        <v>2969</v>
      </c>
      <c r="I69" s="213" t="s">
        <v>2260</v>
      </c>
      <c r="J69" s="196" t="str">
        <f t="shared" si="4"/>
        <v>TRUE</v>
      </c>
      <c r="K69" s="205">
        <v>1</v>
      </c>
      <c r="L69" s="196" t="s">
        <v>100</v>
      </c>
      <c r="M69" s="194" t="s">
        <v>2122</v>
      </c>
      <c r="N69" s="194" t="str">
        <f>VLOOKUP(B69,'HECVAT - Full | Vendor Response'!A:E,3,FALSE)</f>
        <v>Yes</v>
      </c>
      <c r="O69" s="194" t="str">
        <f>IF(LEN(VLOOKUP(B69,'Analyst Report'!$A:$I,7,FALSE))= 0,"",VLOOKUP(B69,'Analyst Report'!$A:$I,7,FALSE))</f>
        <v/>
      </c>
      <c r="P69" s="194">
        <f t="shared" si="0"/>
        <v>1</v>
      </c>
      <c r="Q69" s="194">
        <v>25</v>
      </c>
      <c r="R69" s="194">
        <f>IF(LEN(VLOOKUP(B69,'Analyst Report'!$A$31:$I$288,9,FALSE))=0,VLOOKUP(B69,'Analyst Report'!$A$31:$I$288,8,FALSE),VLOOKUP(B69,'Analyst Report'!$A$31:$I$288,9,FALSE))</f>
        <v>25</v>
      </c>
      <c r="S69" s="194">
        <f t="shared" si="1"/>
        <v>25</v>
      </c>
      <c r="T69" s="194">
        <f t="shared" si="2"/>
        <v>25</v>
      </c>
      <c r="U69" s="193" t="s">
        <v>60</v>
      </c>
      <c r="V69" s="193" t="s">
        <v>60</v>
      </c>
      <c r="W69" s="193" t="s">
        <v>60</v>
      </c>
      <c r="X69" s="193" t="s">
        <v>60</v>
      </c>
      <c r="Y69" s="193" t="s">
        <v>60</v>
      </c>
      <c r="Z69" s="193" t="s">
        <v>60</v>
      </c>
      <c r="AA69" s="193" t="s">
        <v>60</v>
      </c>
      <c r="AB69" s="193" t="s">
        <v>60</v>
      </c>
    </row>
    <row r="70" spans="1:28" ht="120" x14ac:dyDescent="0.2">
      <c r="A70" s="201">
        <f t="shared" si="3"/>
        <v>53</v>
      </c>
      <c r="B70" s="208" t="s">
        <v>107</v>
      </c>
      <c r="C70" s="202" t="s">
        <v>2261</v>
      </c>
      <c r="D70" s="202">
        <f>VLOOKUP(B70,'HECVAT - Full | Vendor Response'!A$4:D$320,4,TRUE)</f>
        <v>0</v>
      </c>
      <c r="E70" s="220" t="s">
        <v>2970</v>
      </c>
      <c r="F70" s="220" t="s">
        <v>2262</v>
      </c>
      <c r="G70" s="220" t="s">
        <v>2971</v>
      </c>
      <c r="H70" s="213" t="s">
        <v>2972</v>
      </c>
      <c r="I70" s="213" t="s">
        <v>2263</v>
      </c>
      <c r="J70" s="196" t="str">
        <f t="shared" si="4"/>
        <v>FALSE</v>
      </c>
      <c r="K70" s="205">
        <f>IF((N70="N/A"),0,1)</f>
        <v>0</v>
      </c>
      <c r="L70" s="196" t="s">
        <v>100</v>
      </c>
      <c r="M70" s="194" t="s">
        <v>2122</v>
      </c>
      <c r="N70" s="194" t="str">
        <f>VLOOKUP(B70,'HECVAT - Full | Vendor Response'!A:E,3,FALSE)</f>
        <v>N/A</v>
      </c>
      <c r="O70" s="194" t="str">
        <f>IF(LEN(VLOOKUP(B70,'Analyst Report'!$A:$I,7,FALSE))= 0,"",VLOOKUP(B70,'Analyst Report'!$A:$I,7,FALSE))</f>
        <v/>
      </c>
      <c r="P70" s="194">
        <f t="shared" si="0"/>
        <v>0</v>
      </c>
      <c r="Q70" s="194">
        <v>15</v>
      </c>
      <c r="R70" s="194">
        <f>IF(LEN(VLOOKUP(B70,'Analyst Report'!$A$31:$I$288,9,FALSE))=0,VLOOKUP(B70,'Analyst Report'!$A$31:$I$288,8,FALSE),VLOOKUP(B70,'Analyst Report'!$A$31:$I$288,9,FALSE))</f>
        <v>15</v>
      </c>
      <c r="S70" s="194">
        <f t="shared" si="1"/>
        <v>0</v>
      </c>
      <c r="T70" s="194">
        <f t="shared" si="2"/>
        <v>0</v>
      </c>
      <c r="U70" s="193" t="s">
        <v>60</v>
      </c>
      <c r="V70" s="193" t="s">
        <v>60</v>
      </c>
      <c r="W70" s="193" t="s">
        <v>60</v>
      </c>
      <c r="X70" s="193" t="s">
        <v>60</v>
      </c>
      <c r="Y70" s="193" t="s">
        <v>60</v>
      </c>
      <c r="Z70" s="193" t="s">
        <v>60</v>
      </c>
      <c r="AA70" s="193" t="s">
        <v>60</v>
      </c>
      <c r="AB70" s="193" t="s">
        <v>60</v>
      </c>
    </row>
    <row r="71" spans="1:28" ht="90" x14ac:dyDescent="0.2">
      <c r="A71" s="201">
        <f t="shared" si="3"/>
        <v>54</v>
      </c>
      <c r="B71" s="208" t="s">
        <v>108</v>
      </c>
      <c r="C71" s="202" t="s">
        <v>2264</v>
      </c>
      <c r="D71" s="202">
        <f>VLOOKUP(B71,'HECVAT - Full | Vendor Response'!A$4:D$320,4,TRUE)</f>
        <v>0</v>
      </c>
      <c r="E71" s="220" t="s">
        <v>60</v>
      </c>
      <c r="F71" s="220" t="s">
        <v>2265</v>
      </c>
      <c r="G71" s="220" t="s">
        <v>2973</v>
      </c>
      <c r="H71" s="213" t="s">
        <v>2266</v>
      </c>
      <c r="I71" s="213" t="s">
        <v>2974</v>
      </c>
      <c r="J71" s="196" t="str">
        <f t="shared" si="4"/>
        <v>TRUE</v>
      </c>
      <c r="K71" s="205">
        <v>1</v>
      </c>
      <c r="L71" s="196" t="s">
        <v>100</v>
      </c>
      <c r="M71" s="194" t="s">
        <v>2126</v>
      </c>
      <c r="N71" s="194" t="str">
        <f>VLOOKUP(B71,'HECVAT - Full | Vendor Response'!A:E,3,FALSE)</f>
        <v>No</v>
      </c>
      <c r="O71" s="194" t="str">
        <f>IF(LEN(VLOOKUP(B71,'Analyst Report'!$A:$I,7,FALSE))= 0,"",VLOOKUP(B71,'Analyst Report'!$A:$I,7,FALSE))</f>
        <v/>
      </c>
      <c r="P71" s="194">
        <f t="shared" si="0"/>
        <v>1</v>
      </c>
      <c r="Q71" s="194">
        <v>25</v>
      </c>
      <c r="R71" s="194">
        <f>IF(LEN(VLOOKUP(B71,'Analyst Report'!$A$31:$I$288,9,FALSE))=0,VLOOKUP(B71,'Analyst Report'!$A$31:$I$288,8,FALSE),VLOOKUP(B71,'Analyst Report'!$A$31:$I$288,9,FALSE))</f>
        <v>25</v>
      </c>
      <c r="S71" s="194">
        <f t="shared" si="1"/>
        <v>25</v>
      </c>
      <c r="T71" s="194">
        <f t="shared" si="2"/>
        <v>25</v>
      </c>
      <c r="U71" s="193" t="s">
        <v>60</v>
      </c>
      <c r="V71" s="193" t="s">
        <v>60</v>
      </c>
      <c r="W71" s="193" t="s">
        <v>60</v>
      </c>
      <c r="X71" s="193" t="s">
        <v>60</v>
      </c>
      <c r="Y71" s="193" t="s">
        <v>60</v>
      </c>
      <c r="Z71" s="193" t="s">
        <v>60</v>
      </c>
      <c r="AA71" s="193" t="s">
        <v>60</v>
      </c>
      <c r="AB71" s="193" t="s">
        <v>60</v>
      </c>
    </row>
    <row r="72" spans="1:28" ht="240" x14ac:dyDescent="0.2">
      <c r="A72" s="201">
        <f t="shared" si="3"/>
        <v>55</v>
      </c>
      <c r="B72" s="208" t="s">
        <v>109</v>
      </c>
      <c r="C72" s="202" t="s">
        <v>2267</v>
      </c>
      <c r="D72" s="202">
        <f>VLOOKUP(B72,'HECVAT - Full | Vendor Response'!A$4:D$320,4,TRUE)</f>
        <v>0</v>
      </c>
      <c r="E72" s="220" t="s">
        <v>60</v>
      </c>
      <c r="F72" s="220" t="s">
        <v>2268</v>
      </c>
      <c r="G72" s="220" t="s">
        <v>2269</v>
      </c>
      <c r="H72" s="213" t="s">
        <v>2975</v>
      </c>
      <c r="I72" s="213" t="s">
        <v>2270</v>
      </c>
      <c r="J72" s="196" t="str">
        <f t="shared" si="4"/>
        <v>TRUE</v>
      </c>
      <c r="K72" s="205">
        <v>1</v>
      </c>
      <c r="L72" s="196" t="s">
        <v>100</v>
      </c>
      <c r="M72" s="194" t="s">
        <v>2122</v>
      </c>
      <c r="N72" s="194" t="str">
        <f>VLOOKUP(B72,'HECVAT - Full | Vendor Response'!A:E,3,FALSE)</f>
        <v>Yes</v>
      </c>
      <c r="O72" s="194" t="str">
        <f>IF(LEN(VLOOKUP(B72,'Analyst Report'!$A:$I,7,FALSE))= 0,"",VLOOKUP(B72,'Analyst Report'!$A:$I,7,FALSE))</f>
        <v/>
      </c>
      <c r="P72" s="194">
        <f t="shared" si="0"/>
        <v>1</v>
      </c>
      <c r="Q72" s="194">
        <v>40</v>
      </c>
      <c r="R72" s="194">
        <f>IF(LEN(VLOOKUP(B72,'Analyst Report'!$A$31:$I$288,9,FALSE))=0,VLOOKUP(B72,'Analyst Report'!$A$31:$I$288,8,FALSE),VLOOKUP(B72,'Analyst Report'!$A$31:$I$288,9,FALSE))</f>
        <v>40</v>
      </c>
      <c r="S72" s="194">
        <f t="shared" si="1"/>
        <v>40</v>
      </c>
      <c r="T72" s="194">
        <f t="shared" si="2"/>
        <v>40</v>
      </c>
      <c r="U72" s="193" t="s">
        <v>60</v>
      </c>
      <c r="V72" s="193" t="s">
        <v>60</v>
      </c>
      <c r="W72" s="193" t="s">
        <v>60</v>
      </c>
      <c r="X72" s="193" t="s">
        <v>60</v>
      </c>
      <c r="Y72" s="193" t="s">
        <v>60</v>
      </c>
      <c r="Z72" s="193" t="s">
        <v>60</v>
      </c>
      <c r="AA72" s="193" t="s">
        <v>60</v>
      </c>
      <c r="AB72" s="193" t="s">
        <v>60</v>
      </c>
    </row>
    <row r="73" spans="1:28" ht="180" x14ac:dyDescent="0.2">
      <c r="A73" s="201">
        <f t="shared" si="3"/>
        <v>56</v>
      </c>
      <c r="B73" s="208" t="s">
        <v>110</v>
      </c>
      <c r="C73" s="202" t="s">
        <v>2271</v>
      </c>
      <c r="D73" s="202">
        <f>VLOOKUP(B73,'HECVAT - Full | Vendor Response'!A$4:D$320,4,TRUE)</f>
        <v>0</v>
      </c>
      <c r="E73" s="220" t="s">
        <v>60</v>
      </c>
      <c r="F73" s="220" t="s">
        <v>2272</v>
      </c>
      <c r="G73" s="220" t="s">
        <v>2976</v>
      </c>
      <c r="H73" s="213" t="s">
        <v>2273</v>
      </c>
      <c r="I73" s="213" t="s">
        <v>2977</v>
      </c>
      <c r="J73" s="196" t="str">
        <f t="shared" si="4"/>
        <v>FALSE</v>
      </c>
      <c r="K73" s="205">
        <v>1</v>
      </c>
      <c r="L73" s="196" t="s">
        <v>100</v>
      </c>
      <c r="M73" s="194" t="s">
        <v>2122</v>
      </c>
      <c r="N73" s="194" t="str">
        <f>VLOOKUP(B73,'HECVAT - Full | Vendor Response'!A:E,3,FALSE)</f>
        <v>Yes</v>
      </c>
      <c r="O73" s="194" t="str">
        <f>IF(LEN(VLOOKUP(B73,'Analyst Report'!$A:$I,7,FALSE))= 0,"",VLOOKUP(B73,'Analyst Report'!$A:$I,7,FALSE))</f>
        <v/>
      </c>
      <c r="P73" s="194">
        <f t="shared" si="0"/>
        <v>1</v>
      </c>
      <c r="Q73" s="194">
        <v>10</v>
      </c>
      <c r="R73" s="194">
        <f>IF(LEN(VLOOKUP(B73,'Analyst Report'!$A$31:$I$288,9,FALSE))=0,VLOOKUP(B73,'Analyst Report'!$A$31:$I$288,8,FALSE),VLOOKUP(B73,'Analyst Report'!$A$31:$I$288,9,FALSE))</f>
        <v>10</v>
      </c>
      <c r="S73" s="194">
        <f t="shared" si="1"/>
        <v>10</v>
      </c>
      <c r="T73" s="194">
        <f t="shared" si="2"/>
        <v>10</v>
      </c>
      <c r="U73" s="193" t="s">
        <v>60</v>
      </c>
      <c r="V73" s="193" t="s">
        <v>60</v>
      </c>
      <c r="W73" s="193" t="s">
        <v>60</v>
      </c>
      <c r="X73" s="193" t="s">
        <v>60</v>
      </c>
      <c r="Y73" s="193" t="s">
        <v>60</v>
      </c>
      <c r="Z73" s="193" t="s">
        <v>60</v>
      </c>
      <c r="AA73" s="193" t="s">
        <v>60</v>
      </c>
      <c r="AB73" s="193" t="s">
        <v>60</v>
      </c>
    </row>
    <row r="74" spans="1:28" ht="195" x14ac:dyDescent="0.2">
      <c r="A74" s="201">
        <f t="shared" si="3"/>
        <v>57</v>
      </c>
      <c r="B74" s="208" t="s">
        <v>111</v>
      </c>
      <c r="C74" s="208" t="s">
        <v>2274</v>
      </c>
      <c r="D74" s="202">
        <f>VLOOKUP(B74,'HECVAT - Full | Vendor Response'!A$4:D$320,4,TRUE)</f>
        <v>0</v>
      </c>
      <c r="E74" s="220" t="s">
        <v>60</v>
      </c>
      <c r="F74" s="220" t="s">
        <v>2275</v>
      </c>
      <c r="G74" s="220" t="s">
        <v>2276</v>
      </c>
      <c r="H74" s="213" t="s">
        <v>2277</v>
      </c>
      <c r="I74" s="213" t="s">
        <v>2278</v>
      </c>
      <c r="J74" s="196" t="str">
        <f>IF(S74&gt;20,"TRUE","FALSE")</f>
        <v>FALSE</v>
      </c>
      <c r="K74" s="205">
        <v>1</v>
      </c>
      <c r="L74" s="196" t="s">
        <v>227</v>
      </c>
      <c r="M74" s="194" t="s">
        <v>2122</v>
      </c>
      <c r="N74" s="194" t="str">
        <f>VLOOKUP(B74,'HECVAT - Full | Vendor Response'!A:E,3,FALSE)</f>
        <v>Yes</v>
      </c>
      <c r="O74" s="194" t="str">
        <f>IF(LEN(VLOOKUP(B74,'Analyst Report'!$A:$I,7,FALSE))= 0,"",VLOOKUP(B74,'Analyst Report'!$A:$I,7,FALSE))</f>
        <v/>
      </c>
      <c r="P74" s="194">
        <f>IF((O74=""),(IF(ISNUMBER(FIND(M74,N74)), 1, 0)),(IF(ISNUMBER(FIND(M74,O74)), 1, 0)))</f>
        <v>1</v>
      </c>
      <c r="Q74" s="194">
        <v>20</v>
      </c>
      <c r="R74" s="194">
        <f>IF(LEN(VLOOKUP(B74,'Analyst Report'!$A$31:$I$288,9,FALSE))=0,VLOOKUP(B74,'Analyst Report'!$A$31:$I$288,8,FALSE),VLOOKUP(B74,'Analyst Report'!$A$31:$I$288,9,FALSE))</f>
        <v>20</v>
      </c>
      <c r="S74" s="194">
        <f>(IF((ISNUMBER(R74)),R74,Q74))*K74</f>
        <v>20</v>
      </c>
      <c r="T74" s="194">
        <f>P74*S74</f>
        <v>20</v>
      </c>
      <c r="U74" s="193" t="s">
        <v>60</v>
      </c>
      <c r="V74" s="193" t="s">
        <v>60</v>
      </c>
      <c r="W74" s="193" t="s">
        <v>60</v>
      </c>
      <c r="X74" s="193" t="s">
        <v>60</v>
      </c>
      <c r="Y74" s="193" t="s">
        <v>60</v>
      </c>
      <c r="Z74" s="193" t="s">
        <v>60</v>
      </c>
      <c r="AA74" s="193" t="s">
        <v>60</v>
      </c>
      <c r="AB74" s="193" t="s">
        <v>60</v>
      </c>
    </row>
    <row r="75" spans="1:28" ht="195" x14ac:dyDescent="0.2">
      <c r="A75" s="201">
        <f t="shared" si="3"/>
        <v>58</v>
      </c>
      <c r="B75" s="208" t="s">
        <v>112</v>
      </c>
      <c r="C75" s="208" t="s">
        <v>2279</v>
      </c>
      <c r="D75" s="202">
        <f>VLOOKUP(B75,'HECVAT - Full | Vendor Response'!A$4:D$320,4,TRUE)</f>
        <v>0</v>
      </c>
      <c r="E75" s="220" t="s">
        <v>60</v>
      </c>
      <c r="F75" s="220" t="s">
        <v>2280</v>
      </c>
      <c r="G75" s="220" t="s">
        <v>2281</v>
      </c>
      <c r="H75" s="213" t="s">
        <v>2277</v>
      </c>
      <c r="I75" s="213" t="s">
        <v>2278</v>
      </c>
      <c r="J75" s="196" t="str">
        <f>IF(S75&gt;20,"TRUE","FALSE")</f>
        <v>FALSE</v>
      </c>
      <c r="K75" s="205">
        <v>1</v>
      </c>
      <c r="L75" s="196" t="s">
        <v>227</v>
      </c>
      <c r="M75" s="194" t="s">
        <v>2122</v>
      </c>
      <c r="N75" s="194" t="str">
        <f>VLOOKUP(B75,'HECVAT - Full | Vendor Response'!A:E,3,FALSE)</f>
        <v>Yes</v>
      </c>
      <c r="O75" s="194" t="str">
        <f>IF(LEN(VLOOKUP(B75,'Analyst Report'!$A:$I,7,FALSE))= 0,"",VLOOKUP(B75,'Analyst Report'!$A:$I,7,FALSE))</f>
        <v/>
      </c>
      <c r="P75" s="194">
        <f>IF((O75=""),(IF(ISNUMBER(FIND(M75,N75)), 1, 0)),(IF(ISNUMBER(FIND(M75,O75)), 1, 0)))</f>
        <v>1</v>
      </c>
      <c r="Q75" s="194">
        <v>20</v>
      </c>
      <c r="R75" s="194">
        <f>IF(LEN(VLOOKUP(B75,'Analyst Report'!$A$31:$I$288,9,FALSE))=0,VLOOKUP(B75,'Analyst Report'!$A$31:$I$288,8,FALSE),VLOOKUP(B75,'Analyst Report'!$A$31:$I$288,9,FALSE))</f>
        <v>20</v>
      </c>
      <c r="S75" s="194">
        <f>(IF((ISNUMBER(R75)),R75,Q75))*K75</f>
        <v>20</v>
      </c>
      <c r="T75" s="194">
        <f>P75*S75</f>
        <v>20</v>
      </c>
      <c r="U75" s="193" t="s">
        <v>60</v>
      </c>
      <c r="V75" s="193" t="s">
        <v>60</v>
      </c>
      <c r="W75" s="193" t="s">
        <v>60</v>
      </c>
      <c r="X75" s="193" t="s">
        <v>60</v>
      </c>
      <c r="Y75" s="193" t="s">
        <v>60</v>
      </c>
      <c r="Z75" s="193" t="s">
        <v>60</v>
      </c>
      <c r="AA75" s="193" t="s">
        <v>60</v>
      </c>
      <c r="AB75" s="193" t="s">
        <v>60</v>
      </c>
    </row>
    <row r="76" spans="1:28" ht="270" x14ac:dyDescent="0.2">
      <c r="A76" s="201">
        <f t="shared" si="3"/>
        <v>59</v>
      </c>
      <c r="B76" s="208" t="s">
        <v>113</v>
      </c>
      <c r="C76" s="208" t="s">
        <v>2282</v>
      </c>
      <c r="D76" s="202">
        <f>VLOOKUP(B76,'HECVAT - Full | Vendor Response'!A$4:D$320,4,TRUE)</f>
        <v>0</v>
      </c>
      <c r="E76" s="220" t="s">
        <v>60</v>
      </c>
      <c r="F76" s="220" t="s">
        <v>2283</v>
      </c>
      <c r="G76" s="220" t="s">
        <v>2978</v>
      </c>
      <c r="H76" s="213" t="s">
        <v>2284</v>
      </c>
      <c r="I76" s="213" t="s">
        <v>2979</v>
      </c>
      <c r="J76" s="196" t="str">
        <f>IF(S76&gt;20,"TRUE","FALSE")</f>
        <v>TRUE</v>
      </c>
      <c r="K76" s="205">
        <v>1</v>
      </c>
      <c r="L76" s="196" t="s">
        <v>227</v>
      </c>
      <c r="M76" s="194" t="s">
        <v>2122</v>
      </c>
      <c r="N76" s="194" t="str">
        <f>VLOOKUP(B76,'HECVAT - Full | Vendor Response'!A:E,3,FALSE)</f>
        <v>Yes</v>
      </c>
      <c r="O76" s="194" t="str">
        <f>IF(LEN(VLOOKUP(B76,'Analyst Report'!$A:$I,7,FALSE))= 0,"",VLOOKUP(B76,'Analyst Report'!$A:$I,7,FALSE))</f>
        <v/>
      </c>
      <c r="P76" s="194">
        <f>IF((O76=""),(IF(ISNUMBER(FIND(M76,N76)), 1, 0)),(IF(ISNUMBER(FIND(M76,O76)), 1, 0)))</f>
        <v>1</v>
      </c>
      <c r="Q76" s="194">
        <v>25</v>
      </c>
      <c r="R76" s="194">
        <f>IF(LEN(VLOOKUP(B76,'Analyst Report'!$A$31:$I$288,9,FALSE))=0,VLOOKUP(B76,'Analyst Report'!$A$31:$I$288,8,FALSE),VLOOKUP(B76,'Analyst Report'!$A$31:$I$288,9,FALSE))</f>
        <v>25</v>
      </c>
      <c r="S76" s="194">
        <f>(IF((ISNUMBER(R76)),R76,Q76))*K76</f>
        <v>25</v>
      </c>
      <c r="T76" s="194">
        <f>P76*S76</f>
        <v>25</v>
      </c>
      <c r="U76" s="193" t="s">
        <v>60</v>
      </c>
      <c r="V76" s="193" t="s">
        <v>60</v>
      </c>
      <c r="W76" s="193" t="s">
        <v>60</v>
      </c>
      <c r="X76" s="193" t="s">
        <v>60</v>
      </c>
      <c r="Y76" s="193" t="s">
        <v>60</v>
      </c>
      <c r="Z76" s="193" t="s">
        <v>60</v>
      </c>
      <c r="AA76" s="193" t="s">
        <v>60</v>
      </c>
      <c r="AB76" s="193" t="s">
        <v>60</v>
      </c>
    </row>
    <row r="77" spans="1:28" ht="150" x14ac:dyDescent="0.2">
      <c r="A77" s="201">
        <f t="shared" si="3"/>
        <v>60</v>
      </c>
      <c r="B77" s="208" t="s">
        <v>114</v>
      </c>
      <c r="C77" s="208" t="s">
        <v>2285</v>
      </c>
      <c r="D77" s="202">
        <f>VLOOKUP(B77,'HECVAT - Full | Vendor Response'!A$4:D$320,4,TRUE)</f>
        <v>0</v>
      </c>
      <c r="E77" s="220" t="s">
        <v>60</v>
      </c>
      <c r="F77" s="220" t="s">
        <v>2286</v>
      </c>
      <c r="G77" s="220" t="s">
        <v>2980</v>
      </c>
      <c r="H77" s="213" t="s">
        <v>2287</v>
      </c>
      <c r="I77" s="213" t="s">
        <v>2288</v>
      </c>
      <c r="J77" s="196" t="str">
        <f>IF(S77&gt;20,"TRUE","FALSE")</f>
        <v>TRUE</v>
      </c>
      <c r="K77" s="205">
        <v>1</v>
      </c>
      <c r="L77" s="196" t="s">
        <v>227</v>
      </c>
      <c r="M77" s="194" t="s">
        <v>2122</v>
      </c>
      <c r="N77" s="194" t="str">
        <f>VLOOKUP(B77,'HECVAT - Full | Vendor Response'!A:E,3,FALSE)</f>
        <v>Yes</v>
      </c>
      <c r="O77" s="194" t="str">
        <f>IF(LEN(VLOOKUP(B77,'Analyst Report'!$A:$I,7,FALSE))= 0,"",VLOOKUP(B77,'Analyst Report'!$A:$I,7,FALSE))</f>
        <v/>
      </c>
      <c r="P77" s="194">
        <f>IF((O77=""),(IF(ISNUMBER(FIND(M77,N77)), 1, 0)),(IF(ISNUMBER(FIND(M77,O77)), 1, 0)))</f>
        <v>1</v>
      </c>
      <c r="Q77" s="194">
        <v>25</v>
      </c>
      <c r="R77" s="194">
        <f>IF(LEN(VLOOKUP(B77,'Analyst Report'!$A$31:$I$288,9,FALSE))=0,VLOOKUP(B77,'Analyst Report'!$A$31:$I$288,8,FALSE),VLOOKUP(B77,'Analyst Report'!$A$31:$I$288,9,FALSE))</f>
        <v>25</v>
      </c>
      <c r="S77" s="194">
        <f>(IF((ISNUMBER(R77)),R77,Q77))*K77</f>
        <v>25</v>
      </c>
      <c r="T77" s="194">
        <f>P77*S77</f>
        <v>25</v>
      </c>
      <c r="U77" s="193" t="s">
        <v>60</v>
      </c>
      <c r="V77" s="193" t="s">
        <v>60</v>
      </c>
      <c r="W77" s="193" t="s">
        <v>60</v>
      </c>
      <c r="X77" s="193" t="s">
        <v>60</v>
      </c>
      <c r="Y77" s="193" t="s">
        <v>60</v>
      </c>
      <c r="Z77" s="193" t="s">
        <v>60</v>
      </c>
      <c r="AA77" s="193" t="s">
        <v>60</v>
      </c>
      <c r="AB77" s="193" t="s">
        <v>60</v>
      </c>
    </row>
    <row r="78" spans="1:28" ht="165" x14ac:dyDescent="0.2">
      <c r="A78" s="201">
        <f t="shared" si="3"/>
        <v>61</v>
      </c>
      <c r="B78" s="208" t="s">
        <v>116</v>
      </c>
      <c r="C78" s="202" t="s">
        <v>2289</v>
      </c>
      <c r="D78" s="202">
        <f>VLOOKUP(B78,'HECVAT - Full | Vendor Response'!A$4:D$320,4,FALSE)</f>
        <v>0</v>
      </c>
      <c r="E78" s="195" t="s">
        <v>2981</v>
      </c>
      <c r="F78" s="195" t="s">
        <v>2290</v>
      </c>
      <c r="G78" s="195" t="s">
        <v>2291</v>
      </c>
      <c r="H78" s="207" t="s">
        <v>2982</v>
      </c>
      <c r="I78" s="207" t="s">
        <v>2292</v>
      </c>
      <c r="J78" s="196" t="str">
        <f t="shared" si="4"/>
        <v>TRUE</v>
      </c>
      <c r="K78" s="205">
        <v>1</v>
      </c>
      <c r="L78" s="196" t="s">
        <v>115</v>
      </c>
      <c r="M78" s="194">
        <v>1</v>
      </c>
      <c r="N78" s="194" t="str">
        <f>LEFT(VLOOKUP(B78,'HECVAT - Full | Vendor Response'!A:E,3,FALSE),1)</f>
        <v>2</v>
      </c>
      <c r="O78" s="194" t="str">
        <f>IF(LEN(VLOOKUP(B78,'Analyst Report'!$A:$I,7,FALSE))= 0,"",VLOOKUP(B78,'Analyst Report'!$A:$I,7,FALSE))</f>
        <v/>
      </c>
      <c r="P78" s="194">
        <f t="shared" ref="P78:P140" si="7">IF((O78=""),(IF(ISNUMBER(FIND(M78,N78)), 1, 0)),(IF(ISNUMBER(FIND(M78,O78)), 1, 0)))</f>
        <v>0</v>
      </c>
      <c r="Q78" s="194">
        <v>25</v>
      </c>
      <c r="R78" s="194">
        <f>IF(LEN(VLOOKUP(B78,'Analyst Report'!$A$31:$I$288,9,FALSE))=0,VLOOKUP(B78,'Analyst Report'!$A$31:$I$288,8,FALSE),VLOOKUP(B78,'Analyst Report'!$A$31:$I$288,9,FALSE))</f>
        <v>25</v>
      </c>
      <c r="S78" s="194">
        <f t="shared" si="1"/>
        <v>25</v>
      </c>
      <c r="T78" s="194">
        <f t="shared" ref="T78:T140" si="8">P78*S78</f>
        <v>0</v>
      </c>
      <c r="U78" s="193" t="s">
        <v>60</v>
      </c>
      <c r="V78" s="193" t="s">
        <v>60</v>
      </c>
      <c r="W78" s="193" t="s">
        <v>60</v>
      </c>
      <c r="X78" s="193" t="s">
        <v>60</v>
      </c>
      <c r="Y78" s="193" t="s">
        <v>60</v>
      </c>
      <c r="Z78" s="193" t="s">
        <v>60</v>
      </c>
      <c r="AA78" s="193" t="s">
        <v>60</v>
      </c>
      <c r="AB78" s="193" t="s">
        <v>60</v>
      </c>
    </row>
    <row r="79" spans="1:28" ht="150" x14ac:dyDescent="0.2">
      <c r="A79" s="201">
        <f t="shared" si="3"/>
        <v>62</v>
      </c>
      <c r="B79" s="208" t="s">
        <v>117</v>
      </c>
      <c r="C79" s="202" t="s">
        <v>2293</v>
      </c>
      <c r="D79" s="202">
        <f>VLOOKUP(B79,'HECVAT - Full | Vendor Response'!A$4:D$320,4,FALSE)</f>
        <v>0</v>
      </c>
      <c r="E79" s="220" t="s">
        <v>60</v>
      </c>
      <c r="F79" s="220" t="s">
        <v>2983</v>
      </c>
      <c r="G79" s="220" t="s">
        <v>2984</v>
      </c>
      <c r="H79" s="207" t="s">
        <v>2294</v>
      </c>
      <c r="I79" s="207" t="s">
        <v>2295</v>
      </c>
      <c r="J79" s="196" t="str">
        <f t="shared" si="4"/>
        <v>TRUE</v>
      </c>
      <c r="K79" s="205">
        <v>1</v>
      </c>
      <c r="L79" s="196" t="s">
        <v>115</v>
      </c>
      <c r="M79" s="194">
        <v>1</v>
      </c>
      <c r="N79" s="194" t="str">
        <f>LEFT(VLOOKUP(B79,'HECVAT - Full | Vendor Response'!A:E,3,FALSE),1)</f>
        <v>1</v>
      </c>
      <c r="O79" s="194" t="str">
        <f>IF(LEN(VLOOKUP(B79,'Analyst Report'!$A:$I,7,FALSE))= 0,"",VLOOKUP(B79,'Analyst Report'!$A:$I,7,FALSE))</f>
        <v/>
      </c>
      <c r="P79" s="194">
        <f t="shared" si="7"/>
        <v>1</v>
      </c>
      <c r="Q79" s="194">
        <v>25</v>
      </c>
      <c r="R79" s="194">
        <f>IF(LEN(VLOOKUP(B79,'Analyst Report'!$A$31:$I$288,9,FALSE))=0,VLOOKUP(B79,'Analyst Report'!$A$31:$I$288,8,FALSE),VLOOKUP(B79,'Analyst Report'!$A$31:$I$288,9,FALSE))</f>
        <v>25</v>
      </c>
      <c r="S79" s="194">
        <f t="shared" si="1"/>
        <v>25</v>
      </c>
      <c r="T79" s="194">
        <f t="shared" si="8"/>
        <v>25</v>
      </c>
      <c r="U79" s="193" t="s">
        <v>60</v>
      </c>
      <c r="V79" s="193" t="s">
        <v>60</v>
      </c>
      <c r="W79" s="193" t="s">
        <v>60</v>
      </c>
      <c r="X79" s="193" t="s">
        <v>60</v>
      </c>
      <c r="Y79" s="193" t="s">
        <v>60</v>
      </c>
      <c r="Z79" s="193" t="s">
        <v>60</v>
      </c>
      <c r="AA79" s="193" t="s">
        <v>60</v>
      </c>
      <c r="AB79" s="193" t="s">
        <v>60</v>
      </c>
    </row>
    <row r="80" spans="1:28" ht="180" x14ac:dyDescent="0.2">
      <c r="A80" s="201">
        <f t="shared" si="3"/>
        <v>63</v>
      </c>
      <c r="B80" s="208" t="s">
        <v>118</v>
      </c>
      <c r="C80" s="202" t="s">
        <v>2296</v>
      </c>
      <c r="D80" s="202" t="str">
        <f>VLOOKUP(B80,'HECVAT - Full | Vendor Response'!A$4:D$320,4,FALSE)</f>
        <v>Local authentication does not enforce password aging requirements.</v>
      </c>
      <c r="E80" s="220" t="s">
        <v>60</v>
      </c>
      <c r="F80" s="220" t="s">
        <v>2297</v>
      </c>
      <c r="G80" s="220" t="s">
        <v>2298</v>
      </c>
      <c r="H80" s="207" t="s">
        <v>2299</v>
      </c>
      <c r="I80" s="207" t="s">
        <v>2300</v>
      </c>
      <c r="J80" s="196" t="str">
        <f t="shared" si="4"/>
        <v>FALSE</v>
      </c>
      <c r="K80" s="205">
        <f>IF(OR(N$79="1",N$79="3"),1,0)</f>
        <v>1</v>
      </c>
      <c r="L80" s="196" t="s">
        <v>115</v>
      </c>
      <c r="M80" s="194" t="s">
        <v>2122</v>
      </c>
      <c r="N80" s="194" t="str">
        <f>VLOOKUP(B80,'HECVAT - Full | Vendor Response'!A:E,3,FALSE)</f>
        <v>No</v>
      </c>
      <c r="O80" s="194" t="str">
        <f>IF(LEN(VLOOKUP(B80,'Analyst Report'!$A:$I,7,FALSE))= 0,"",VLOOKUP(B80,'Analyst Report'!$A:$I,7,FALSE))</f>
        <v/>
      </c>
      <c r="P80" s="194">
        <f t="shared" si="7"/>
        <v>0</v>
      </c>
      <c r="Q80" s="194">
        <v>20</v>
      </c>
      <c r="R80" s="194">
        <f>IF(LEN(VLOOKUP(B80,'Analyst Report'!$A$31:$I$288,9,FALSE))=0,VLOOKUP(B80,'Analyst Report'!$A$31:$I$288,8,FALSE),VLOOKUP(B80,'Analyst Report'!$A$31:$I$288,9,FALSE))</f>
        <v>20</v>
      </c>
      <c r="S80" s="194">
        <f t="shared" si="1"/>
        <v>20</v>
      </c>
      <c r="T80" s="194">
        <f t="shared" si="8"/>
        <v>0</v>
      </c>
      <c r="U80" s="193" t="s">
        <v>60</v>
      </c>
      <c r="V80" s="193" t="s">
        <v>60</v>
      </c>
      <c r="W80" s="193" t="s">
        <v>60</v>
      </c>
      <c r="X80" s="193" t="s">
        <v>60</v>
      </c>
      <c r="Y80" s="193" t="s">
        <v>60</v>
      </c>
      <c r="Z80" s="193" t="s">
        <v>60</v>
      </c>
      <c r="AA80" s="193" t="s">
        <v>60</v>
      </c>
      <c r="AB80" s="193" t="s">
        <v>60</v>
      </c>
    </row>
    <row r="81" spans="1:28" ht="105" x14ac:dyDescent="0.2">
      <c r="A81" s="201">
        <f t="shared" si="3"/>
        <v>64</v>
      </c>
      <c r="B81" s="208" t="s">
        <v>119</v>
      </c>
      <c r="C81" s="202" t="s">
        <v>3194</v>
      </c>
      <c r="D81" s="202" t="str">
        <f>VLOOKUP(B81,'HECVAT - Full | Vendor Response'!A$4:D$320,4,FALSE)</f>
        <v>Local authentication does not enforce password complexity requirements.</v>
      </c>
      <c r="E81" s="220" t="s">
        <v>60</v>
      </c>
      <c r="F81" s="220" t="s">
        <v>2301</v>
      </c>
      <c r="G81" s="220" t="s">
        <v>2302</v>
      </c>
      <c r="H81" s="207" t="s">
        <v>2985</v>
      </c>
      <c r="I81" s="207" t="s">
        <v>2303</v>
      </c>
      <c r="J81" s="196" t="str">
        <f t="shared" si="4"/>
        <v>TRUE</v>
      </c>
      <c r="K81" s="205">
        <f>IF(OR(N$79="1",N$79="3"),1,0)</f>
        <v>1</v>
      </c>
      <c r="L81" s="196" t="s">
        <v>115</v>
      </c>
      <c r="M81" s="194" t="s">
        <v>2122</v>
      </c>
      <c r="N81" s="194" t="str">
        <f>VLOOKUP(B81,'HECVAT - Full | Vendor Response'!A:E,3,FALSE)</f>
        <v>No</v>
      </c>
      <c r="O81" s="194" t="str">
        <f>IF(LEN(VLOOKUP(B81,'Analyst Report'!$A:$I,7,FALSE))= 0,"",VLOOKUP(B81,'Analyst Report'!$A:$I,7,FALSE))</f>
        <v/>
      </c>
      <c r="P81" s="194">
        <f t="shared" si="7"/>
        <v>0</v>
      </c>
      <c r="Q81" s="194">
        <v>40</v>
      </c>
      <c r="R81" s="194">
        <f>IF(LEN(VLOOKUP(B81,'Analyst Report'!$A$31:$I$288,9,FALSE))=0,VLOOKUP(B81,'Analyst Report'!$A$31:$I$288,8,FALSE),VLOOKUP(B81,'Analyst Report'!$A$31:$I$288,9,FALSE))</f>
        <v>40</v>
      </c>
      <c r="S81" s="194">
        <f t="shared" si="1"/>
        <v>40</v>
      </c>
      <c r="T81" s="194">
        <f t="shared" si="8"/>
        <v>0</v>
      </c>
      <c r="U81" s="193" t="s">
        <v>60</v>
      </c>
      <c r="V81" s="193" t="s">
        <v>60</v>
      </c>
      <c r="W81" s="193" t="s">
        <v>60</v>
      </c>
      <c r="X81" s="193" t="s">
        <v>60</v>
      </c>
      <c r="Y81" s="193" t="s">
        <v>60</v>
      </c>
      <c r="Z81" s="193" t="s">
        <v>60</v>
      </c>
      <c r="AA81" s="193" t="s">
        <v>60</v>
      </c>
      <c r="AB81" s="193" t="s">
        <v>60</v>
      </c>
    </row>
    <row r="82" spans="1:28" ht="105" x14ac:dyDescent="0.2">
      <c r="A82" s="201">
        <f t="shared" si="3"/>
        <v>65</v>
      </c>
      <c r="B82" s="208" t="s">
        <v>120</v>
      </c>
      <c r="C82" s="202" t="s">
        <v>2304</v>
      </c>
      <c r="D82" s="202" t="str">
        <f>VLOOKUP(B82,'HECVAT - Full | Vendor Response'!A$4:D$320,4,FALSE)</f>
        <v>Local authentication enforces a minimum character count of 12 characters.</v>
      </c>
      <c r="E82" s="220" t="s">
        <v>2986</v>
      </c>
      <c r="F82" s="220" t="s">
        <v>60</v>
      </c>
      <c r="G82" s="220" t="s">
        <v>2305</v>
      </c>
      <c r="H82" s="207" t="s">
        <v>2985</v>
      </c>
      <c r="I82" s="207" t="s">
        <v>2306</v>
      </c>
      <c r="J82" s="196" t="str">
        <f t="shared" si="4"/>
        <v>TRUE</v>
      </c>
      <c r="K82" s="205">
        <f>IF(OR(N$79="1",N$79="3"),1,0)</f>
        <v>1</v>
      </c>
      <c r="L82" s="196" t="s">
        <v>115</v>
      </c>
      <c r="M82" s="194" t="s">
        <v>2126</v>
      </c>
      <c r="N82" s="194" t="str">
        <f>VLOOKUP(B82,'HECVAT - Full | Vendor Response'!A:E,3,FALSE)</f>
        <v>Yes</v>
      </c>
      <c r="O82" s="194" t="str">
        <f>IF(LEN(VLOOKUP(B82,'Analyst Report'!$A:$I,7,FALSE))= 0,"",VLOOKUP(B82,'Analyst Report'!$A:$I,7,FALSE))</f>
        <v/>
      </c>
      <c r="P82" s="194">
        <f t="shared" si="7"/>
        <v>0</v>
      </c>
      <c r="Q82" s="194">
        <v>40</v>
      </c>
      <c r="R82" s="194">
        <f>IF(LEN(VLOOKUP(B82,'Analyst Report'!$A$31:$I$288,9,FALSE))=0,VLOOKUP(B82,'Analyst Report'!$A$31:$I$288,8,FALSE),VLOOKUP(B82,'Analyst Report'!$A$31:$I$288,9,FALSE))</f>
        <v>40</v>
      </c>
      <c r="S82" s="194">
        <f t="shared" si="1"/>
        <v>40</v>
      </c>
      <c r="T82" s="194">
        <f t="shared" si="8"/>
        <v>0</v>
      </c>
      <c r="U82" s="193" t="s">
        <v>60</v>
      </c>
      <c r="V82" s="193" t="s">
        <v>60</v>
      </c>
      <c r="W82" s="193" t="s">
        <v>60</v>
      </c>
      <c r="X82" s="193" t="s">
        <v>60</v>
      </c>
      <c r="Y82" s="193" t="s">
        <v>60</v>
      </c>
      <c r="Z82" s="193" t="s">
        <v>60</v>
      </c>
      <c r="AA82" s="193" t="s">
        <v>60</v>
      </c>
      <c r="AB82" s="193" t="s">
        <v>60</v>
      </c>
    </row>
    <row r="83" spans="1:28" ht="150" x14ac:dyDescent="0.2">
      <c r="A83" s="201">
        <f t="shared" si="3"/>
        <v>66</v>
      </c>
      <c r="B83" s="208" t="s">
        <v>121</v>
      </c>
      <c r="C83" s="202" t="s">
        <v>2307</v>
      </c>
      <c r="D83" s="202" t="str">
        <f>VLOOKUP(B83,'HECVAT - Full | Vendor Response'!A$4:D$320,4,FALSE)</f>
        <v>Individual users can simply reset their own password. An e-mail is automatically sent to the user with a reset code, allowing them to reset their password.</v>
      </c>
      <c r="E83" s="220" t="s">
        <v>60</v>
      </c>
      <c r="F83" s="220" t="s">
        <v>2308</v>
      </c>
      <c r="G83" s="220" t="s">
        <v>2987</v>
      </c>
      <c r="H83" s="207" t="s">
        <v>2309</v>
      </c>
      <c r="I83" s="207" t="s">
        <v>2988</v>
      </c>
      <c r="J83" s="196" t="str">
        <f t="shared" si="4"/>
        <v>TRUE</v>
      </c>
      <c r="K83" s="205">
        <f>IF(OR(N$79="1",N$79="3"),1,0)</f>
        <v>1</v>
      </c>
      <c r="L83" s="196" t="s">
        <v>115</v>
      </c>
      <c r="M83" s="194" t="s">
        <v>2122</v>
      </c>
      <c r="N83" s="194" t="str">
        <f>VLOOKUP(B83,'HECVAT - Full | Vendor Response'!A:E,3,FALSE)</f>
        <v>Yes</v>
      </c>
      <c r="O83" s="194" t="str">
        <f>IF(LEN(VLOOKUP(B83,'Analyst Report'!$A:$I,7,FALSE))= 0,"",VLOOKUP(B83,'Analyst Report'!$A:$I,7,FALSE))</f>
        <v/>
      </c>
      <c r="P83" s="194">
        <f t="shared" si="7"/>
        <v>1</v>
      </c>
      <c r="Q83" s="194">
        <v>25</v>
      </c>
      <c r="R83" s="194">
        <f>IF(LEN(VLOOKUP(B83,'Analyst Report'!$A$31:$I$288,9,FALSE))=0,VLOOKUP(B83,'Analyst Report'!$A$31:$I$288,8,FALSE),VLOOKUP(B83,'Analyst Report'!$A$31:$I$288,9,FALSE))</f>
        <v>25</v>
      </c>
      <c r="S83" s="194">
        <f t="shared" si="1"/>
        <v>25</v>
      </c>
      <c r="T83" s="194">
        <f t="shared" si="8"/>
        <v>25</v>
      </c>
      <c r="U83" s="193" t="s">
        <v>60</v>
      </c>
      <c r="V83" s="193" t="s">
        <v>60</v>
      </c>
      <c r="W83" s="193" t="s">
        <v>60</v>
      </c>
      <c r="X83" s="193" t="s">
        <v>60</v>
      </c>
      <c r="Y83" s="193" t="s">
        <v>60</v>
      </c>
      <c r="Z83" s="193" t="s">
        <v>60</v>
      </c>
      <c r="AA83" s="193" t="s">
        <v>60</v>
      </c>
      <c r="AB83" s="193" t="s">
        <v>60</v>
      </c>
    </row>
    <row r="84" spans="1:28" ht="180" x14ac:dyDescent="0.2">
      <c r="A84" s="201">
        <f t="shared" si="3"/>
        <v>67</v>
      </c>
      <c r="B84" s="208" t="s">
        <v>122</v>
      </c>
      <c r="C84" s="202" t="s">
        <v>2989</v>
      </c>
      <c r="D84" s="202" t="str">
        <f>VLOOKUP(B84,'HECVAT - Full | Vendor Response'!A$4:D$320,4,FALSE)</f>
        <v xml:space="preserve">Instructure's InCommon membership may be viewed at: https://incommon.org/community-organization/?id=0015000000m45ZFAAY </v>
      </c>
      <c r="E84" s="195" t="s">
        <v>60</v>
      </c>
      <c r="F84" s="195" t="s">
        <v>2990</v>
      </c>
      <c r="G84" s="195" t="s">
        <v>2991</v>
      </c>
      <c r="H84" s="207" t="s">
        <v>2992</v>
      </c>
      <c r="I84" s="207" t="s">
        <v>2993</v>
      </c>
      <c r="J84" s="196" t="str">
        <f t="shared" si="4"/>
        <v>FALSE</v>
      </c>
      <c r="K84" s="205">
        <f>IF(OR(N$78="1",N$78="3"),1,0)</f>
        <v>0</v>
      </c>
      <c r="L84" s="196" t="s">
        <v>115</v>
      </c>
      <c r="M84" s="194" t="s">
        <v>2122</v>
      </c>
      <c r="N84" s="194" t="str">
        <f>VLOOKUP(B84,'HECVAT - Full | Vendor Response'!A:E,3,FALSE)</f>
        <v>Yes</v>
      </c>
      <c r="O84" s="194" t="str">
        <f>IF(LEN(VLOOKUP(B84,'Analyst Report'!$A:$I,7,FALSE))= 0,"",VLOOKUP(B84,'Analyst Report'!$A:$I,7,FALSE))</f>
        <v/>
      </c>
      <c r="P84" s="194">
        <f t="shared" si="7"/>
        <v>1</v>
      </c>
      <c r="Q84" s="194">
        <v>40</v>
      </c>
      <c r="R84" s="194">
        <f>IF(LEN(VLOOKUP(B84,'Analyst Report'!$A$31:$I$288,9,FALSE))=0,VLOOKUP(B84,'Analyst Report'!$A$31:$I$288,8,FALSE),VLOOKUP(B84,'Analyst Report'!$A$31:$I$288,9,FALSE))</f>
        <v>40</v>
      </c>
      <c r="S84" s="194">
        <f t="shared" si="1"/>
        <v>0</v>
      </c>
      <c r="T84" s="194">
        <f t="shared" si="8"/>
        <v>0</v>
      </c>
      <c r="U84" s="193" t="s">
        <v>60</v>
      </c>
      <c r="V84" s="193" t="s">
        <v>60</v>
      </c>
      <c r="W84" s="193" t="s">
        <v>60</v>
      </c>
      <c r="X84" s="193" t="s">
        <v>60</v>
      </c>
      <c r="Y84" s="193" t="s">
        <v>60</v>
      </c>
      <c r="Z84" s="193" t="s">
        <v>60</v>
      </c>
      <c r="AA84" s="193" t="s">
        <v>60</v>
      </c>
      <c r="AB84" s="193" t="s">
        <v>60</v>
      </c>
    </row>
    <row r="85" spans="1:28" ht="195" x14ac:dyDescent="0.2">
      <c r="A85" s="201">
        <f t="shared" si="3"/>
        <v>68</v>
      </c>
      <c r="B85" s="208" t="s">
        <v>123</v>
      </c>
      <c r="C85" s="202" t="s">
        <v>2310</v>
      </c>
      <c r="D85" s="202">
        <f>VLOOKUP(B85,'HECVAT - Full | Vendor Response'!A$4:D$320,4,FALSE)</f>
        <v>0</v>
      </c>
      <c r="E85" s="195" t="s">
        <v>60</v>
      </c>
      <c r="F85" s="195" t="s">
        <v>2311</v>
      </c>
      <c r="G85" s="195" t="s">
        <v>2312</v>
      </c>
      <c r="H85" s="207" t="s">
        <v>2982</v>
      </c>
      <c r="I85" s="207" t="s">
        <v>2994</v>
      </c>
      <c r="J85" s="196" t="str">
        <f t="shared" ref="J85:J145" si="9">IF(S85&gt;20,"TRUE","FALSE")</f>
        <v>FALSE</v>
      </c>
      <c r="K85" s="205">
        <v>1</v>
      </c>
      <c r="L85" s="196" t="s">
        <v>115</v>
      </c>
      <c r="M85" s="194" t="s">
        <v>2122</v>
      </c>
      <c r="N85" s="194" t="str">
        <f>VLOOKUP(B85,'HECVAT - Full | Vendor Response'!A:E,3,FALSE)</f>
        <v>No</v>
      </c>
      <c r="O85" s="194" t="str">
        <f>IF(LEN(VLOOKUP(B85,'Analyst Report'!$A:$I,7,FALSE))= 0,"",VLOOKUP(B85,'Analyst Report'!$A:$I,7,FALSE))</f>
        <v/>
      </c>
      <c r="P85" s="194">
        <f t="shared" si="7"/>
        <v>0</v>
      </c>
      <c r="Q85" s="194">
        <v>20</v>
      </c>
      <c r="R85" s="194">
        <f>IF(LEN(VLOOKUP(B85,'Analyst Report'!$A$31:$I$288,9,FALSE))=0,VLOOKUP(B85,'Analyst Report'!$A$31:$I$288,8,FALSE),VLOOKUP(B85,'Analyst Report'!$A$31:$I$288,9,FALSE))</f>
        <v>20</v>
      </c>
      <c r="S85" s="194">
        <f t="shared" si="1"/>
        <v>20</v>
      </c>
      <c r="T85" s="194">
        <f t="shared" si="8"/>
        <v>0</v>
      </c>
      <c r="U85" s="193" t="s">
        <v>60</v>
      </c>
      <c r="V85" s="193" t="s">
        <v>60</v>
      </c>
      <c r="W85" s="193" t="s">
        <v>60</v>
      </c>
      <c r="X85" s="193" t="s">
        <v>60</v>
      </c>
      <c r="Y85" s="193" t="s">
        <v>60</v>
      </c>
      <c r="Z85" s="193" t="s">
        <v>60</v>
      </c>
      <c r="AA85" s="193" t="s">
        <v>60</v>
      </c>
      <c r="AB85" s="193" t="s">
        <v>60</v>
      </c>
    </row>
    <row r="86" spans="1:28" ht="165" x14ac:dyDescent="0.2">
      <c r="A86" s="201">
        <f t="shared" si="3"/>
        <v>69</v>
      </c>
      <c r="B86" s="208" t="s">
        <v>124</v>
      </c>
      <c r="C86" s="202" t="s">
        <v>2997</v>
      </c>
      <c r="D86" s="202">
        <f>VLOOKUP(B86,'HECVAT - Full | Vendor Response'!A$4:D$320,4,FALSE)</f>
        <v>0</v>
      </c>
      <c r="E86" s="195" t="s">
        <v>2995</v>
      </c>
      <c r="F86" s="195" t="s">
        <v>2996</v>
      </c>
      <c r="G86" s="195" t="s">
        <v>2998</v>
      </c>
      <c r="H86" s="207" t="s">
        <v>2982</v>
      </c>
      <c r="I86" s="207" t="s">
        <v>2292</v>
      </c>
      <c r="J86" s="196" t="str">
        <f t="shared" si="9"/>
        <v>FALSE</v>
      </c>
      <c r="K86" s="205">
        <f>IF(OR(N$78="1",N$78="3"),1,0)</f>
        <v>0</v>
      </c>
      <c r="L86" s="196" t="s">
        <v>115</v>
      </c>
      <c r="M86" s="194" t="s">
        <v>2122</v>
      </c>
      <c r="N86" s="194">
        <f>VLOOKUP(B86,'HECVAT - Full | Vendor Response'!A:E,3,FALSE)</f>
        <v>0</v>
      </c>
      <c r="O86" s="194" t="str">
        <f>IF(LEN(VLOOKUP(B86,'Analyst Report'!$A:$I,7,FALSE))= 0,"",VLOOKUP(B86,'Analyst Report'!$A:$I,7,FALSE))</f>
        <v/>
      </c>
      <c r="P86" s="194">
        <f t="shared" si="7"/>
        <v>0</v>
      </c>
      <c r="Q86" s="194">
        <v>15</v>
      </c>
      <c r="R86" s="194">
        <f>IF(LEN(VLOOKUP(B86,'Analyst Report'!$A$31:$I$288,9,FALSE))=0,VLOOKUP(B86,'Analyst Report'!$A$31:$I$288,8,FALSE),VLOOKUP(B86,'Analyst Report'!$A$31:$I$288,9,FALSE))</f>
        <v>15</v>
      </c>
      <c r="S86" s="194">
        <f t="shared" ref="S86:S150" si="10">(IF((ISNUMBER(R86)),R86,Q86))*K86</f>
        <v>0</v>
      </c>
      <c r="T86" s="194">
        <f t="shared" si="8"/>
        <v>0</v>
      </c>
      <c r="U86" s="193" t="s">
        <v>60</v>
      </c>
      <c r="V86" s="193" t="s">
        <v>60</v>
      </c>
      <c r="W86" s="193" t="s">
        <v>60</v>
      </c>
      <c r="X86" s="193" t="s">
        <v>60</v>
      </c>
      <c r="Y86" s="193" t="s">
        <v>60</v>
      </c>
      <c r="Z86" s="193" t="s">
        <v>60</v>
      </c>
      <c r="AA86" s="193" t="s">
        <v>60</v>
      </c>
      <c r="AB86" s="193" t="s">
        <v>60</v>
      </c>
    </row>
    <row r="87" spans="1:28" ht="135" x14ac:dyDescent="0.2">
      <c r="A87" s="201">
        <f t="shared" ref="A87:A150" si="11">A86+1</f>
        <v>70</v>
      </c>
      <c r="B87" s="208" t="s">
        <v>125</v>
      </c>
      <c r="C87" s="202" t="s">
        <v>2313</v>
      </c>
      <c r="D87" s="202" t="str">
        <f>VLOOKUP(B87,'HECVAT - Full | Vendor Response'!A$4:D$320,4,FALSE)</f>
        <v>We store an 'id' field for the user as well as recipient identifier (e.g. email address).</v>
      </c>
      <c r="E87" s="195" t="s">
        <v>60</v>
      </c>
      <c r="F87" s="195" t="s">
        <v>2314</v>
      </c>
      <c r="G87" s="195" t="s">
        <v>60</v>
      </c>
      <c r="H87" s="207" t="s">
        <v>2315</v>
      </c>
      <c r="I87" s="207" t="s">
        <v>2316</v>
      </c>
      <c r="J87" s="196" t="str">
        <f t="shared" si="9"/>
        <v>FALSE</v>
      </c>
      <c r="K87" s="205">
        <v>1</v>
      </c>
      <c r="L87" s="196" t="s">
        <v>115</v>
      </c>
      <c r="M87" s="194" t="s">
        <v>2122</v>
      </c>
      <c r="N87" s="194" t="str">
        <f>VLOOKUP(B87,'HECVAT - Full | Vendor Response'!A:E,3,FALSE)</f>
        <v>Yes</v>
      </c>
      <c r="O87" s="194" t="str">
        <f>IF(LEN(VLOOKUP(B87,'Analyst Report'!$A:$I,7,FALSE))= 0,"",VLOOKUP(B87,'Analyst Report'!$A:$I,7,FALSE))</f>
        <v/>
      </c>
      <c r="P87" s="194">
        <f t="shared" si="7"/>
        <v>1</v>
      </c>
      <c r="Q87" s="194">
        <v>15</v>
      </c>
      <c r="R87" s="194">
        <f>IF(LEN(VLOOKUP(B87,'Analyst Report'!$A$31:$I$288,9,FALSE))=0,VLOOKUP(B87,'Analyst Report'!$A$31:$I$288,8,FALSE),VLOOKUP(B87,'Analyst Report'!$A$31:$I$288,9,FALSE))</f>
        <v>15</v>
      </c>
      <c r="S87" s="194">
        <f t="shared" si="10"/>
        <v>15</v>
      </c>
      <c r="T87" s="194">
        <f t="shared" si="8"/>
        <v>15</v>
      </c>
      <c r="U87" s="193" t="s">
        <v>60</v>
      </c>
      <c r="V87" s="193" t="s">
        <v>60</v>
      </c>
      <c r="W87" s="193" t="s">
        <v>60</v>
      </c>
      <c r="X87" s="193" t="s">
        <v>60</v>
      </c>
      <c r="Y87" s="193" t="s">
        <v>60</v>
      </c>
      <c r="Z87" s="193" t="s">
        <v>60</v>
      </c>
      <c r="AA87" s="193" t="s">
        <v>60</v>
      </c>
      <c r="AB87" s="193" t="s">
        <v>60</v>
      </c>
    </row>
    <row r="88" spans="1:28" ht="135" x14ac:dyDescent="0.2">
      <c r="A88" s="201">
        <f t="shared" si="11"/>
        <v>71</v>
      </c>
      <c r="B88" s="208" t="s">
        <v>126</v>
      </c>
      <c r="C88" s="202" t="s">
        <v>2999</v>
      </c>
      <c r="D88" s="202">
        <f>VLOOKUP(B88,'HECVAT - Full | Vendor Response'!A$4:D$320,4,FALSE)</f>
        <v>0</v>
      </c>
      <c r="E88" s="195" t="s">
        <v>60</v>
      </c>
      <c r="F88" s="195" t="s">
        <v>2317</v>
      </c>
      <c r="G88" s="195" t="s">
        <v>60</v>
      </c>
      <c r="H88" s="207" t="s">
        <v>2315</v>
      </c>
      <c r="I88" s="207" t="s">
        <v>2318</v>
      </c>
      <c r="J88" s="196" t="str">
        <f t="shared" si="9"/>
        <v>FALSE</v>
      </c>
      <c r="K88" s="205">
        <f>IF(OR(N$78="1",N$78="3"),1,0)</f>
        <v>0</v>
      </c>
      <c r="L88" s="196" t="s">
        <v>115</v>
      </c>
      <c r="M88" s="194" t="s">
        <v>2122</v>
      </c>
      <c r="N88" s="194">
        <f>VLOOKUP(B88,'HECVAT - Full | Vendor Response'!A:E,3,FALSE)</f>
        <v>0</v>
      </c>
      <c r="O88" s="194" t="str">
        <f>IF(LEN(VLOOKUP(B88,'Analyst Report'!$A:$I,7,FALSE))= 0,"",VLOOKUP(B88,'Analyst Report'!$A:$I,7,FALSE))</f>
        <v/>
      </c>
      <c r="P88" s="194">
        <f t="shared" si="7"/>
        <v>0</v>
      </c>
      <c r="Q88" s="194">
        <v>20</v>
      </c>
      <c r="R88" s="194">
        <f>IF(LEN(VLOOKUP(B88,'Analyst Report'!$A$31:$I$288,9,FALSE))=0,VLOOKUP(B88,'Analyst Report'!$A$31:$I$288,8,FALSE),VLOOKUP(B88,'Analyst Report'!$A$31:$I$288,9,FALSE))</f>
        <v>20</v>
      </c>
      <c r="S88" s="194">
        <f t="shared" si="10"/>
        <v>0</v>
      </c>
      <c r="T88" s="194">
        <f t="shared" si="8"/>
        <v>0</v>
      </c>
      <c r="U88" s="193" t="s">
        <v>60</v>
      </c>
      <c r="V88" s="193" t="s">
        <v>60</v>
      </c>
      <c r="W88" s="193" t="s">
        <v>60</v>
      </c>
      <c r="X88" s="193" t="s">
        <v>60</v>
      </c>
      <c r="Y88" s="193" t="s">
        <v>60</v>
      </c>
      <c r="Z88" s="193" t="s">
        <v>60</v>
      </c>
      <c r="AA88" s="193" t="s">
        <v>60</v>
      </c>
      <c r="AB88" s="193" t="s">
        <v>60</v>
      </c>
    </row>
    <row r="89" spans="1:28" ht="105" x14ac:dyDescent="0.2">
      <c r="A89" s="201">
        <f t="shared" si="11"/>
        <v>72</v>
      </c>
      <c r="B89" s="208" t="s">
        <v>127</v>
      </c>
      <c r="C89" s="202" t="s">
        <v>3000</v>
      </c>
      <c r="D89" s="202" t="str">
        <f>VLOOKUP(B89,'HECVAT - Full | Vendor Response'!A$4:D$320,4,FALSE)</f>
        <v>Two-factor authentication can be enabled in account settings and utilizes an additional OTP code, configurable via an authenticator app such as Google Authenticator.</v>
      </c>
      <c r="E89" s="195" t="s">
        <v>60</v>
      </c>
      <c r="F89" s="195" t="s">
        <v>2319</v>
      </c>
      <c r="G89" s="195" t="s">
        <v>2320</v>
      </c>
      <c r="H89" s="207" t="s">
        <v>3001</v>
      </c>
      <c r="I89" s="207" t="s">
        <v>2321</v>
      </c>
      <c r="J89" s="196" t="str">
        <f t="shared" si="9"/>
        <v>FALSE</v>
      </c>
      <c r="K89" s="205">
        <f>IF(N$78="2",1,0)</f>
        <v>1</v>
      </c>
      <c r="L89" s="196" t="s">
        <v>115</v>
      </c>
      <c r="M89" s="194" t="s">
        <v>2122</v>
      </c>
      <c r="N89" s="194" t="str">
        <f>VLOOKUP(B89,'HECVAT - Full | Vendor Response'!A:E,3,FALSE)</f>
        <v>Yes</v>
      </c>
      <c r="O89" s="194" t="str">
        <f>IF(LEN(VLOOKUP(B89,'Analyst Report'!$A:$I,7,FALSE))= 0,"",VLOOKUP(B89,'Analyst Report'!$A:$I,7,FALSE))</f>
        <v/>
      </c>
      <c r="P89" s="194">
        <f t="shared" si="7"/>
        <v>1</v>
      </c>
      <c r="Q89" s="194">
        <v>15</v>
      </c>
      <c r="R89" s="194">
        <f>IF(LEN(VLOOKUP(B89,'Analyst Report'!$A$31:$I$288,9,FALSE))=0,VLOOKUP(B89,'Analyst Report'!$A$31:$I$288,8,FALSE),VLOOKUP(B89,'Analyst Report'!$A$31:$I$288,9,FALSE))</f>
        <v>15</v>
      </c>
      <c r="S89" s="194">
        <f t="shared" si="10"/>
        <v>15</v>
      </c>
      <c r="T89" s="194">
        <f t="shared" si="8"/>
        <v>15</v>
      </c>
      <c r="U89" s="193" t="s">
        <v>60</v>
      </c>
      <c r="V89" s="193" t="s">
        <v>60</v>
      </c>
      <c r="W89" s="193" t="s">
        <v>60</v>
      </c>
      <c r="X89" s="193" t="s">
        <v>60</v>
      </c>
      <c r="Y89" s="193" t="s">
        <v>60</v>
      </c>
      <c r="Z89" s="193" t="s">
        <v>60</v>
      </c>
      <c r="AA89" s="193" t="s">
        <v>60</v>
      </c>
      <c r="AB89" s="193" t="s">
        <v>60</v>
      </c>
    </row>
    <row r="90" spans="1:28" ht="92" customHeight="1" x14ac:dyDescent="0.2">
      <c r="A90" s="201">
        <f t="shared" si="11"/>
        <v>73</v>
      </c>
      <c r="B90" s="208" t="s">
        <v>128</v>
      </c>
      <c r="C90" s="202" t="s">
        <v>2322</v>
      </c>
      <c r="D90" s="202" t="str">
        <f>VLOOKUP(B90,'HECVAT - Full | Vendor Response'!A$4:D$320,4,FALSE)</f>
        <v>After 30 days the issued token will expire if the user has been inactive for this period (if a user is active this token is automatically refreshed). Inactivity time is not configurable for the time being.</v>
      </c>
      <c r="E90" s="195" t="s">
        <v>60</v>
      </c>
      <c r="F90" s="195" t="s">
        <v>2323</v>
      </c>
      <c r="G90" s="195" t="s">
        <v>2324</v>
      </c>
      <c r="H90" s="207" t="s">
        <v>2325</v>
      </c>
      <c r="I90" s="207" t="s">
        <v>2326</v>
      </c>
      <c r="J90" s="196" t="str">
        <f t="shared" si="9"/>
        <v>FALSE</v>
      </c>
      <c r="K90" s="205">
        <v>1</v>
      </c>
      <c r="L90" s="196" t="s">
        <v>115</v>
      </c>
      <c r="M90" s="194" t="s">
        <v>2122</v>
      </c>
      <c r="N90" s="194" t="str">
        <f>VLOOKUP(B90,'HECVAT - Full | Vendor Response'!A:E,3,FALSE)</f>
        <v>Yes</v>
      </c>
      <c r="O90" s="194" t="str">
        <f>IF(LEN(VLOOKUP(B90,'Analyst Report'!$A:$I,7,FALSE))= 0,"",VLOOKUP(B90,'Analyst Report'!$A:$I,7,FALSE))</f>
        <v/>
      </c>
      <c r="P90" s="194">
        <f t="shared" si="7"/>
        <v>1</v>
      </c>
      <c r="Q90" s="194">
        <v>15</v>
      </c>
      <c r="R90" s="194">
        <f>IF(LEN(VLOOKUP(B90,'Analyst Report'!$A$31:$I$288,9,FALSE))=0,VLOOKUP(B90,'Analyst Report'!$A$31:$I$288,8,FALSE),VLOOKUP(B90,'Analyst Report'!$A$31:$I$288,9,FALSE))</f>
        <v>15</v>
      </c>
      <c r="S90" s="194">
        <f t="shared" si="10"/>
        <v>15</v>
      </c>
      <c r="T90" s="194">
        <f t="shared" si="8"/>
        <v>15</v>
      </c>
      <c r="U90" s="193" t="s">
        <v>60</v>
      </c>
      <c r="V90" s="193" t="s">
        <v>60</v>
      </c>
      <c r="W90" s="193" t="s">
        <v>60</v>
      </c>
      <c r="X90" s="193" t="s">
        <v>60</v>
      </c>
      <c r="Y90" s="193" t="s">
        <v>60</v>
      </c>
      <c r="Z90" s="193" t="s">
        <v>60</v>
      </c>
      <c r="AA90" s="193" t="s">
        <v>60</v>
      </c>
      <c r="AB90" s="193" t="s">
        <v>60</v>
      </c>
    </row>
    <row r="91" spans="1:28" ht="135" x14ac:dyDescent="0.2">
      <c r="A91" s="201">
        <f t="shared" si="11"/>
        <v>74</v>
      </c>
      <c r="B91" s="208" t="s">
        <v>129</v>
      </c>
      <c r="C91" s="212" t="s">
        <v>3002</v>
      </c>
      <c r="D91" s="202">
        <f>VLOOKUP(B91,'HECVAT - Full | Vendor Response'!A$4:D$320,4,FALSE)</f>
        <v>0</v>
      </c>
      <c r="E91" s="220" t="s">
        <v>60</v>
      </c>
      <c r="F91" s="220" t="s">
        <v>60</v>
      </c>
      <c r="G91" s="220" t="s">
        <v>3003</v>
      </c>
      <c r="H91" s="207" t="s">
        <v>3004</v>
      </c>
      <c r="I91" s="207" t="s">
        <v>2327</v>
      </c>
      <c r="J91" s="196" t="str">
        <f t="shared" si="9"/>
        <v>TRUE</v>
      </c>
      <c r="K91" s="205">
        <v>1</v>
      </c>
      <c r="L91" s="196" t="s">
        <v>115</v>
      </c>
      <c r="M91" s="194" t="s">
        <v>2126</v>
      </c>
      <c r="N91" s="194" t="str">
        <f>VLOOKUP(B91,'HECVAT - Full | Vendor Response'!A:E,3,FALSE)</f>
        <v>No</v>
      </c>
      <c r="O91" s="194" t="str">
        <f>IF(LEN(VLOOKUP(B91,'Analyst Report'!$A:$I,7,FALSE))= 0,"",VLOOKUP(B91,'Analyst Report'!$A:$I,7,FALSE))</f>
        <v/>
      </c>
      <c r="P91" s="194">
        <f t="shared" si="7"/>
        <v>1</v>
      </c>
      <c r="Q91" s="194">
        <v>25</v>
      </c>
      <c r="R91" s="194">
        <f>IF(LEN(VLOOKUP(B91,'Analyst Report'!$A$31:$I$288,9,FALSE))=0,VLOOKUP(B91,'Analyst Report'!$A$31:$I$288,8,FALSE),VLOOKUP(B91,'Analyst Report'!$A$31:$I$288,9,FALSE))</f>
        <v>25</v>
      </c>
      <c r="S91" s="194">
        <f t="shared" si="10"/>
        <v>25</v>
      </c>
      <c r="T91" s="194">
        <f t="shared" si="8"/>
        <v>25</v>
      </c>
      <c r="U91" s="193" t="s">
        <v>60</v>
      </c>
      <c r="V91" s="193" t="s">
        <v>60</v>
      </c>
      <c r="W91" s="193" t="s">
        <v>60</v>
      </c>
      <c r="X91" s="193" t="s">
        <v>60</v>
      </c>
      <c r="Y91" s="193" t="s">
        <v>60</v>
      </c>
      <c r="Z91" s="193" t="s">
        <v>60</v>
      </c>
      <c r="AA91" s="193" t="s">
        <v>60</v>
      </c>
      <c r="AB91" s="193" t="s">
        <v>60</v>
      </c>
    </row>
    <row r="92" spans="1:28" ht="90" x14ac:dyDescent="0.2">
      <c r="A92" s="201">
        <f t="shared" si="11"/>
        <v>75</v>
      </c>
      <c r="B92" s="208" t="s">
        <v>130</v>
      </c>
      <c r="C92" s="212" t="s">
        <v>2328</v>
      </c>
      <c r="D92" s="202">
        <f>VLOOKUP(B92,'HECVAT - Full | Vendor Response'!A$4:D$320,4,FALSE)</f>
        <v>0</v>
      </c>
      <c r="E92" s="220" t="s">
        <v>60</v>
      </c>
      <c r="F92" s="220" t="s">
        <v>60</v>
      </c>
      <c r="G92" s="220" t="s">
        <v>3005</v>
      </c>
      <c r="H92" s="207" t="s">
        <v>3006</v>
      </c>
      <c r="I92" s="207" t="s">
        <v>2329</v>
      </c>
      <c r="J92" s="196" t="str">
        <f t="shared" si="9"/>
        <v>TRUE</v>
      </c>
      <c r="K92" s="205">
        <v>1</v>
      </c>
      <c r="L92" s="196" t="s">
        <v>115</v>
      </c>
      <c r="M92" s="194" t="s">
        <v>2126</v>
      </c>
      <c r="N92" s="194" t="str">
        <f>VLOOKUP(B92,'HECVAT - Full | Vendor Response'!A:E,3,FALSE)</f>
        <v>No</v>
      </c>
      <c r="O92" s="194" t="str">
        <f>IF(LEN(VLOOKUP(B92,'Analyst Report'!$A:$I,7,FALSE))= 0,"",VLOOKUP(B92,'Analyst Report'!$A:$I,7,FALSE))</f>
        <v/>
      </c>
      <c r="P92" s="194">
        <f t="shared" si="7"/>
        <v>1</v>
      </c>
      <c r="Q92" s="194">
        <v>25</v>
      </c>
      <c r="R92" s="194">
        <f>IF(LEN(VLOOKUP(B92,'Analyst Report'!$A$31:$I$288,9,FALSE))=0,VLOOKUP(B92,'Analyst Report'!$A$31:$I$288,8,FALSE),VLOOKUP(B92,'Analyst Report'!$A$31:$I$288,9,FALSE))</f>
        <v>25</v>
      </c>
      <c r="S92" s="194">
        <f t="shared" si="10"/>
        <v>25</v>
      </c>
      <c r="T92" s="194">
        <f t="shared" si="8"/>
        <v>25</v>
      </c>
      <c r="U92" s="193" t="s">
        <v>60</v>
      </c>
      <c r="V92" s="193" t="s">
        <v>60</v>
      </c>
      <c r="W92" s="193" t="s">
        <v>60</v>
      </c>
      <c r="X92" s="193" t="s">
        <v>60</v>
      </c>
      <c r="Y92" s="193" t="s">
        <v>60</v>
      </c>
      <c r="Z92" s="193" t="s">
        <v>60</v>
      </c>
      <c r="AA92" s="193" t="s">
        <v>60</v>
      </c>
      <c r="AB92" s="193" t="s">
        <v>60</v>
      </c>
    </row>
    <row r="93" spans="1:28" ht="211" customHeight="1" x14ac:dyDescent="0.2">
      <c r="A93" s="201">
        <f t="shared" si="11"/>
        <v>76</v>
      </c>
      <c r="B93" s="208" t="s">
        <v>131</v>
      </c>
      <c r="C93" s="202" t="s">
        <v>2330</v>
      </c>
      <c r="D93" s="202">
        <f>VLOOKUP(B93,'HECVAT - Full | Vendor Response'!A$4:D$320,4,FALSE)</f>
        <v>0</v>
      </c>
      <c r="E93" s="220" t="s">
        <v>60</v>
      </c>
      <c r="F93" s="220" t="s">
        <v>2331</v>
      </c>
      <c r="G93" s="220" t="s">
        <v>3007</v>
      </c>
      <c r="H93" s="207" t="s">
        <v>3008</v>
      </c>
      <c r="I93" s="207" t="s">
        <v>2332</v>
      </c>
      <c r="J93" s="196" t="str">
        <f t="shared" si="9"/>
        <v>FALSE</v>
      </c>
      <c r="K93" s="205">
        <v>1</v>
      </c>
      <c r="L93" s="196" t="s">
        <v>115</v>
      </c>
      <c r="M93" s="194" t="s">
        <v>2122</v>
      </c>
      <c r="N93" s="194" t="str">
        <f>VLOOKUP(B93,'HECVAT - Full | Vendor Response'!A:E,3,FALSE)</f>
        <v>No</v>
      </c>
      <c r="O93" s="194" t="str">
        <f>IF(LEN(VLOOKUP(B93,'Analyst Report'!$A:$I,7,FALSE))= 0,"",VLOOKUP(B93,'Analyst Report'!$A:$I,7,FALSE))</f>
        <v/>
      </c>
      <c r="P93" s="194">
        <f t="shared" si="7"/>
        <v>0</v>
      </c>
      <c r="Q93" s="194">
        <v>20</v>
      </c>
      <c r="R93" s="194">
        <f>IF(LEN(VLOOKUP(B93,'Analyst Report'!$A$31:$I$288,9,FALSE))=0,VLOOKUP(B93,'Analyst Report'!$A$31:$I$288,8,FALSE),VLOOKUP(B93,'Analyst Report'!$A$31:$I$288,9,FALSE))</f>
        <v>20</v>
      </c>
      <c r="S93" s="194">
        <f t="shared" si="10"/>
        <v>20</v>
      </c>
      <c r="T93" s="194">
        <f t="shared" si="8"/>
        <v>0</v>
      </c>
      <c r="U93" s="193" t="s">
        <v>60</v>
      </c>
      <c r="V93" s="193" t="s">
        <v>60</v>
      </c>
      <c r="W93" s="193" t="s">
        <v>60</v>
      </c>
      <c r="X93" s="193" t="s">
        <v>60</v>
      </c>
      <c r="Y93" s="193" t="s">
        <v>60</v>
      </c>
      <c r="Z93" s="193" t="s">
        <v>60</v>
      </c>
      <c r="AA93" s="193" t="s">
        <v>60</v>
      </c>
      <c r="AB93" s="193" t="s">
        <v>60</v>
      </c>
    </row>
    <row r="94" spans="1:28" ht="195" x14ac:dyDescent="0.2">
      <c r="A94" s="201">
        <f t="shared" si="11"/>
        <v>77</v>
      </c>
      <c r="B94" s="208" t="s">
        <v>132</v>
      </c>
      <c r="C94" s="202" t="s">
        <v>3009</v>
      </c>
      <c r="D94" s="202" t="str">
        <f>VLOOKUP(B94,'HECVAT - Full | Vendor Response'!A$4:D$320,4,FALSE)</f>
        <v>Instructure manages both application and event logs on behalf of Impact customers. Impact can provide logging such as User Login, Logout, Actions, Timestamp, and IP Address, e.g. Load Balancer, Application, and Event request logs. Log requests for audit purposes can be made via a support ticket.</v>
      </c>
      <c r="E94" s="220" t="s">
        <v>60</v>
      </c>
      <c r="F94" s="220" t="s">
        <v>2333</v>
      </c>
      <c r="G94" s="220" t="s">
        <v>60</v>
      </c>
      <c r="H94" s="207" t="s">
        <v>2334</v>
      </c>
      <c r="I94" s="207" t="s">
        <v>2335</v>
      </c>
      <c r="J94" s="196" t="str">
        <f>IF(S94&gt;20,"TRUE","FALSE")</f>
        <v>TRUE</v>
      </c>
      <c r="K94" s="205">
        <v>1</v>
      </c>
      <c r="L94" s="196" t="s">
        <v>115</v>
      </c>
      <c r="M94" s="194" t="s">
        <v>2122</v>
      </c>
      <c r="N94" s="194" t="str">
        <f>VLOOKUP(B94,'HECVAT - Full | Vendor Response'!A:E,3,FALSE)</f>
        <v>Yes</v>
      </c>
      <c r="O94" s="194" t="str">
        <f>IF(LEN(VLOOKUP(B94,'Analyst Report'!$A:$I,7,FALSE))= 0,"",VLOOKUP(B94,'Analyst Report'!$A:$I,7,FALSE))</f>
        <v/>
      </c>
      <c r="P94" s="194">
        <f>IF((O94=""),(IF(ISNUMBER(FIND(M94,N94)), 1, 0)),(IF(ISNUMBER(FIND(M94,O94)), 1, 0)))</f>
        <v>1</v>
      </c>
      <c r="Q94" s="194">
        <v>25</v>
      </c>
      <c r="R94" s="194">
        <f>IF(LEN(VLOOKUP(B94,'Analyst Report'!$A$31:$I$288,9,FALSE))=0,VLOOKUP(B94,'Analyst Report'!$A$31:$I$288,8,FALSE),VLOOKUP(B94,'Analyst Report'!$A$31:$I$288,9,FALSE))</f>
        <v>25</v>
      </c>
      <c r="S94" s="194">
        <f>(IF((ISNUMBER(R94)),R94,Q94))*K94</f>
        <v>25</v>
      </c>
      <c r="T94" s="194">
        <f>P94*S94</f>
        <v>25</v>
      </c>
      <c r="U94" s="193" t="s">
        <v>60</v>
      </c>
      <c r="V94" s="193" t="s">
        <v>60</v>
      </c>
      <c r="W94" s="193" t="s">
        <v>60</v>
      </c>
      <c r="X94" s="193" t="s">
        <v>60</v>
      </c>
      <c r="Y94" s="193" t="s">
        <v>60</v>
      </c>
      <c r="Z94" s="193" t="s">
        <v>60</v>
      </c>
      <c r="AA94" s="193" t="s">
        <v>60</v>
      </c>
      <c r="AB94" s="193" t="s">
        <v>60</v>
      </c>
    </row>
    <row r="95" spans="1:28" ht="240" x14ac:dyDescent="0.2">
      <c r="A95" s="201">
        <f t="shared" si="11"/>
        <v>78</v>
      </c>
      <c r="B95" s="208" t="s">
        <v>133</v>
      </c>
      <c r="C95" s="202" t="s">
        <v>3010</v>
      </c>
      <c r="D95" s="202">
        <f>VLOOKUP(B95,'HECVAT - Full | Vendor Response'!A$4:D$320,4,FALSE)</f>
        <v>0</v>
      </c>
      <c r="E95" s="220" t="s">
        <v>2336</v>
      </c>
      <c r="F95" s="220" t="s">
        <v>60</v>
      </c>
      <c r="G95" s="220" t="s">
        <v>60</v>
      </c>
      <c r="H95" s="207" t="s">
        <v>3011</v>
      </c>
      <c r="I95" s="207" t="s">
        <v>2335</v>
      </c>
      <c r="J95" s="196"/>
      <c r="K95" s="205">
        <v>1</v>
      </c>
      <c r="L95" s="196" t="s">
        <v>115</v>
      </c>
      <c r="M95" s="194" t="s">
        <v>2122</v>
      </c>
      <c r="N95" s="194"/>
      <c r="O95" s="194" t="str">
        <f>IF(LEN(VLOOKUP(B95,'Analyst Report'!$A:$I,7,FALSE))= 0,"",VLOOKUP(B95,'Analyst Report'!$A:$I,7,FALSE))</f>
        <v/>
      </c>
      <c r="P95" s="194">
        <f>IF((O95=""),(IF(ISNUMBER(FIND(M95,N95)), 1, 0)),(IF(ISNUMBER(FIND(M95,O95)), 1, 0)))</f>
        <v>0</v>
      </c>
      <c r="Q95" s="194">
        <v>25</v>
      </c>
      <c r="R95" s="194">
        <f>IF(LEN(VLOOKUP(B95,'Analyst Report'!$A$31:$I$288,9,FALSE))=0,VLOOKUP(B95,'Analyst Report'!$A$31:$I$288,8,FALSE),VLOOKUP(B95,'Analyst Report'!$A$31:$I$288,9,FALSE))</f>
        <v>25</v>
      </c>
      <c r="S95" s="194">
        <f>(IF((ISNUMBER(R95)),R95,Q95))*K95</f>
        <v>25</v>
      </c>
      <c r="T95" s="194">
        <f>P95*S95</f>
        <v>0</v>
      </c>
      <c r="U95" s="193" t="s">
        <v>60</v>
      </c>
      <c r="V95" s="193" t="s">
        <v>60</v>
      </c>
      <c r="W95" s="193" t="s">
        <v>60</v>
      </c>
      <c r="X95" s="193" t="s">
        <v>60</v>
      </c>
      <c r="Y95" s="193" t="s">
        <v>60</v>
      </c>
      <c r="Z95" s="193" t="s">
        <v>60</v>
      </c>
      <c r="AA95" s="193" t="s">
        <v>60</v>
      </c>
      <c r="AB95" s="193" t="s">
        <v>60</v>
      </c>
    </row>
    <row r="96" spans="1:28" ht="180" x14ac:dyDescent="0.2">
      <c r="A96" s="201">
        <f t="shared" si="11"/>
        <v>79</v>
      </c>
      <c r="B96" s="208" t="s">
        <v>134</v>
      </c>
      <c r="C96" s="202" t="s">
        <v>2337</v>
      </c>
      <c r="D96" s="202">
        <f>VLOOKUP(B96,'HECVAT - Full | Vendor Response'!A$4:D$320,4,FALSE)</f>
        <v>0</v>
      </c>
      <c r="E96" s="220" t="s">
        <v>2338</v>
      </c>
      <c r="F96" s="220" t="s">
        <v>60</v>
      </c>
      <c r="G96" s="220" t="s">
        <v>60</v>
      </c>
      <c r="H96" s="207" t="s">
        <v>3012</v>
      </c>
      <c r="I96" s="207" t="s">
        <v>2339</v>
      </c>
      <c r="J96" s="196"/>
      <c r="K96" s="205">
        <v>1</v>
      </c>
      <c r="L96" s="196" t="s">
        <v>115</v>
      </c>
      <c r="M96" s="194" t="s">
        <v>2122</v>
      </c>
      <c r="N96" s="194"/>
      <c r="O96" s="194" t="str">
        <f>IF(LEN(VLOOKUP(B96,'Analyst Report'!$A:$I,7,FALSE))= 0,"",VLOOKUP(B96,'Analyst Report'!$A:$I,7,FALSE))</f>
        <v/>
      </c>
      <c r="P96" s="194">
        <f>IF((O96=""),(IF(ISNUMBER(FIND(M96,N96)), 1, 0)),(IF(ISNUMBER(FIND(M96,O96)), 1, 0)))</f>
        <v>0</v>
      </c>
      <c r="Q96" s="194">
        <v>25</v>
      </c>
      <c r="R96" s="194">
        <f>IF(LEN(VLOOKUP(B96,'Analyst Report'!$A$31:$I$288,9,FALSE))=0,VLOOKUP(B96,'Analyst Report'!$A$31:$I$288,8,FALSE),VLOOKUP(B96,'Analyst Report'!$A$31:$I$288,9,FALSE))</f>
        <v>25</v>
      </c>
      <c r="S96" s="194">
        <f>(IF((ISNUMBER(R96)),R96,Q96))*K96</f>
        <v>25</v>
      </c>
      <c r="T96" s="194">
        <f>P96*S96</f>
        <v>0</v>
      </c>
      <c r="U96" s="193" t="s">
        <v>60</v>
      </c>
      <c r="V96" s="193" t="s">
        <v>60</v>
      </c>
      <c r="W96" s="193" t="s">
        <v>60</v>
      </c>
      <c r="X96" s="193" t="s">
        <v>60</v>
      </c>
      <c r="Y96" s="193" t="s">
        <v>60</v>
      </c>
      <c r="Z96" s="193" t="s">
        <v>60</v>
      </c>
      <c r="AA96" s="193" t="s">
        <v>60</v>
      </c>
      <c r="AB96" s="193" t="s">
        <v>60</v>
      </c>
    </row>
    <row r="97" spans="1:28" ht="135" x14ac:dyDescent="0.2">
      <c r="A97" s="201">
        <f t="shared" si="11"/>
        <v>80</v>
      </c>
      <c r="B97" s="208" t="s">
        <v>135</v>
      </c>
      <c r="C97" s="202" t="s">
        <v>2340</v>
      </c>
      <c r="D97" s="202" t="str">
        <f>VLOOKUP(B97,'HECVAT - Full | Vendor Response'!A$4:D$320,4,TRUE)</f>
        <v>Instructure's Chief Information Security and Privacy Officer is responsible for overseeing business continuity in coordination with both the Executive Leadership Team and the Director of Engineering.</v>
      </c>
      <c r="E97" s="220" t="s">
        <v>60</v>
      </c>
      <c r="F97" s="220" t="s">
        <v>2341</v>
      </c>
      <c r="G97" s="195" t="s">
        <v>2342</v>
      </c>
      <c r="H97" s="207" t="s">
        <v>3013</v>
      </c>
      <c r="I97" s="207" t="s">
        <v>2343</v>
      </c>
      <c r="J97" s="196" t="str">
        <f t="shared" si="9"/>
        <v>FALSE</v>
      </c>
      <c r="K97" s="205">
        <f>IF(N$20="Yes",1,0)</f>
        <v>1</v>
      </c>
      <c r="L97" s="196" t="s">
        <v>2344</v>
      </c>
      <c r="M97" s="194" t="s">
        <v>2122</v>
      </c>
      <c r="N97" s="194" t="str">
        <f>VLOOKUP(B97,'HECVAT - Full | Vendor Response'!A:E,3,FALSE)</f>
        <v>Yes</v>
      </c>
      <c r="O97" s="194" t="str">
        <f>IF(LEN(VLOOKUP(B97,'Analyst Report'!$A:$I,7,FALSE))= 0,"",VLOOKUP(B97,'Analyst Report'!$A:$I,7,FALSE))</f>
        <v/>
      </c>
      <c r="P97" s="194">
        <f t="shared" si="7"/>
        <v>1</v>
      </c>
      <c r="Q97" s="194">
        <v>20</v>
      </c>
      <c r="R97" s="194">
        <f>IF(LEN(VLOOKUP(B97,'Analyst Report'!$A$31:$I$288,9,FALSE))=0,VLOOKUP(B97,'Analyst Report'!$A$31:$I$288,8,FALSE),VLOOKUP(B97,'Analyst Report'!$A$31:$I$288,9,FALSE))</f>
        <v>20</v>
      </c>
      <c r="S97" s="194">
        <f t="shared" si="10"/>
        <v>20</v>
      </c>
      <c r="T97" s="194">
        <f t="shared" si="8"/>
        <v>20</v>
      </c>
      <c r="U97" s="193" t="s">
        <v>60</v>
      </c>
      <c r="V97" s="193" t="s">
        <v>60</v>
      </c>
      <c r="W97" s="193" t="s">
        <v>60</v>
      </c>
      <c r="X97" s="193" t="s">
        <v>60</v>
      </c>
      <c r="Y97" s="193" t="s">
        <v>60</v>
      </c>
      <c r="Z97" s="193" t="s">
        <v>60</v>
      </c>
      <c r="AA97" s="193" t="s">
        <v>60</v>
      </c>
      <c r="AB97" s="193" t="s">
        <v>60</v>
      </c>
    </row>
    <row r="98" spans="1:28" ht="409.6" x14ac:dyDescent="0.2">
      <c r="A98" s="201">
        <f t="shared" si="11"/>
        <v>81</v>
      </c>
      <c r="B98" s="208" t="s">
        <v>136</v>
      </c>
      <c r="C98" s="202" t="s">
        <v>2345</v>
      </c>
      <c r="D98" s="202" t="str">
        <f>VLOOKUP(B98,'HECVAT - Full | Vendor Response'!A$4:D$320,4,TRUE)</f>
        <v>All potential disasters/incidents are escalated immediately to both the Executive Leadership Team and the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98" s="220" t="s">
        <v>60</v>
      </c>
      <c r="F98" s="220" t="s">
        <v>2346</v>
      </c>
      <c r="G98" s="220" t="s">
        <v>3014</v>
      </c>
      <c r="H98" s="207" t="s">
        <v>2347</v>
      </c>
      <c r="I98" s="207" t="s">
        <v>2348</v>
      </c>
      <c r="J98" s="196" t="str">
        <f t="shared" si="9"/>
        <v>FALSE</v>
      </c>
      <c r="K98" s="205">
        <f t="shared" ref="K98:K106" si="12">IF(N$20="Yes",1,0)</f>
        <v>1</v>
      </c>
      <c r="L98" s="196" t="s">
        <v>2344</v>
      </c>
      <c r="M98" s="194" t="s">
        <v>2122</v>
      </c>
      <c r="N98" s="194" t="str">
        <f>VLOOKUP(B98,'HECVAT - Full | Vendor Response'!A:E,3,FALSE)</f>
        <v>Yes</v>
      </c>
      <c r="O98" s="194" t="str">
        <f>IF(LEN(VLOOKUP(B98,'Analyst Report'!$A:$I,7,FALSE))= 0,"",VLOOKUP(B98,'Analyst Report'!$A:$I,7,FALSE))</f>
        <v/>
      </c>
      <c r="P98" s="194">
        <f t="shared" si="7"/>
        <v>1</v>
      </c>
      <c r="Q98" s="194">
        <v>20</v>
      </c>
      <c r="R98" s="194">
        <f>IF(LEN(VLOOKUP(B98,'Analyst Report'!$A$31:$I$288,9,FALSE))=0,VLOOKUP(B98,'Analyst Report'!$A$31:$I$288,8,FALSE),VLOOKUP(B98,'Analyst Report'!$A$31:$I$288,9,FALSE))</f>
        <v>20</v>
      </c>
      <c r="S98" s="194">
        <f t="shared" si="10"/>
        <v>20</v>
      </c>
      <c r="T98" s="194">
        <f t="shared" si="8"/>
        <v>20</v>
      </c>
      <c r="U98" s="193" t="s">
        <v>60</v>
      </c>
      <c r="V98" s="193" t="s">
        <v>60</v>
      </c>
      <c r="W98" s="193" t="s">
        <v>60</v>
      </c>
      <c r="X98" s="193" t="s">
        <v>60</v>
      </c>
      <c r="Y98" s="193" t="s">
        <v>60</v>
      </c>
      <c r="Z98" s="193" t="s">
        <v>60</v>
      </c>
      <c r="AA98" s="193" t="s">
        <v>60</v>
      </c>
      <c r="AB98" s="193" t="s">
        <v>60</v>
      </c>
    </row>
    <row r="99" spans="1:28" ht="409.6" x14ac:dyDescent="0.2">
      <c r="A99" s="201">
        <f t="shared" si="11"/>
        <v>82</v>
      </c>
      <c r="B99" s="208" t="s">
        <v>137</v>
      </c>
      <c r="C99" s="202" t="s">
        <v>2349</v>
      </c>
      <c r="D99" s="202" t="str">
        <f>VLOOKUP(B99,'HECVAT - Full | Vendor Response'!A$4:D$320,4,TRUE)</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https://status.instructure.com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Impact Compliance Package.</v>
      </c>
      <c r="E99" s="220" t="s">
        <v>60</v>
      </c>
      <c r="F99" s="220" t="s">
        <v>2350</v>
      </c>
      <c r="G99" s="220" t="s">
        <v>3015</v>
      </c>
      <c r="H99" s="207" t="s">
        <v>2347</v>
      </c>
      <c r="I99" s="207" t="s">
        <v>2348</v>
      </c>
      <c r="J99" s="196" t="str">
        <f t="shared" si="9"/>
        <v>TRUE</v>
      </c>
      <c r="K99" s="205">
        <f t="shared" si="12"/>
        <v>1</v>
      </c>
      <c r="L99" s="196" t="s">
        <v>2344</v>
      </c>
      <c r="M99" s="194" t="s">
        <v>2122</v>
      </c>
      <c r="N99" s="194" t="str">
        <f>VLOOKUP(B99,'HECVAT - Full | Vendor Response'!A:E,3,FALSE)</f>
        <v>Yes</v>
      </c>
      <c r="O99" s="194" t="str">
        <f>IF(LEN(VLOOKUP(B99,'Analyst Report'!$A:$I,7,FALSE))= 0,"",VLOOKUP(B99,'Analyst Report'!$A:$I,7,FALSE))</f>
        <v/>
      </c>
      <c r="P99" s="194">
        <f t="shared" si="7"/>
        <v>1</v>
      </c>
      <c r="Q99" s="194">
        <v>25</v>
      </c>
      <c r="R99" s="194">
        <f>IF(LEN(VLOOKUP(B99,'Analyst Report'!$A$31:$I$288,9,FALSE))=0,VLOOKUP(B99,'Analyst Report'!$A$31:$I$288,8,FALSE),VLOOKUP(B99,'Analyst Report'!$A$31:$I$288,9,FALSE))</f>
        <v>25</v>
      </c>
      <c r="S99" s="194">
        <f t="shared" si="10"/>
        <v>25</v>
      </c>
      <c r="T99" s="194">
        <f t="shared" si="8"/>
        <v>25</v>
      </c>
      <c r="U99" s="193" t="s">
        <v>60</v>
      </c>
      <c r="V99" s="193" t="s">
        <v>60</v>
      </c>
      <c r="W99" s="193" t="s">
        <v>60</v>
      </c>
      <c r="X99" s="193" t="s">
        <v>60</v>
      </c>
      <c r="Y99" s="193" t="s">
        <v>60</v>
      </c>
      <c r="Z99" s="193" t="s">
        <v>60</v>
      </c>
      <c r="AA99" s="193" t="s">
        <v>60</v>
      </c>
      <c r="AB99" s="193" t="s">
        <v>60</v>
      </c>
    </row>
    <row r="100" spans="1:28" ht="270" x14ac:dyDescent="0.2">
      <c r="A100" s="201">
        <f t="shared" si="11"/>
        <v>83</v>
      </c>
      <c r="B100" s="208" t="s">
        <v>138</v>
      </c>
      <c r="C100" s="202" t="s">
        <v>2351</v>
      </c>
      <c r="D100" s="202" t="str">
        <f>VLOOKUP(B100,'HECVAT - Full | Vendor Response'!A$4:D$320,4,TRUE)</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00" s="220" t="s">
        <v>60</v>
      </c>
      <c r="F100" s="220" t="s">
        <v>2352</v>
      </c>
      <c r="G100" s="220" t="s">
        <v>3016</v>
      </c>
      <c r="H100" s="207" t="s">
        <v>2353</v>
      </c>
      <c r="I100" s="207" t="s">
        <v>2354</v>
      </c>
      <c r="J100" s="196" t="str">
        <f t="shared" si="9"/>
        <v>TRUE</v>
      </c>
      <c r="K100" s="205">
        <f t="shared" si="12"/>
        <v>1</v>
      </c>
      <c r="L100" s="196" t="s">
        <v>2344</v>
      </c>
      <c r="M100" s="194" t="s">
        <v>2122</v>
      </c>
      <c r="N100" s="194" t="str">
        <f>VLOOKUP(B100,'HECVAT - Full | Vendor Response'!A:E,3,FALSE)</f>
        <v>Yes</v>
      </c>
      <c r="O100" s="194" t="str">
        <f>IF(LEN(VLOOKUP(B100,'Analyst Report'!$A:$I,7,FALSE))= 0,"",VLOOKUP(B100,'Analyst Report'!$A:$I,7,FALSE))</f>
        <v/>
      </c>
      <c r="P100" s="194">
        <f t="shared" si="7"/>
        <v>1</v>
      </c>
      <c r="Q100" s="194">
        <v>25</v>
      </c>
      <c r="R100" s="194">
        <f>IF(LEN(VLOOKUP(B100,'Analyst Report'!$A$31:$I$288,9,FALSE))=0,VLOOKUP(B100,'Analyst Report'!$A$31:$I$288,8,FALSE),VLOOKUP(B100,'Analyst Report'!$A$31:$I$288,9,FALSE))</f>
        <v>25</v>
      </c>
      <c r="S100" s="194">
        <f t="shared" si="10"/>
        <v>25</v>
      </c>
      <c r="T100" s="194">
        <f t="shared" si="8"/>
        <v>25</v>
      </c>
      <c r="U100" s="193" t="s">
        <v>60</v>
      </c>
      <c r="V100" s="193" t="s">
        <v>60</v>
      </c>
      <c r="W100" s="193" t="s">
        <v>60</v>
      </c>
      <c r="X100" s="193" t="s">
        <v>60</v>
      </c>
      <c r="Y100" s="193" t="s">
        <v>60</v>
      </c>
      <c r="Z100" s="193" t="s">
        <v>60</v>
      </c>
      <c r="AA100" s="193" t="s">
        <v>60</v>
      </c>
      <c r="AB100" s="193" t="s">
        <v>60</v>
      </c>
    </row>
    <row r="101" spans="1:28" ht="165" x14ac:dyDescent="0.2">
      <c r="A101" s="201">
        <f t="shared" si="11"/>
        <v>84</v>
      </c>
      <c r="B101" s="208" t="s">
        <v>139</v>
      </c>
      <c r="C101" s="202" t="s">
        <v>2355</v>
      </c>
      <c r="D101" s="202" t="str">
        <f>VLOOKUP(B101,'HECVAT - Full | Vendor Response'!A$4:D$320,4,TRUE)</f>
        <v>Instructure has a crisis response management plan and crisis response team that consists of its Human Resources, Communication, Legal, and Security teams to respond to crisis situations at Instructure office locations.</v>
      </c>
      <c r="E101" s="220" t="s">
        <v>60</v>
      </c>
      <c r="F101" s="220" t="s">
        <v>2356</v>
      </c>
      <c r="G101" s="220" t="s">
        <v>3017</v>
      </c>
      <c r="H101" s="207" t="s">
        <v>2357</v>
      </c>
      <c r="I101" s="207" t="s">
        <v>2358</v>
      </c>
      <c r="J101" s="196" t="str">
        <f t="shared" si="9"/>
        <v>FALSE</v>
      </c>
      <c r="K101" s="205">
        <f t="shared" si="12"/>
        <v>1</v>
      </c>
      <c r="L101" s="196" t="s">
        <v>2344</v>
      </c>
      <c r="M101" s="194" t="s">
        <v>2122</v>
      </c>
      <c r="N101" s="194" t="str">
        <f>VLOOKUP(B101,'HECVAT - Full | Vendor Response'!A:E,3,FALSE)</f>
        <v>Yes</v>
      </c>
      <c r="O101" s="194" t="str">
        <f>IF(LEN(VLOOKUP(B101,'Analyst Report'!$A:$I,7,FALSE))= 0,"",VLOOKUP(B101,'Analyst Report'!$A:$I,7,FALSE))</f>
        <v/>
      </c>
      <c r="P101" s="194">
        <f t="shared" si="7"/>
        <v>1</v>
      </c>
      <c r="Q101" s="194">
        <v>20</v>
      </c>
      <c r="R101" s="194">
        <f>IF(LEN(VLOOKUP(B101,'Analyst Report'!$A$31:$I$288,9,FALSE))=0,VLOOKUP(B101,'Analyst Report'!$A$31:$I$288,8,FALSE),VLOOKUP(B101,'Analyst Report'!$A$31:$I$288,9,FALSE))</f>
        <v>20</v>
      </c>
      <c r="S101" s="194">
        <f t="shared" si="10"/>
        <v>20</v>
      </c>
      <c r="T101" s="194">
        <f t="shared" si="8"/>
        <v>20</v>
      </c>
      <c r="U101" s="193" t="s">
        <v>60</v>
      </c>
      <c r="V101" s="193" t="s">
        <v>60</v>
      </c>
      <c r="W101" s="193" t="s">
        <v>60</v>
      </c>
      <c r="X101" s="193" t="s">
        <v>60</v>
      </c>
      <c r="Y101" s="193" t="s">
        <v>60</v>
      </c>
      <c r="Z101" s="193" t="s">
        <v>60</v>
      </c>
      <c r="AA101" s="193" t="s">
        <v>60</v>
      </c>
      <c r="AB101" s="193" t="s">
        <v>60</v>
      </c>
    </row>
    <row r="102" spans="1:28" ht="135" x14ac:dyDescent="0.2">
      <c r="A102" s="201">
        <f t="shared" si="11"/>
        <v>85</v>
      </c>
      <c r="B102" s="208" t="s">
        <v>140</v>
      </c>
      <c r="C102" s="202" t="s">
        <v>3018</v>
      </c>
      <c r="D102" s="202" t="str">
        <f>VLOOKUP(B102,'HECVAT - Full | Vendor Response'!A$4:D$320,4,TRUE)</f>
        <v>Instructure engages in crisis training and exercises for office-based staff that include, for example, emergency drills.</v>
      </c>
      <c r="E102" s="220" t="s">
        <v>60</v>
      </c>
      <c r="F102" s="220" t="s">
        <v>2359</v>
      </c>
      <c r="G102" s="220" t="s">
        <v>3019</v>
      </c>
      <c r="H102" s="207" t="s">
        <v>3020</v>
      </c>
      <c r="I102" s="207" t="s">
        <v>2360</v>
      </c>
      <c r="J102" s="196" t="str">
        <f t="shared" si="9"/>
        <v>FALSE</v>
      </c>
      <c r="K102" s="205">
        <f t="shared" si="12"/>
        <v>1</v>
      </c>
      <c r="L102" s="196" t="s">
        <v>2344</v>
      </c>
      <c r="M102" s="194" t="s">
        <v>2122</v>
      </c>
      <c r="N102" s="194" t="str">
        <f>VLOOKUP(B102,'HECVAT - Full | Vendor Response'!A:E,3,FALSE)</f>
        <v>Yes</v>
      </c>
      <c r="O102" s="194" t="str">
        <f>IF(LEN(VLOOKUP(B102,'Analyst Report'!$A:$I,7,FALSE))= 0,"",VLOOKUP(B102,'Analyst Report'!$A:$I,7,FALSE))</f>
        <v/>
      </c>
      <c r="P102" s="194">
        <f t="shared" si="7"/>
        <v>1</v>
      </c>
      <c r="Q102" s="194">
        <v>20</v>
      </c>
      <c r="R102" s="194">
        <f>IF(LEN(VLOOKUP(B102,'Analyst Report'!$A$31:$I$288,9,FALSE))=0,VLOOKUP(B102,'Analyst Report'!$A$31:$I$288,8,FALSE),VLOOKUP(B102,'Analyst Report'!$A$31:$I$288,9,FALSE))</f>
        <v>20</v>
      </c>
      <c r="S102" s="194">
        <f t="shared" si="10"/>
        <v>20</v>
      </c>
      <c r="T102" s="194">
        <f t="shared" si="8"/>
        <v>20</v>
      </c>
      <c r="U102" s="193" t="s">
        <v>60</v>
      </c>
      <c r="V102" s="193" t="s">
        <v>60</v>
      </c>
      <c r="W102" s="193" t="s">
        <v>60</v>
      </c>
      <c r="X102" s="193" t="s">
        <v>60</v>
      </c>
      <c r="Y102" s="193" t="s">
        <v>60</v>
      </c>
      <c r="Z102" s="193" t="s">
        <v>60</v>
      </c>
      <c r="AA102" s="193" t="s">
        <v>60</v>
      </c>
      <c r="AB102" s="193" t="s">
        <v>60</v>
      </c>
    </row>
    <row r="103" spans="1:28" ht="409.6" x14ac:dyDescent="0.2">
      <c r="A103" s="201">
        <f t="shared" si="11"/>
        <v>86</v>
      </c>
      <c r="B103" s="208" t="s">
        <v>141</v>
      </c>
      <c r="C103" s="202" t="s">
        <v>2361</v>
      </c>
      <c r="D103" s="202" t="str">
        <f>VLOOKUP(B103,'HECVAT - Full | Vendor Response'!A$4:D$320,4,TRUE)</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
Impact can access alternative hosting sites; however, distance between those sites is not disclosed by the hosting provider (AWS).</v>
      </c>
      <c r="E103" s="220" t="s">
        <v>60</v>
      </c>
      <c r="F103" s="220" t="s">
        <v>2362</v>
      </c>
      <c r="G103" s="220" t="s">
        <v>2363</v>
      </c>
      <c r="H103" s="207" t="s">
        <v>2364</v>
      </c>
      <c r="I103" s="207" t="s">
        <v>2365</v>
      </c>
      <c r="J103" s="196" t="str">
        <f t="shared" si="9"/>
        <v>FALSE</v>
      </c>
      <c r="K103" s="205">
        <f t="shared" si="12"/>
        <v>1</v>
      </c>
      <c r="L103" s="196" t="s">
        <v>2344</v>
      </c>
      <c r="M103" s="194" t="s">
        <v>2122</v>
      </c>
      <c r="N103" s="194" t="str">
        <f>VLOOKUP(B103,'HECVAT - Full | Vendor Response'!A:E,3,FALSE)</f>
        <v>Yes</v>
      </c>
      <c r="O103" s="194" t="str">
        <f>IF(LEN(VLOOKUP(B103,'Analyst Report'!$A:$I,7,FALSE))= 0,"",VLOOKUP(B103,'Analyst Report'!$A:$I,7,FALSE))</f>
        <v/>
      </c>
      <c r="P103" s="194">
        <f t="shared" si="7"/>
        <v>1</v>
      </c>
      <c r="Q103" s="194">
        <v>20</v>
      </c>
      <c r="R103" s="194">
        <f>IF(LEN(VLOOKUP(B103,'Analyst Report'!$A$31:$I$288,9,FALSE))=0,VLOOKUP(B103,'Analyst Report'!$A$31:$I$288,8,FALSE),VLOOKUP(B103,'Analyst Report'!$A$31:$I$288,9,FALSE))</f>
        <v>20</v>
      </c>
      <c r="S103" s="194">
        <f t="shared" si="10"/>
        <v>20</v>
      </c>
      <c r="T103" s="194">
        <f t="shared" si="8"/>
        <v>20</v>
      </c>
      <c r="U103" s="193" t="s">
        <v>60</v>
      </c>
      <c r="V103" s="193" t="s">
        <v>60</v>
      </c>
      <c r="W103" s="193" t="s">
        <v>60</v>
      </c>
      <c r="X103" s="193" t="s">
        <v>60</v>
      </c>
      <c r="Y103" s="193" t="s">
        <v>60</v>
      </c>
      <c r="Z103" s="193" t="s">
        <v>60</v>
      </c>
      <c r="AA103" s="193" t="s">
        <v>60</v>
      </c>
      <c r="AB103" s="193" t="s">
        <v>60</v>
      </c>
    </row>
    <row r="104" spans="1:28" ht="150" x14ac:dyDescent="0.2">
      <c r="A104" s="201">
        <f t="shared" si="11"/>
        <v>87</v>
      </c>
      <c r="B104" s="208" t="s">
        <v>142</v>
      </c>
      <c r="C104" s="202" t="s">
        <v>2366</v>
      </c>
      <c r="D104" s="202" t="str">
        <f>VLOOKUP(B104,'HECVAT - Full | Vendor Response'!A$4:D$320,4,TRUE)</f>
        <v>As part of Instructure's annual business continuity tabletop testing, use cases can include events that affect remote employees, Instructure office relocation, and communication procedures.</v>
      </c>
      <c r="E104" s="220" t="s">
        <v>60</v>
      </c>
      <c r="F104" s="220" t="s">
        <v>2367</v>
      </c>
      <c r="G104" s="220" t="s">
        <v>3021</v>
      </c>
      <c r="H104" s="207" t="s">
        <v>2368</v>
      </c>
      <c r="I104" s="207" t="s">
        <v>2354</v>
      </c>
      <c r="J104" s="196" t="str">
        <f t="shared" si="9"/>
        <v>FALSE</v>
      </c>
      <c r="K104" s="205">
        <f t="shared" si="12"/>
        <v>1</v>
      </c>
      <c r="L104" s="196" t="s">
        <v>2344</v>
      </c>
      <c r="M104" s="194" t="s">
        <v>2122</v>
      </c>
      <c r="N104" s="194" t="str">
        <f>VLOOKUP(B104,'HECVAT - Full | Vendor Response'!A:E,3,FALSE)</f>
        <v>Yes</v>
      </c>
      <c r="O104" s="194" t="str">
        <f>IF(LEN(VLOOKUP(B104,'Analyst Report'!$A:$I,7,FALSE))= 0,"",VLOOKUP(B104,'Analyst Report'!$A:$I,7,FALSE))</f>
        <v/>
      </c>
      <c r="P104" s="194">
        <f t="shared" si="7"/>
        <v>1</v>
      </c>
      <c r="Q104" s="194">
        <v>20</v>
      </c>
      <c r="R104" s="194">
        <f>IF(LEN(VLOOKUP(B104,'Analyst Report'!$A$31:$I$288,9,FALSE))=0,VLOOKUP(B104,'Analyst Report'!$A$31:$I$288,8,FALSE),VLOOKUP(B104,'Analyst Report'!$A$31:$I$288,9,FALSE))</f>
        <v>20</v>
      </c>
      <c r="S104" s="194">
        <f t="shared" si="10"/>
        <v>20</v>
      </c>
      <c r="T104" s="194">
        <f t="shared" si="8"/>
        <v>20</v>
      </c>
      <c r="U104" s="193" t="s">
        <v>60</v>
      </c>
      <c r="V104" s="193" t="s">
        <v>60</v>
      </c>
      <c r="W104" s="193" t="s">
        <v>60</v>
      </c>
      <c r="X104" s="193" t="s">
        <v>60</v>
      </c>
      <c r="Y104" s="193" t="s">
        <v>60</v>
      </c>
      <c r="Z104" s="193" t="s">
        <v>60</v>
      </c>
      <c r="AA104" s="193" t="s">
        <v>60</v>
      </c>
      <c r="AB104" s="193" t="s">
        <v>60</v>
      </c>
    </row>
    <row r="105" spans="1:28" ht="195" x14ac:dyDescent="0.2">
      <c r="A105" s="201">
        <f t="shared" si="11"/>
        <v>88</v>
      </c>
      <c r="B105" s="208" t="s">
        <v>143</v>
      </c>
      <c r="C105" s="202" t="s">
        <v>3022</v>
      </c>
      <c r="D105" s="202" t="str">
        <f>VLOOKUP(B105,'HECVAT - Full | Vendor Response'!A$4:D$320,4,TRUE)</f>
        <v>The Canvas product family is our flagship platform and brand. As Impact is closely integrated with Canvas LMS and works to provide analyitcs, adoption and support of Canvas LMS users, it is part of our BCP plan. In the event of a disaster, Instructure personnel will prioritize products as needed.</v>
      </c>
      <c r="E105" s="220" t="s">
        <v>60</v>
      </c>
      <c r="F105" s="220" t="s">
        <v>2369</v>
      </c>
      <c r="G105" s="220" t="s">
        <v>3023</v>
      </c>
      <c r="H105" s="207" t="s">
        <v>3024</v>
      </c>
      <c r="I105" s="207" t="s">
        <v>2370</v>
      </c>
      <c r="J105" s="196" t="str">
        <f t="shared" si="9"/>
        <v>FALSE</v>
      </c>
      <c r="K105" s="205">
        <f t="shared" si="12"/>
        <v>1</v>
      </c>
      <c r="L105" s="196" t="s">
        <v>2344</v>
      </c>
      <c r="M105" s="194" t="s">
        <v>2122</v>
      </c>
      <c r="N105" s="194" t="str">
        <f>VLOOKUP(B105,'HECVAT - Full | Vendor Response'!A:E,3,FALSE)</f>
        <v>Yes</v>
      </c>
      <c r="O105" s="194" t="str">
        <f>IF(LEN(VLOOKUP(B105,'Analyst Report'!$A:$I,7,FALSE))= 0,"",VLOOKUP(B105,'Analyst Report'!$A:$I,7,FALSE))</f>
        <v/>
      </c>
      <c r="P105" s="194">
        <f t="shared" si="7"/>
        <v>1</v>
      </c>
      <c r="Q105" s="194">
        <v>15</v>
      </c>
      <c r="R105" s="194">
        <f>IF(LEN(VLOOKUP(B105,'Analyst Report'!$A$31:$I$288,9,FALSE))=0,VLOOKUP(B105,'Analyst Report'!$A$31:$I$288,8,FALSE),VLOOKUP(B105,'Analyst Report'!$A$31:$I$288,9,FALSE))</f>
        <v>15</v>
      </c>
      <c r="S105" s="194">
        <f t="shared" si="10"/>
        <v>15</v>
      </c>
      <c r="T105" s="194">
        <f t="shared" si="8"/>
        <v>15</v>
      </c>
      <c r="U105" s="193" t="s">
        <v>60</v>
      </c>
      <c r="V105" s="193" t="s">
        <v>60</v>
      </c>
      <c r="W105" s="193" t="s">
        <v>60</v>
      </c>
      <c r="X105" s="193" t="s">
        <v>60</v>
      </c>
      <c r="Y105" s="193" t="s">
        <v>60</v>
      </c>
      <c r="Z105" s="193" t="s">
        <v>60</v>
      </c>
      <c r="AA105" s="193" t="s">
        <v>60</v>
      </c>
      <c r="AB105" s="193" t="s">
        <v>60</v>
      </c>
    </row>
    <row r="106" spans="1:28" ht="398" x14ac:dyDescent="0.2">
      <c r="A106" s="201">
        <f t="shared" si="11"/>
        <v>89</v>
      </c>
      <c r="B106" s="208" t="s">
        <v>144</v>
      </c>
      <c r="C106" s="202" t="s">
        <v>2371</v>
      </c>
      <c r="D106" s="202" t="str">
        <f>VLOOKUP(B106,'HECVAT - Full | Vendor Response'!A$4:D$320,4,TRUE)</f>
        <v>Impact architecture is resilient to failure and capable of rapid recovery from component failure. The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06" s="220" t="s">
        <v>60</v>
      </c>
      <c r="F106" s="220" t="s">
        <v>2372</v>
      </c>
      <c r="G106" s="220" t="s">
        <v>3025</v>
      </c>
      <c r="H106" s="207" t="s">
        <v>2373</v>
      </c>
      <c r="I106" s="207" t="s">
        <v>2374</v>
      </c>
      <c r="J106" s="196" t="str">
        <f t="shared" si="9"/>
        <v>TRUE</v>
      </c>
      <c r="K106" s="205">
        <f t="shared" si="12"/>
        <v>1</v>
      </c>
      <c r="L106" s="196" t="s">
        <v>2344</v>
      </c>
      <c r="M106" s="194" t="s">
        <v>2122</v>
      </c>
      <c r="N106" s="194" t="str">
        <f>VLOOKUP(B106,'HECVAT - Full | Vendor Response'!A:E,3,FALSE)</f>
        <v>Yes</v>
      </c>
      <c r="O106" s="194" t="str">
        <f>IF(LEN(VLOOKUP(B106,'Analyst Report'!$A:$I,7,FALSE))= 0,"",VLOOKUP(B106,'Analyst Report'!$A:$I,7,FALSE))</f>
        <v/>
      </c>
      <c r="P106" s="194">
        <f t="shared" si="7"/>
        <v>1</v>
      </c>
      <c r="Q106" s="194">
        <v>25</v>
      </c>
      <c r="R106" s="194">
        <f>IF(LEN(VLOOKUP(B106,'Analyst Report'!$A$31:$I$288,9,FALSE))=0,VLOOKUP(B106,'Analyst Report'!$A$31:$I$288,8,FALSE),VLOOKUP(B106,'Analyst Report'!$A$31:$I$288,9,FALSE))</f>
        <v>25</v>
      </c>
      <c r="S106" s="194">
        <f t="shared" si="10"/>
        <v>25</v>
      </c>
      <c r="T106" s="194">
        <f t="shared" si="8"/>
        <v>25</v>
      </c>
      <c r="U106" s="193" t="s">
        <v>60</v>
      </c>
      <c r="V106" s="193" t="s">
        <v>60</v>
      </c>
      <c r="W106" s="193" t="s">
        <v>60</v>
      </c>
      <c r="X106" s="193" t="s">
        <v>60</v>
      </c>
      <c r="Y106" s="193" t="s">
        <v>60</v>
      </c>
      <c r="Z106" s="193" t="s">
        <v>60</v>
      </c>
      <c r="AA106" s="193" t="s">
        <v>60</v>
      </c>
      <c r="AB106" s="193" t="s">
        <v>60</v>
      </c>
    </row>
    <row r="107" spans="1:28" ht="180" x14ac:dyDescent="0.2">
      <c r="A107" s="201">
        <f t="shared" si="11"/>
        <v>90</v>
      </c>
      <c r="B107" s="208" t="s">
        <v>146</v>
      </c>
      <c r="C107" s="202" t="s">
        <v>2375</v>
      </c>
      <c r="D107" s="202" t="str">
        <f>VLOOKUP(B107,'HECVAT - Full | Vendor Response'!A$4:D$320,4,TRUE)</f>
        <v xml:space="preserve">A documented change management process is in place, which is in line with SOC 2 Type II standards. A copy of the Impact SOC 2 Type II report is available under mutual NDA. </v>
      </c>
      <c r="E107" s="220" t="s">
        <v>60</v>
      </c>
      <c r="F107" s="220" t="s">
        <v>2376</v>
      </c>
      <c r="G107" s="220" t="s">
        <v>3026</v>
      </c>
      <c r="H107" s="213" t="s">
        <v>2377</v>
      </c>
      <c r="I107" s="213" t="s">
        <v>2378</v>
      </c>
      <c r="J107" s="196" t="str">
        <f t="shared" si="9"/>
        <v>FALSE</v>
      </c>
      <c r="K107" s="205">
        <v>1</v>
      </c>
      <c r="L107" s="196" t="s">
        <v>145</v>
      </c>
      <c r="M107" s="194" t="s">
        <v>2122</v>
      </c>
      <c r="N107" s="194" t="str">
        <f>VLOOKUP(B107,'HECVAT - Full | Vendor Response'!A:E,3,FALSE)</f>
        <v>Yes</v>
      </c>
      <c r="O107" s="194" t="str">
        <f>IF(LEN(VLOOKUP(B107,'Analyst Report'!$A:$I,7,FALSE))= 0,"",VLOOKUP(B107,'Analyst Report'!$A:$I,7,FALSE))</f>
        <v/>
      </c>
      <c r="P107" s="194">
        <f t="shared" si="7"/>
        <v>1</v>
      </c>
      <c r="Q107" s="194">
        <v>20</v>
      </c>
      <c r="R107" s="194">
        <f>IF(LEN(VLOOKUP(B107,'Analyst Report'!$A$31:$I$288,9,FALSE))=0,VLOOKUP(B107,'Analyst Report'!$A$31:$I$288,8,FALSE),VLOOKUP(B107,'Analyst Report'!$A$31:$I$288,9,FALSE))</f>
        <v>20</v>
      </c>
      <c r="S107" s="194">
        <f t="shared" si="10"/>
        <v>20</v>
      </c>
      <c r="T107" s="194">
        <f t="shared" si="8"/>
        <v>20</v>
      </c>
      <c r="U107" s="193" t="s">
        <v>60</v>
      </c>
      <c r="V107" s="193" t="s">
        <v>60</v>
      </c>
      <c r="W107" s="193" t="s">
        <v>60</v>
      </c>
      <c r="X107" s="193" t="s">
        <v>60</v>
      </c>
      <c r="Y107" s="193" t="s">
        <v>60</v>
      </c>
      <c r="Z107" s="193" t="s">
        <v>60</v>
      </c>
      <c r="AA107" s="193" t="s">
        <v>60</v>
      </c>
      <c r="AB107" s="193" t="s">
        <v>60</v>
      </c>
    </row>
    <row r="108" spans="1:28" ht="180" x14ac:dyDescent="0.2">
      <c r="A108" s="201">
        <f t="shared" si="11"/>
        <v>91</v>
      </c>
      <c r="B108" s="208" t="s">
        <v>147</v>
      </c>
      <c r="C108" s="202" t="s">
        <v>3027</v>
      </c>
      <c r="D108" s="202" t="str">
        <f>VLOOKUP(B108,'HECVAT - Full | Vendor Response'!A$4:D$320,4,TRUE)</f>
        <v>As part of our SDLC, QA, and Change Management processes, each product team ensures that all required third-party libraries and dependencies are supported and functional in each release with the use of a number of different development and QA tools.</v>
      </c>
      <c r="E108" s="220" t="s">
        <v>60</v>
      </c>
      <c r="F108" s="220" t="s">
        <v>3028</v>
      </c>
      <c r="G108" s="220" t="s">
        <v>2379</v>
      </c>
      <c r="H108" s="213" t="s">
        <v>3029</v>
      </c>
      <c r="I108" s="209" t="s">
        <v>2348</v>
      </c>
      <c r="J108" s="196" t="str">
        <f t="shared" si="9"/>
        <v>FALSE</v>
      </c>
      <c r="K108" s="205">
        <v>1</v>
      </c>
      <c r="L108" s="196" t="s">
        <v>145</v>
      </c>
      <c r="M108" s="194" t="s">
        <v>2122</v>
      </c>
      <c r="N108" s="194" t="str">
        <f>VLOOKUP(B108,'HECVAT - Full | Vendor Response'!A:E,3,FALSE)</f>
        <v>Yes</v>
      </c>
      <c r="O108" s="194" t="str">
        <f>IF(LEN(VLOOKUP(B108,'Analyst Report'!$A:$I,7,FALSE))= 0,"",VLOOKUP(B108,'Analyst Report'!$A:$I,7,FALSE))</f>
        <v/>
      </c>
      <c r="P108" s="194">
        <f t="shared" si="7"/>
        <v>1</v>
      </c>
      <c r="Q108" s="194">
        <v>20</v>
      </c>
      <c r="R108" s="194">
        <f>IF(LEN(VLOOKUP(B108,'Analyst Report'!$A$31:$I$288,9,FALSE))=0,VLOOKUP(B108,'Analyst Report'!$A$31:$I$288,8,FALSE),VLOOKUP(B108,'Analyst Report'!$A$31:$I$288,9,FALSE))</f>
        <v>20</v>
      </c>
      <c r="S108" s="194">
        <f t="shared" si="10"/>
        <v>20</v>
      </c>
      <c r="T108" s="194">
        <f t="shared" si="8"/>
        <v>20</v>
      </c>
      <c r="U108" s="193" t="s">
        <v>60</v>
      </c>
      <c r="V108" s="193" t="s">
        <v>60</v>
      </c>
      <c r="W108" s="193" t="s">
        <v>60</v>
      </c>
      <c r="X108" s="193" t="s">
        <v>60</v>
      </c>
      <c r="Y108" s="193" t="s">
        <v>60</v>
      </c>
      <c r="Z108" s="193" t="s">
        <v>60</v>
      </c>
      <c r="AA108" s="193" t="s">
        <v>60</v>
      </c>
      <c r="AB108" s="193" t="s">
        <v>60</v>
      </c>
    </row>
    <row r="109" spans="1:28" ht="165" x14ac:dyDescent="0.2">
      <c r="A109" s="201">
        <f t="shared" si="11"/>
        <v>92</v>
      </c>
      <c r="B109" s="208" t="s">
        <v>148</v>
      </c>
      <c r="C109" s="202" t="s">
        <v>2380</v>
      </c>
      <c r="D109" s="202" t="str">
        <f>VLOOKUP(B109,'HECVAT - Full | Vendor Response'!A$4:D$320,4,TRUE)</f>
        <v>Instructure will email customers regarding any major changes which may impact an institution's security posture. The update/upgrade release notes are available to all Impact users at https://inst.bid/impact/releases</v>
      </c>
      <c r="E109" s="220" t="s">
        <v>60</v>
      </c>
      <c r="F109" s="220" t="s">
        <v>2381</v>
      </c>
      <c r="G109" s="220" t="s">
        <v>2382</v>
      </c>
      <c r="H109" s="209" t="s">
        <v>2383</v>
      </c>
      <c r="I109" s="209" t="s">
        <v>2348</v>
      </c>
      <c r="J109" s="196" t="str">
        <f t="shared" si="9"/>
        <v>TRUE</v>
      </c>
      <c r="K109" s="205">
        <v>1</v>
      </c>
      <c r="L109" s="196" t="s">
        <v>145</v>
      </c>
      <c r="M109" s="194" t="s">
        <v>2122</v>
      </c>
      <c r="N109" s="194" t="str">
        <f>VLOOKUP(B109,'HECVAT - Full | Vendor Response'!A:E,3,FALSE)</f>
        <v>Yes</v>
      </c>
      <c r="O109" s="194" t="str">
        <f>IF(LEN(VLOOKUP(B109,'Analyst Report'!$A:$I,7,FALSE))= 0,"",VLOOKUP(B109,'Analyst Report'!$A:$I,7,FALSE))</f>
        <v/>
      </c>
      <c r="P109" s="194">
        <f t="shared" si="7"/>
        <v>1</v>
      </c>
      <c r="Q109" s="194">
        <v>25</v>
      </c>
      <c r="R109" s="194">
        <f>IF(LEN(VLOOKUP(B109,'Analyst Report'!$A$31:$I$288,9,FALSE))=0,VLOOKUP(B109,'Analyst Report'!$A$31:$I$288,8,FALSE),VLOOKUP(B109,'Analyst Report'!$A$31:$I$288,9,FALSE))</f>
        <v>25</v>
      </c>
      <c r="S109" s="194">
        <f t="shared" si="10"/>
        <v>25</v>
      </c>
      <c r="T109" s="194">
        <f t="shared" si="8"/>
        <v>25</v>
      </c>
      <c r="U109" s="193" t="s">
        <v>60</v>
      </c>
      <c r="V109" s="193" t="s">
        <v>60</v>
      </c>
      <c r="W109" s="193" t="s">
        <v>60</v>
      </c>
      <c r="X109" s="193" t="s">
        <v>60</v>
      </c>
      <c r="Y109" s="193" t="s">
        <v>60</v>
      </c>
      <c r="Z109" s="193" t="s">
        <v>60</v>
      </c>
      <c r="AA109" s="193" t="s">
        <v>60</v>
      </c>
      <c r="AB109" s="193" t="s">
        <v>60</v>
      </c>
    </row>
    <row r="110" spans="1:28" ht="225" x14ac:dyDescent="0.2">
      <c r="A110" s="201">
        <f t="shared" si="11"/>
        <v>93</v>
      </c>
      <c r="B110" s="208" t="s">
        <v>149</v>
      </c>
      <c r="C110" s="202" t="s">
        <v>2384</v>
      </c>
      <c r="D110" s="202" t="str">
        <f>VLOOKUP(B110,'HECVAT - Full | Vendor Response'!A$4:D$320,4,TRUE)</f>
        <v>As Impact is a Software as a Service, all customers are on the same version and get the latest features, fixes and updates.</v>
      </c>
      <c r="E110" s="220" t="s">
        <v>60</v>
      </c>
      <c r="F110" s="220" t="s">
        <v>3030</v>
      </c>
      <c r="G110" s="220" t="s">
        <v>2385</v>
      </c>
      <c r="H110" s="213" t="s">
        <v>3031</v>
      </c>
      <c r="I110" s="213" t="s">
        <v>2386</v>
      </c>
      <c r="J110" s="196" t="str">
        <f t="shared" si="9"/>
        <v>FALSE</v>
      </c>
      <c r="K110" s="205">
        <v>1</v>
      </c>
      <c r="L110" s="196" t="s">
        <v>145</v>
      </c>
      <c r="M110" s="194" t="s">
        <v>2122</v>
      </c>
      <c r="N110" s="194" t="str">
        <f>VLOOKUP(B110,'HECVAT - Full | Vendor Response'!A:E,3,FALSE)</f>
        <v>No</v>
      </c>
      <c r="O110" s="194" t="str">
        <f>IF(LEN(VLOOKUP(B110,'Analyst Report'!$A:$I,7,FALSE))= 0,"",VLOOKUP(B110,'Analyst Report'!$A:$I,7,FALSE))</f>
        <v/>
      </c>
      <c r="P110" s="194">
        <f t="shared" si="7"/>
        <v>0</v>
      </c>
      <c r="Q110" s="194">
        <v>10</v>
      </c>
      <c r="R110" s="194">
        <f>IF(LEN(VLOOKUP(B110,'Analyst Report'!$A$31:$I$288,9,FALSE))=0,VLOOKUP(B110,'Analyst Report'!$A$31:$I$288,8,FALSE),VLOOKUP(B110,'Analyst Report'!$A$31:$I$288,9,FALSE))</f>
        <v>10</v>
      </c>
      <c r="S110" s="194">
        <f t="shared" si="10"/>
        <v>10</v>
      </c>
      <c r="T110" s="194">
        <f t="shared" si="8"/>
        <v>0</v>
      </c>
      <c r="U110" s="193" t="s">
        <v>60</v>
      </c>
      <c r="V110" s="193" t="s">
        <v>60</v>
      </c>
      <c r="W110" s="193" t="s">
        <v>60</v>
      </c>
      <c r="X110" s="193" t="s">
        <v>60</v>
      </c>
      <c r="Y110" s="193" t="s">
        <v>60</v>
      </c>
      <c r="Z110" s="193" t="s">
        <v>60</v>
      </c>
      <c r="AA110" s="193" t="s">
        <v>60</v>
      </c>
      <c r="AB110" s="193" t="s">
        <v>60</v>
      </c>
    </row>
    <row r="111" spans="1:28" ht="105" x14ac:dyDescent="0.2">
      <c r="A111" s="201">
        <f t="shared" si="11"/>
        <v>94</v>
      </c>
      <c r="B111" s="208" t="s">
        <v>150</v>
      </c>
      <c r="C111" s="202" t="s">
        <v>2387</v>
      </c>
      <c r="D111" s="202" t="str">
        <f>VLOOKUP(B111,'HECVAT - Full | Vendor Response'!A$4:D$320,4,TRUE)</f>
        <v>Impact is a Software as a Service, and as such, all clients are on the same version.</v>
      </c>
      <c r="E111" s="220" t="s">
        <v>3032</v>
      </c>
      <c r="F111" s="220" t="s">
        <v>2388</v>
      </c>
      <c r="G111" s="220" t="s">
        <v>3033</v>
      </c>
      <c r="H111" s="213" t="s">
        <v>2389</v>
      </c>
      <c r="I111" s="213" t="s">
        <v>2390</v>
      </c>
      <c r="J111" s="196" t="str">
        <f t="shared" si="9"/>
        <v>FALSE</v>
      </c>
      <c r="K111" s="205">
        <v>1</v>
      </c>
      <c r="L111" s="196" t="s">
        <v>145</v>
      </c>
      <c r="M111" s="194" t="s">
        <v>2122</v>
      </c>
      <c r="N111" s="194" t="str">
        <f>VLOOKUP(B111,'HECVAT - Full | Vendor Response'!A:E,3,FALSE)</f>
        <v>Yes</v>
      </c>
      <c r="O111" s="194" t="str">
        <f>IF(LEN(VLOOKUP(B111,'Analyst Report'!$A:$I,7,FALSE))= 0,"",VLOOKUP(B111,'Analyst Report'!$A:$I,7,FALSE))</f>
        <v/>
      </c>
      <c r="P111" s="194">
        <f t="shared" si="7"/>
        <v>1</v>
      </c>
      <c r="Q111" s="194">
        <v>15</v>
      </c>
      <c r="R111" s="194">
        <f>IF(LEN(VLOOKUP(B111,'Analyst Report'!$A$31:$I$288,9,FALSE))=0,VLOOKUP(B111,'Analyst Report'!$A$31:$I$288,8,FALSE),VLOOKUP(B111,'Analyst Report'!$A$31:$I$288,9,FALSE))</f>
        <v>15</v>
      </c>
      <c r="S111" s="194">
        <f t="shared" si="10"/>
        <v>15</v>
      </c>
      <c r="T111" s="194">
        <f t="shared" si="8"/>
        <v>15</v>
      </c>
      <c r="U111" s="193" t="s">
        <v>60</v>
      </c>
      <c r="V111" s="193" t="s">
        <v>60</v>
      </c>
      <c r="W111" s="193" t="s">
        <v>60</v>
      </c>
      <c r="X111" s="193" t="s">
        <v>60</v>
      </c>
      <c r="Y111" s="193" t="s">
        <v>60</v>
      </c>
      <c r="Z111" s="193" t="s">
        <v>60</v>
      </c>
      <c r="AA111" s="193" t="s">
        <v>60</v>
      </c>
      <c r="AB111" s="193" t="s">
        <v>60</v>
      </c>
    </row>
    <row r="112" spans="1:28" ht="225" x14ac:dyDescent="0.2">
      <c r="A112" s="201">
        <f t="shared" si="11"/>
        <v>95</v>
      </c>
      <c r="B112" s="208" t="s">
        <v>151</v>
      </c>
      <c r="C112" s="202" t="s">
        <v>2391</v>
      </c>
      <c r="D112" s="202" t="str">
        <f>VLOOKUP(B112,'HECVAT - Full | Vendor Response'!A$4:D$320,4,TRUE)</f>
        <v xml:space="preserve">Impact does not typically require reconfiguration after feature releases. Customizations such as branding elements are unaffected by releases. </v>
      </c>
      <c r="E112" s="220" t="s">
        <v>2392</v>
      </c>
      <c r="F112" s="220" t="s">
        <v>3034</v>
      </c>
      <c r="G112" s="220" t="s">
        <v>3035</v>
      </c>
      <c r="H112" s="213" t="s">
        <v>2393</v>
      </c>
      <c r="I112" s="213" t="s">
        <v>2394</v>
      </c>
      <c r="J112" s="196" t="str">
        <f t="shared" si="9"/>
        <v>TRUE</v>
      </c>
      <c r="K112" s="205">
        <v>1</v>
      </c>
      <c r="L112" s="196" t="s">
        <v>145</v>
      </c>
      <c r="M112" s="194" t="s">
        <v>2122</v>
      </c>
      <c r="N112" s="194" t="str">
        <f>VLOOKUP(B112,'HECVAT - Full | Vendor Response'!A:E,3,FALSE)</f>
        <v>Yes</v>
      </c>
      <c r="O112" s="194" t="str">
        <f>IF(LEN(VLOOKUP(B112,'Analyst Report'!$A:$I,7,FALSE))= 0,"",VLOOKUP(B112,'Analyst Report'!$A:$I,7,FALSE))</f>
        <v/>
      </c>
      <c r="P112" s="194">
        <f t="shared" si="7"/>
        <v>1</v>
      </c>
      <c r="Q112" s="194">
        <v>25</v>
      </c>
      <c r="R112" s="194">
        <f>IF(LEN(VLOOKUP(B112,'Analyst Report'!$A$31:$I$288,9,FALSE))=0,VLOOKUP(B112,'Analyst Report'!$A$31:$I$288,8,FALSE),VLOOKUP(B112,'Analyst Report'!$A$31:$I$288,9,FALSE))</f>
        <v>25</v>
      </c>
      <c r="S112" s="194">
        <f t="shared" si="10"/>
        <v>25</v>
      </c>
      <c r="T112" s="194">
        <f t="shared" si="8"/>
        <v>25</v>
      </c>
      <c r="U112" s="193" t="s">
        <v>60</v>
      </c>
      <c r="V112" s="193" t="s">
        <v>60</v>
      </c>
      <c r="W112" s="193" t="s">
        <v>60</v>
      </c>
      <c r="X112" s="193" t="s">
        <v>60</v>
      </c>
      <c r="Y112" s="193" t="s">
        <v>60</v>
      </c>
      <c r="Z112" s="193" t="s">
        <v>60</v>
      </c>
      <c r="AA112" s="193" t="s">
        <v>60</v>
      </c>
      <c r="AB112" s="193" t="s">
        <v>60</v>
      </c>
    </row>
    <row r="113" spans="1:28" ht="105" x14ac:dyDescent="0.2">
      <c r="A113" s="201">
        <f t="shared" si="11"/>
        <v>96</v>
      </c>
      <c r="B113" s="208" t="s">
        <v>152</v>
      </c>
      <c r="C113" s="202" t="s">
        <v>2395</v>
      </c>
      <c r="D113" s="202" t="str">
        <f>VLOOKUP(B113,'HECVAT - Full | Vendor Response'!A$4:D$320,4,TRUE)</f>
        <v xml:space="preserve">Impact releases occur weekly with some exceptions (either an additional release or less depending on season). </v>
      </c>
      <c r="E113" s="220" t="s">
        <v>60</v>
      </c>
      <c r="F113" s="220" t="s">
        <v>2396</v>
      </c>
      <c r="G113" s="220" t="s">
        <v>3036</v>
      </c>
      <c r="H113" s="213" t="s">
        <v>3037</v>
      </c>
      <c r="I113" s="213" t="s">
        <v>2397</v>
      </c>
      <c r="J113" s="196" t="str">
        <f t="shared" si="9"/>
        <v>FALSE</v>
      </c>
      <c r="K113" s="205">
        <v>1</v>
      </c>
      <c r="L113" s="196" t="s">
        <v>145</v>
      </c>
      <c r="M113" s="194" t="s">
        <v>2122</v>
      </c>
      <c r="N113" s="194" t="str">
        <f>VLOOKUP(B113,'HECVAT - Full | Vendor Response'!A:E,3,FALSE)</f>
        <v>Yes</v>
      </c>
      <c r="O113" s="194" t="str">
        <f>IF(LEN(VLOOKUP(B113,'Analyst Report'!$A:$I,7,FALSE))= 0,"",VLOOKUP(B113,'Analyst Report'!$A:$I,7,FALSE))</f>
        <v/>
      </c>
      <c r="P113" s="194">
        <f t="shared" si="7"/>
        <v>1</v>
      </c>
      <c r="Q113" s="194">
        <v>15</v>
      </c>
      <c r="R113" s="194">
        <f>IF(LEN(VLOOKUP(B113,'Analyst Report'!$A$31:$I$288,9,FALSE))=0,VLOOKUP(B113,'Analyst Report'!$A$31:$I$288,8,FALSE),VLOOKUP(B113,'Analyst Report'!$A$31:$I$288,9,FALSE))</f>
        <v>15</v>
      </c>
      <c r="S113" s="194">
        <f t="shared" si="10"/>
        <v>15</v>
      </c>
      <c r="T113" s="194">
        <f t="shared" si="8"/>
        <v>15</v>
      </c>
      <c r="U113" s="193" t="s">
        <v>60</v>
      </c>
      <c r="V113" s="193" t="s">
        <v>60</v>
      </c>
      <c r="W113" s="193" t="s">
        <v>60</v>
      </c>
      <c r="X113" s="193" t="s">
        <v>60</v>
      </c>
      <c r="Y113" s="193" t="s">
        <v>60</v>
      </c>
      <c r="Z113" s="193" t="s">
        <v>60</v>
      </c>
      <c r="AA113" s="193" t="s">
        <v>60</v>
      </c>
      <c r="AB113" s="193" t="s">
        <v>60</v>
      </c>
    </row>
    <row r="114" spans="1:28" ht="409.6" x14ac:dyDescent="0.2">
      <c r="A114" s="201">
        <f t="shared" si="11"/>
        <v>97</v>
      </c>
      <c r="B114" s="208" t="s">
        <v>153</v>
      </c>
      <c r="C114" s="202" t="s">
        <v>3038</v>
      </c>
      <c r="D114" s="202" t="str">
        <f>VLOOKUP(B114,'HECVAT - Full | Vendor Response'!A$4:D$320,4,TRUE)</f>
        <v>Impact has a public roadmap available to customers on our Community site at: https://community.canvaslms.com/t5/Impact-Product-Roadmap/ct-p/impact-product-roadmap. Our roadmap is a 'live' and evolving guide on our Community site where customers can view initiatives in the early stages of the software development process, read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14" s="220" t="s">
        <v>60</v>
      </c>
      <c r="F114" s="220" t="s">
        <v>2398</v>
      </c>
      <c r="G114" s="220" t="s">
        <v>3039</v>
      </c>
      <c r="H114" s="213" t="s">
        <v>2399</v>
      </c>
      <c r="I114" s="213" t="s">
        <v>2400</v>
      </c>
      <c r="J114" s="196" t="str">
        <f t="shared" si="9"/>
        <v>FALSE</v>
      </c>
      <c r="K114" s="205">
        <v>1</v>
      </c>
      <c r="L114" s="196" t="s">
        <v>145</v>
      </c>
      <c r="M114" s="194" t="s">
        <v>2122</v>
      </c>
      <c r="N114" s="194" t="str">
        <f>VLOOKUP(B114,'HECVAT - Full | Vendor Response'!A:E,3,FALSE)</f>
        <v>Yes</v>
      </c>
      <c r="O114" s="194" t="str">
        <f>IF(LEN(VLOOKUP(B114,'Analyst Report'!$A:$I,7,FALSE))= 0,"",VLOOKUP(B114,'Analyst Report'!$A:$I,7,FALSE))</f>
        <v/>
      </c>
      <c r="P114" s="194">
        <f t="shared" si="7"/>
        <v>1</v>
      </c>
      <c r="Q114" s="194">
        <v>15</v>
      </c>
      <c r="R114" s="194">
        <f>IF(LEN(VLOOKUP(B114,'Analyst Report'!$A$31:$I$288,9,FALSE))=0,VLOOKUP(B114,'Analyst Report'!$A$31:$I$288,8,FALSE),VLOOKUP(B114,'Analyst Report'!$A$31:$I$288,9,FALSE))</f>
        <v>15</v>
      </c>
      <c r="S114" s="194">
        <f t="shared" si="10"/>
        <v>15</v>
      </c>
      <c r="T114" s="194">
        <f t="shared" si="8"/>
        <v>15</v>
      </c>
      <c r="U114" s="193" t="s">
        <v>60</v>
      </c>
      <c r="V114" s="193" t="s">
        <v>60</v>
      </c>
      <c r="W114" s="193" t="s">
        <v>60</v>
      </c>
      <c r="X114" s="193" t="s">
        <v>60</v>
      </c>
      <c r="Y114" s="193" t="s">
        <v>60</v>
      </c>
      <c r="Z114" s="193" t="s">
        <v>60</v>
      </c>
      <c r="AA114" s="193" t="s">
        <v>60</v>
      </c>
      <c r="AB114" s="193" t="s">
        <v>60</v>
      </c>
    </row>
    <row r="115" spans="1:28" ht="314" x14ac:dyDescent="0.2">
      <c r="A115" s="201">
        <f t="shared" si="11"/>
        <v>98</v>
      </c>
      <c r="B115" s="208" t="s">
        <v>154</v>
      </c>
      <c r="C115" s="202" t="s">
        <v>3040</v>
      </c>
      <c r="D115" s="202" t="str">
        <f>VLOOKUP(B115,'HECVAT - Full | Vendor Response'!A$4:D$320,4,TRUE)</f>
        <v>Updates are pushed to production environments without requiring any resource from an institution's IT staff or faculty, which means our customers can focus their time on the important task of excellence in teaching and learning instead of software maintenance. As versionless software, Impact ensures all institutions have access to the same features while maintaining the flexibility to use them in a manner that best fits each organization's individual needs.</v>
      </c>
      <c r="E115" s="220" t="s">
        <v>60</v>
      </c>
      <c r="F115" s="220" t="s">
        <v>60</v>
      </c>
      <c r="G115" s="220" t="s">
        <v>3041</v>
      </c>
      <c r="H115" s="213" t="s">
        <v>3042</v>
      </c>
      <c r="I115" s="213" t="s">
        <v>2401</v>
      </c>
      <c r="J115" s="196" t="str">
        <f t="shared" si="9"/>
        <v>FALSE</v>
      </c>
      <c r="K115" s="205">
        <v>1</v>
      </c>
      <c r="L115" s="196" t="s">
        <v>145</v>
      </c>
      <c r="M115" s="194" t="s">
        <v>2126</v>
      </c>
      <c r="N115" s="194" t="str">
        <f>VLOOKUP(B115,'HECVAT - Full | Vendor Response'!A:E,3,FALSE)</f>
        <v>No</v>
      </c>
      <c r="O115" s="194" t="str">
        <f>IF(LEN(VLOOKUP(B115,'Analyst Report'!$A:$I,7,FALSE))= 0,"",VLOOKUP(B115,'Analyst Report'!$A:$I,7,FALSE))</f>
        <v/>
      </c>
      <c r="P115" s="194">
        <f t="shared" si="7"/>
        <v>1</v>
      </c>
      <c r="Q115" s="194">
        <v>15</v>
      </c>
      <c r="R115" s="194">
        <f>IF(LEN(VLOOKUP(B115,'Analyst Report'!$A$31:$I$288,9,FALSE))=0,VLOOKUP(B115,'Analyst Report'!$A$31:$I$288,8,FALSE),VLOOKUP(B115,'Analyst Report'!$A$31:$I$288,9,FALSE))</f>
        <v>15</v>
      </c>
      <c r="S115" s="194">
        <f t="shared" si="10"/>
        <v>15</v>
      </c>
      <c r="T115" s="194">
        <f t="shared" si="8"/>
        <v>15</v>
      </c>
      <c r="U115" s="193" t="s">
        <v>60</v>
      </c>
      <c r="V115" s="193" t="s">
        <v>60</v>
      </c>
      <c r="W115" s="193" t="s">
        <v>60</v>
      </c>
      <c r="X115" s="193" t="s">
        <v>60</v>
      </c>
      <c r="Y115" s="193" t="s">
        <v>60</v>
      </c>
      <c r="Z115" s="193" t="s">
        <v>60</v>
      </c>
      <c r="AA115" s="193" t="s">
        <v>60</v>
      </c>
      <c r="AB115" s="193" t="s">
        <v>60</v>
      </c>
    </row>
    <row r="116" spans="1:28" ht="342" x14ac:dyDescent="0.2">
      <c r="A116" s="201">
        <f t="shared" si="11"/>
        <v>99</v>
      </c>
      <c r="B116" s="208" t="s">
        <v>155</v>
      </c>
      <c r="C116" s="202" t="s">
        <v>2402</v>
      </c>
      <c r="D116" s="202" t="str">
        <f>VLOOKUP(B116,'HECVAT - Full | Vendor Response'!A$4:D$320,4,TRUE)</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Within 180 days</v>
      </c>
      <c r="E116" s="220" t="s">
        <v>60</v>
      </c>
      <c r="F116" s="220" t="s">
        <v>2403</v>
      </c>
      <c r="G116" s="220" t="s">
        <v>3043</v>
      </c>
      <c r="H116" s="213" t="s">
        <v>2404</v>
      </c>
      <c r="I116" s="213" t="s">
        <v>2405</v>
      </c>
      <c r="J116" s="196" t="str">
        <f t="shared" si="9"/>
        <v>FALSE</v>
      </c>
      <c r="K116" s="205">
        <v>1</v>
      </c>
      <c r="L116" s="196" t="s">
        <v>145</v>
      </c>
      <c r="M116" s="194" t="s">
        <v>2122</v>
      </c>
      <c r="N116" s="194" t="str">
        <f>VLOOKUP(B116,'HECVAT - Full | Vendor Response'!A:E,3,FALSE)</f>
        <v>Yes</v>
      </c>
      <c r="O116" s="194" t="str">
        <f>IF(LEN(VLOOKUP(B116,'Analyst Report'!$A:$I,7,FALSE))= 0,"",VLOOKUP(B116,'Analyst Report'!$A:$I,7,FALSE))</f>
        <v/>
      </c>
      <c r="P116" s="194">
        <f t="shared" si="7"/>
        <v>1</v>
      </c>
      <c r="Q116" s="194">
        <v>20</v>
      </c>
      <c r="R116" s="194">
        <f>IF(LEN(VLOOKUP(B116,'Analyst Report'!$A$31:$I$288,9,FALSE))=0,VLOOKUP(B116,'Analyst Report'!$A$31:$I$288,8,FALSE),VLOOKUP(B116,'Analyst Report'!$A$31:$I$288,9,FALSE))</f>
        <v>20</v>
      </c>
      <c r="S116" s="194">
        <f t="shared" si="10"/>
        <v>20</v>
      </c>
      <c r="T116" s="194">
        <f t="shared" si="8"/>
        <v>20</v>
      </c>
      <c r="U116" s="193" t="s">
        <v>60</v>
      </c>
      <c r="V116" s="193" t="s">
        <v>60</v>
      </c>
      <c r="W116" s="193" t="s">
        <v>60</v>
      </c>
      <c r="X116" s="193" t="s">
        <v>60</v>
      </c>
      <c r="Y116" s="193" t="s">
        <v>60</v>
      </c>
      <c r="Z116" s="193" t="s">
        <v>60</v>
      </c>
      <c r="AA116" s="193" t="s">
        <v>60</v>
      </c>
      <c r="AB116" s="193" t="s">
        <v>60</v>
      </c>
    </row>
    <row r="117" spans="1:28" ht="409.6" x14ac:dyDescent="0.2">
      <c r="A117" s="201">
        <f t="shared" si="11"/>
        <v>100</v>
      </c>
      <c r="B117" s="208" t="s">
        <v>156</v>
      </c>
      <c r="C117" s="202" t="s">
        <v>2406</v>
      </c>
      <c r="D117" s="202" t="str">
        <f>VLOOKUP(B117,'HECVAT - Full | Vendor Response'!A$4:D$320,4,TRUE)</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17" s="197" t="s">
        <v>60</v>
      </c>
      <c r="F117" s="197" t="s">
        <v>2407</v>
      </c>
      <c r="G117" s="197" t="s">
        <v>2408</v>
      </c>
      <c r="H117" s="209" t="s">
        <v>3044</v>
      </c>
      <c r="I117" s="209" t="s">
        <v>2409</v>
      </c>
      <c r="J117" s="196" t="str">
        <f t="shared" si="9"/>
        <v>FALSE</v>
      </c>
      <c r="K117" s="205">
        <v>1</v>
      </c>
      <c r="L117" s="196" t="s">
        <v>145</v>
      </c>
      <c r="M117" s="194" t="s">
        <v>2122</v>
      </c>
      <c r="N117" s="194" t="str">
        <f>VLOOKUP(B117,'HECVAT - Full | Vendor Response'!A:E,3,FALSE)</f>
        <v>Yes</v>
      </c>
      <c r="O117" s="194" t="str">
        <f>IF(LEN(VLOOKUP(B117,'Analyst Report'!$A:$I,7,FALSE))= 0,"",VLOOKUP(B117,'Analyst Report'!$A:$I,7,FALSE))</f>
        <v/>
      </c>
      <c r="P117" s="194">
        <f t="shared" si="7"/>
        <v>1</v>
      </c>
      <c r="Q117" s="194">
        <v>20</v>
      </c>
      <c r="R117" s="194">
        <f>IF(LEN(VLOOKUP(B117,'Analyst Report'!$A$31:$I$288,9,FALSE))=0,VLOOKUP(B117,'Analyst Report'!$A$31:$I$288,8,FALSE),VLOOKUP(B117,'Analyst Report'!$A$31:$I$288,9,FALSE))</f>
        <v>20</v>
      </c>
      <c r="S117" s="194">
        <f t="shared" si="10"/>
        <v>20</v>
      </c>
      <c r="T117" s="194">
        <f t="shared" si="8"/>
        <v>20</v>
      </c>
      <c r="U117" s="193" t="s">
        <v>60</v>
      </c>
      <c r="V117" s="193" t="s">
        <v>60</v>
      </c>
      <c r="W117" s="193" t="s">
        <v>60</v>
      </c>
      <c r="X117" s="193" t="s">
        <v>60</v>
      </c>
      <c r="Y117" s="193" t="s">
        <v>60</v>
      </c>
      <c r="Z117" s="193" t="s">
        <v>60</v>
      </c>
      <c r="AA117" s="193" t="s">
        <v>60</v>
      </c>
      <c r="AB117" s="193" t="s">
        <v>60</v>
      </c>
    </row>
    <row r="118" spans="1:28" ht="135" x14ac:dyDescent="0.2">
      <c r="A118" s="201">
        <f t="shared" si="11"/>
        <v>101</v>
      </c>
      <c r="B118" s="208" t="s">
        <v>157</v>
      </c>
      <c r="C118" s="202" t="s">
        <v>2410</v>
      </c>
      <c r="D118" s="202" t="str">
        <f>VLOOKUP(B118,'HECVAT - Full | Vendor Response'!A$4:D$320,4,TRUE)</f>
        <v>Updates often only take minutes to complete with little to no downtime required, or impact to the customer. Releases are typically deployed on a weekly basis. </v>
      </c>
      <c r="E118" s="220" t="s">
        <v>60</v>
      </c>
      <c r="F118" s="220" t="s">
        <v>2411</v>
      </c>
      <c r="G118" s="220" t="s">
        <v>3045</v>
      </c>
      <c r="H118" s="213" t="s">
        <v>2412</v>
      </c>
      <c r="I118" s="213" t="s">
        <v>2378</v>
      </c>
      <c r="J118" s="196" t="str">
        <f t="shared" si="9"/>
        <v>FALSE</v>
      </c>
      <c r="K118" s="205">
        <v>1</v>
      </c>
      <c r="L118" s="196" t="s">
        <v>145</v>
      </c>
      <c r="M118" s="194" t="s">
        <v>2122</v>
      </c>
      <c r="N118" s="194" t="str">
        <f>VLOOKUP(B118,'HECVAT - Full | Vendor Response'!A:E,3,FALSE)</f>
        <v>Yes</v>
      </c>
      <c r="O118" s="194" t="str">
        <f>IF(LEN(VLOOKUP(B118,'Analyst Report'!$A:$I,7,FALSE))= 0,"",VLOOKUP(B118,'Analyst Report'!$A:$I,7,FALSE))</f>
        <v/>
      </c>
      <c r="P118" s="194">
        <f t="shared" si="7"/>
        <v>1</v>
      </c>
      <c r="Q118" s="194">
        <v>15</v>
      </c>
      <c r="R118" s="194">
        <f>IF(LEN(VLOOKUP(B118,'Analyst Report'!$A$31:$I$288,9,FALSE))=0,VLOOKUP(B118,'Analyst Report'!$A$31:$I$288,8,FALSE),VLOOKUP(B118,'Analyst Report'!$A$31:$I$288,9,FALSE))</f>
        <v>15</v>
      </c>
      <c r="S118" s="194">
        <f t="shared" si="10"/>
        <v>15</v>
      </c>
      <c r="T118" s="194">
        <f t="shared" si="8"/>
        <v>15</v>
      </c>
      <c r="U118" s="193" t="s">
        <v>60</v>
      </c>
      <c r="V118" s="193" t="s">
        <v>60</v>
      </c>
      <c r="W118" s="193" t="s">
        <v>60</v>
      </c>
      <c r="X118" s="193" t="s">
        <v>60</v>
      </c>
      <c r="Y118" s="193" t="s">
        <v>60</v>
      </c>
      <c r="Z118" s="193" t="s">
        <v>60</v>
      </c>
      <c r="AA118" s="193" t="s">
        <v>60</v>
      </c>
      <c r="AB118" s="193" t="s">
        <v>60</v>
      </c>
    </row>
    <row r="119" spans="1:28" ht="180" x14ac:dyDescent="0.2">
      <c r="A119" s="201">
        <f t="shared" si="11"/>
        <v>102</v>
      </c>
      <c r="B119" s="208" t="s">
        <v>158</v>
      </c>
      <c r="C119" s="202" t="s">
        <v>3046</v>
      </c>
      <c r="D119" s="202" t="str">
        <f>VLOOKUP(B119,'HECVAT - Full | Vendor Response'!A$4:D$320,4,TRUE)</f>
        <v>Emergency changes follow our standard code change process, including documenting changes, authorization, and testing. Code changes are well documented and versioned. Deployments can only be performed by authorized individuals through use of keys and any changes are logged.</v>
      </c>
      <c r="E119" s="220" t="s">
        <v>60</v>
      </c>
      <c r="F119" s="220" t="s">
        <v>2413</v>
      </c>
      <c r="G119" s="220" t="s">
        <v>3047</v>
      </c>
      <c r="H119" s="213" t="s">
        <v>2414</v>
      </c>
      <c r="I119" s="213" t="s">
        <v>3048</v>
      </c>
      <c r="J119" s="196" t="str">
        <f t="shared" si="9"/>
        <v>FALSE</v>
      </c>
      <c r="K119" s="205">
        <v>1</v>
      </c>
      <c r="L119" s="196" t="s">
        <v>145</v>
      </c>
      <c r="M119" s="194" t="s">
        <v>2122</v>
      </c>
      <c r="N119" s="194" t="str">
        <f>VLOOKUP(B119,'HECVAT - Full | Vendor Response'!A:E,3,FALSE)</f>
        <v>Yes</v>
      </c>
      <c r="O119" s="194" t="str">
        <f>IF(LEN(VLOOKUP(B119,'Analyst Report'!$A:$I,7,FALSE))= 0,"",VLOOKUP(B119,'Analyst Report'!$A:$I,7,FALSE))</f>
        <v/>
      </c>
      <c r="P119" s="194">
        <f t="shared" si="7"/>
        <v>1</v>
      </c>
      <c r="Q119" s="194">
        <v>15</v>
      </c>
      <c r="R119" s="194">
        <f>IF(LEN(VLOOKUP(B119,'Analyst Report'!$A$31:$I$288,9,FALSE))=0,VLOOKUP(B119,'Analyst Report'!$A$31:$I$288,8,FALSE),VLOOKUP(B119,'Analyst Report'!$A$31:$I$288,9,FALSE))</f>
        <v>15</v>
      </c>
      <c r="S119" s="194">
        <f t="shared" si="10"/>
        <v>15</v>
      </c>
      <c r="T119" s="194">
        <f t="shared" si="8"/>
        <v>15</v>
      </c>
      <c r="U119" s="193" t="s">
        <v>60</v>
      </c>
      <c r="V119" s="193" t="s">
        <v>60</v>
      </c>
      <c r="W119" s="193" t="s">
        <v>60</v>
      </c>
      <c r="X119" s="193" t="s">
        <v>60</v>
      </c>
      <c r="Y119" s="193" t="s">
        <v>60</v>
      </c>
      <c r="Z119" s="193" t="s">
        <v>60</v>
      </c>
      <c r="AA119" s="193" t="s">
        <v>60</v>
      </c>
      <c r="AB119" s="193" t="s">
        <v>60</v>
      </c>
    </row>
    <row r="120" spans="1:28" ht="270" x14ac:dyDescent="0.2">
      <c r="A120" s="201">
        <f t="shared" si="11"/>
        <v>103</v>
      </c>
      <c r="B120" s="202" t="s">
        <v>159</v>
      </c>
      <c r="C120" s="202" t="s">
        <v>3058</v>
      </c>
      <c r="D120" s="202" t="str">
        <f>VLOOKUP(B120,'HECVAT - Full | Vendor Response'!A$4:D$320,4,TRUE)</f>
        <v>Instructure deploys a configuration management system which monitors for file drift or skew and will replace a skewed file with a gold copy on a regular basis.</v>
      </c>
      <c r="E120" s="195" t="s">
        <v>60</v>
      </c>
      <c r="F120" s="195" t="s">
        <v>2415</v>
      </c>
      <c r="G120" s="195" t="s">
        <v>2416</v>
      </c>
      <c r="H120" s="207" t="s">
        <v>2417</v>
      </c>
      <c r="I120" s="207" t="s">
        <v>3049</v>
      </c>
      <c r="J120" s="196" t="str">
        <f>IF(S120&gt;20,"TRUE","FALSE")</f>
        <v>TRUE</v>
      </c>
      <c r="K120" s="205">
        <v>1</v>
      </c>
      <c r="L120" s="196" t="s">
        <v>145</v>
      </c>
      <c r="M120" s="194" t="s">
        <v>2122</v>
      </c>
      <c r="N120" s="194" t="str">
        <f>VLOOKUP(B120,'HECVAT - Full | Vendor Response'!A:E,3,FALSE)</f>
        <v>Yes</v>
      </c>
      <c r="O120" s="194" t="str">
        <f>IF(LEN(VLOOKUP(B120,'Analyst Report'!$A:$I,7,FALSE))= 0,"",VLOOKUP(B120,'Analyst Report'!$A:$I,7,FALSE))</f>
        <v/>
      </c>
      <c r="P120" s="194">
        <f>IF((O120=""),(IF(ISNUMBER(FIND(M120,N120)), 1, 0)),(IF(ISNUMBER(FIND(M120,O120)), 1, 0)))</f>
        <v>1</v>
      </c>
      <c r="Q120" s="194">
        <v>25</v>
      </c>
      <c r="R120" s="194">
        <f>IF(LEN(VLOOKUP(B120,'Analyst Report'!$A$31:$I$288,9,FALSE))=0,VLOOKUP(B120,'Analyst Report'!$A$31:$I$288,8,FALSE),VLOOKUP(B120,'Analyst Report'!$A$31:$I$288,9,FALSE))</f>
        <v>25</v>
      </c>
      <c r="S120" s="194">
        <f t="shared" si="10"/>
        <v>25</v>
      </c>
      <c r="T120" s="194">
        <f>P120*S120</f>
        <v>25</v>
      </c>
      <c r="U120" s="193" t="s">
        <v>60</v>
      </c>
      <c r="V120" s="193" t="s">
        <v>60</v>
      </c>
      <c r="W120" s="193" t="s">
        <v>60</v>
      </c>
      <c r="X120" s="193" t="s">
        <v>60</v>
      </c>
      <c r="Y120" s="193" t="s">
        <v>60</v>
      </c>
      <c r="Z120" s="193" t="s">
        <v>60</v>
      </c>
      <c r="AA120" s="193" t="s">
        <v>60</v>
      </c>
      <c r="AB120" s="193" t="s">
        <v>60</v>
      </c>
    </row>
    <row r="121" spans="1:28" ht="210" x14ac:dyDescent="0.2">
      <c r="A121" s="201">
        <f t="shared" si="11"/>
        <v>104</v>
      </c>
      <c r="B121" s="202" t="s">
        <v>160</v>
      </c>
      <c r="C121" s="202" t="s">
        <v>2418</v>
      </c>
      <c r="D121" s="202" t="str">
        <f>VLOOKUP(B121,'HECVAT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21" s="195" t="s">
        <v>60</v>
      </c>
      <c r="F121" s="195" t="s">
        <v>2419</v>
      </c>
      <c r="G121" s="195" t="s">
        <v>2420</v>
      </c>
      <c r="H121" s="207" t="s">
        <v>2942</v>
      </c>
      <c r="I121" s="207" t="s">
        <v>2943</v>
      </c>
      <c r="J121" s="196" t="str">
        <f>IF(S121&gt;20,"TRUE","FALSE")</f>
        <v>FALSE</v>
      </c>
      <c r="K121" s="205">
        <v>1</v>
      </c>
      <c r="L121" s="196" t="s">
        <v>2421</v>
      </c>
      <c r="M121" s="194" t="s">
        <v>2122</v>
      </c>
      <c r="N121" s="194" t="str">
        <f>VLOOKUP(B121,'HECVAT - Full | Vendor Response'!A:E,3,FALSE)</f>
        <v>Yes</v>
      </c>
      <c r="O121" s="194" t="str">
        <f>IF(LEN(VLOOKUP(B121,'Analyst Report'!$A:$I,7,FALSE))= 0,"",VLOOKUP(B121,'Analyst Report'!$A:$I,7,FALSE))</f>
        <v/>
      </c>
      <c r="P121" s="194">
        <f>IF((O121=""),(IF(ISNUMBER(FIND(M121,N121)), 1, 0)),(IF(ISNUMBER(FIND(M121,O121)), 1, 0)))</f>
        <v>1</v>
      </c>
      <c r="Q121" s="194">
        <v>15</v>
      </c>
      <c r="R121" s="194">
        <f>IF(LEN(VLOOKUP(B121,'Analyst Report'!$A$31:$I$288,9,FALSE))=0,VLOOKUP(B121,'Analyst Report'!$A$31:$I$288,8,FALSE),VLOOKUP(B121,'Analyst Report'!$A$31:$I$288,9,FALSE))</f>
        <v>15</v>
      </c>
      <c r="S121" s="194">
        <f t="shared" si="10"/>
        <v>15</v>
      </c>
      <c r="T121" s="194">
        <f>P121*S121</f>
        <v>15</v>
      </c>
      <c r="U121" s="193" t="s">
        <v>60</v>
      </c>
      <c r="V121" s="193" t="s">
        <v>60</v>
      </c>
      <c r="W121" s="193" t="s">
        <v>60</v>
      </c>
      <c r="X121" s="193" t="s">
        <v>60</v>
      </c>
      <c r="Y121" s="193" t="s">
        <v>60</v>
      </c>
      <c r="Z121" s="193" t="s">
        <v>60</v>
      </c>
      <c r="AA121" s="193" t="s">
        <v>60</v>
      </c>
      <c r="AB121" s="193" t="s">
        <v>60</v>
      </c>
    </row>
    <row r="122" spans="1:28" ht="240" x14ac:dyDescent="0.2">
      <c r="A122" s="201">
        <f t="shared" si="11"/>
        <v>105</v>
      </c>
      <c r="B122" s="202" t="s">
        <v>162</v>
      </c>
      <c r="C122" s="202" t="s">
        <v>2422</v>
      </c>
      <c r="D122" s="202" t="str">
        <f>VLOOKUP(B122,'HECVAT - Full | Vendor Response'!A$4:D$320,4,TRUE)</f>
        <v xml:space="preserve">Clients are logically separated via horizontal and vertical partitioning within a multi-tenant, single instance web application. </v>
      </c>
      <c r="E122" s="220" t="s">
        <v>60</v>
      </c>
      <c r="F122" s="197" t="s">
        <v>3189</v>
      </c>
      <c r="G122" s="197" t="s">
        <v>2423</v>
      </c>
      <c r="H122" s="209" t="s">
        <v>3050</v>
      </c>
      <c r="I122" s="213" t="s">
        <v>3051</v>
      </c>
      <c r="J122" s="196" t="str">
        <f t="shared" si="9"/>
        <v>FALSE</v>
      </c>
      <c r="K122" s="205">
        <v>1</v>
      </c>
      <c r="L122" s="196" t="s">
        <v>161</v>
      </c>
      <c r="M122" s="194" t="s">
        <v>2122</v>
      </c>
      <c r="N122" s="194" t="str">
        <f>VLOOKUP(B122,'HECVAT - Full | Vendor Response'!A:E,3,FALSE)</f>
        <v>No</v>
      </c>
      <c r="O122" s="194" t="str">
        <f>IF(LEN(VLOOKUP(B122,'Analyst Report'!$A:$I,7,FALSE))= 0,"",VLOOKUP(B122,'Analyst Report'!$A:$I,7,FALSE))</f>
        <v/>
      </c>
      <c r="P122" s="194">
        <f t="shared" si="7"/>
        <v>0</v>
      </c>
      <c r="Q122" s="194">
        <v>15</v>
      </c>
      <c r="R122" s="194">
        <f>IF(LEN(VLOOKUP(B122,'Analyst Report'!$A$31:$I$288,9,FALSE))=0,VLOOKUP(B122,'Analyst Report'!$A$31:$I$288,8,FALSE),VLOOKUP(B122,'Analyst Report'!$A$31:$I$288,9,FALSE))</f>
        <v>15</v>
      </c>
      <c r="S122" s="194">
        <f t="shared" si="10"/>
        <v>15</v>
      </c>
      <c r="T122" s="194">
        <f t="shared" si="8"/>
        <v>0</v>
      </c>
      <c r="U122" s="193" t="s">
        <v>60</v>
      </c>
      <c r="V122" s="193" t="s">
        <v>60</v>
      </c>
      <c r="W122" s="193" t="s">
        <v>60</v>
      </c>
      <c r="X122" s="193" t="s">
        <v>60</v>
      </c>
      <c r="Y122" s="193" t="s">
        <v>60</v>
      </c>
      <c r="Z122" s="193" t="s">
        <v>60</v>
      </c>
      <c r="AA122" s="193" t="s">
        <v>60</v>
      </c>
      <c r="AB122" s="193" t="s">
        <v>60</v>
      </c>
    </row>
    <row r="123" spans="1:28" ht="135" x14ac:dyDescent="0.2">
      <c r="A123" s="201">
        <f t="shared" si="11"/>
        <v>106</v>
      </c>
      <c r="B123" s="202" t="s">
        <v>163</v>
      </c>
      <c r="C123" s="202" t="s">
        <v>3052</v>
      </c>
      <c r="D123" s="202" t="str">
        <f>VLOOKUP(B123,'HECVAT - Full | Vendor Response'!A$4:D$320,4,TRUE)</f>
        <v>Customer data is not stored on devices configured with non-RFC 1918/4193 (publicly routable) IP addresses.</v>
      </c>
      <c r="E123" s="220" t="s">
        <v>60</v>
      </c>
      <c r="F123" s="220" t="s">
        <v>60</v>
      </c>
      <c r="G123" s="220" t="s">
        <v>3053</v>
      </c>
      <c r="H123" s="213" t="s">
        <v>3054</v>
      </c>
      <c r="I123" s="213" t="s">
        <v>2424</v>
      </c>
      <c r="J123" s="196" t="str">
        <f t="shared" si="9"/>
        <v>TRUE</v>
      </c>
      <c r="K123" s="205">
        <v>1</v>
      </c>
      <c r="L123" s="196" t="s">
        <v>161</v>
      </c>
      <c r="M123" s="194" t="s">
        <v>2126</v>
      </c>
      <c r="N123" s="194" t="str">
        <f>VLOOKUP(B123,'HECVAT - Full | Vendor Response'!A:E,3,FALSE)</f>
        <v>No</v>
      </c>
      <c r="O123" s="194" t="str">
        <f>IF(LEN(VLOOKUP(B123,'Analyst Report'!$A:$I,7,FALSE))= 0,"",VLOOKUP(B123,'Analyst Report'!$A:$I,7,FALSE))</f>
        <v/>
      </c>
      <c r="P123" s="194">
        <f t="shared" si="7"/>
        <v>1</v>
      </c>
      <c r="Q123" s="194">
        <v>25</v>
      </c>
      <c r="R123" s="194">
        <f>IF(LEN(VLOOKUP(B123,'Analyst Report'!$A$31:$I$288,9,FALSE))=0,VLOOKUP(B123,'Analyst Report'!$A$31:$I$288,8,FALSE),VLOOKUP(B123,'Analyst Report'!$A$31:$I$288,9,FALSE))</f>
        <v>25</v>
      </c>
      <c r="S123" s="194">
        <f t="shared" si="10"/>
        <v>25</v>
      </c>
      <c r="T123" s="194">
        <f t="shared" si="8"/>
        <v>25</v>
      </c>
      <c r="U123" s="193" t="s">
        <v>60</v>
      </c>
      <c r="V123" s="193" t="s">
        <v>60</v>
      </c>
      <c r="W123" s="193" t="s">
        <v>60</v>
      </c>
      <c r="X123" s="193" t="s">
        <v>60</v>
      </c>
      <c r="Y123" s="193" t="s">
        <v>60</v>
      </c>
      <c r="Z123" s="193" t="s">
        <v>60</v>
      </c>
      <c r="AA123" s="193" t="s">
        <v>60</v>
      </c>
      <c r="AB123" s="193" t="s">
        <v>60</v>
      </c>
    </row>
    <row r="124" spans="1:28" ht="105" x14ac:dyDescent="0.2">
      <c r="A124" s="201">
        <f t="shared" si="11"/>
        <v>107</v>
      </c>
      <c r="B124" s="202" t="s">
        <v>164</v>
      </c>
      <c r="C124" s="202" t="s">
        <v>3055</v>
      </c>
      <c r="D124" s="202" t="str">
        <f>VLOOKUP(B124,'HECVAT - Full | Vendor Response'!A$4:D$320,4,TRUE)</f>
        <v>All data is encrypted in transit with TLS v1.2 or higher.</v>
      </c>
      <c r="E124" s="197" t="s">
        <v>60</v>
      </c>
      <c r="F124" s="197" t="s">
        <v>3056</v>
      </c>
      <c r="G124" s="197" t="s">
        <v>3057</v>
      </c>
      <c r="H124" s="209" t="s">
        <v>2425</v>
      </c>
      <c r="I124" s="209" t="s">
        <v>2426</v>
      </c>
      <c r="J124" s="196" t="str">
        <f t="shared" si="9"/>
        <v>TRUE</v>
      </c>
      <c r="K124" s="205">
        <v>1</v>
      </c>
      <c r="L124" s="196" t="s">
        <v>161</v>
      </c>
      <c r="M124" s="194" t="s">
        <v>2122</v>
      </c>
      <c r="N124" s="194" t="str">
        <f>VLOOKUP(B124,'HECVAT - Full | Vendor Response'!A:E,3,FALSE)</f>
        <v>Yes</v>
      </c>
      <c r="O124" s="194" t="str">
        <f>IF(LEN(VLOOKUP(B124,'Analyst Report'!$A:$I,7,FALSE))= 0,"",VLOOKUP(B124,'Analyst Report'!$A:$I,7,FALSE))</f>
        <v/>
      </c>
      <c r="P124" s="194">
        <f t="shared" si="7"/>
        <v>1</v>
      </c>
      <c r="Q124" s="194">
        <v>40</v>
      </c>
      <c r="R124" s="194">
        <f>IF(LEN(VLOOKUP(B124,'Analyst Report'!$A$31:$I$288,9,FALSE))=0,VLOOKUP(B124,'Analyst Report'!$A$31:$I$288,8,FALSE),VLOOKUP(B124,'Analyst Report'!$A$31:$I$288,9,FALSE))</f>
        <v>40</v>
      </c>
      <c r="S124" s="194">
        <f t="shared" si="10"/>
        <v>40</v>
      </c>
      <c r="T124" s="194">
        <f t="shared" si="8"/>
        <v>40</v>
      </c>
      <c r="U124" s="193" t="s">
        <v>60</v>
      </c>
      <c r="V124" s="193" t="s">
        <v>60</v>
      </c>
      <c r="W124" s="193" t="s">
        <v>60</v>
      </c>
      <c r="X124" s="193" t="s">
        <v>60</v>
      </c>
      <c r="Y124" s="193" t="s">
        <v>60</v>
      </c>
      <c r="Z124" s="193" t="s">
        <v>60</v>
      </c>
      <c r="AA124" s="193" t="s">
        <v>60</v>
      </c>
      <c r="AB124" s="193" t="s">
        <v>60</v>
      </c>
    </row>
    <row r="125" spans="1:28" ht="120" x14ac:dyDescent="0.2">
      <c r="A125" s="201">
        <f t="shared" si="11"/>
        <v>108</v>
      </c>
      <c r="B125" s="202" t="s">
        <v>165</v>
      </c>
      <c r="C125" s="202" t="s">
        <v>3060</v>
      </c>
      <c r="D125" s="202" t="str">
        <f>VLOOKUP(B125,'HECVAT - Full | Vendor Response'!A$4:D$320,4,TRUE)</f>
        <v xml:space="preserve">All data is encrypted at rest using AES-256. </v>
      </c>
      <c r="E125" s="197" t="s">
        <v>60</v>
      </c>
      <c r="F125" s="197" t="s">
        <v>3061</v>
      </c>
      <c r="G125" s="197" t="s">
        <v>2427</v>
      </c>
      <c r="H125" s="209" t="s">
        <v>3062</v>
      </c>
      <c r="I125" s="209" t="s">
        <v>2428</v>
      </c>
      <c r="J125" s="196" t="str">
        <f t="shared" si="9"/>
        <v>TRUE</v>
      </c>
      <c r="K125" s="205">
        <v>1</v>
      </c>
      <c r="L125" s="196" t="s">
        <v>161</v>
      </c>
      <c r="M125" s="194" t="s">
        <v>2122</v>
      </c>
      <c r="N125" s="194" t="str">
        <f>VLOOKUP(B125,'HECVAT - Full | Vendor Response'!A:E,3,FALSE)</f>
        <v>Yes</v>
      </c>
      <c r="O125" s="194" t="str">
        <f>IF(LEN(VLOOKUP(B125,'Analyst Report'!$A:$I,7,FALSE))= 0,"",VLOOKUP(B125,'Analyst Report'!$A:$I,7,FALSE))</f>
        <v/>
      </c>
      <c r="P125" s="194">
        <f t="shared" si="7"/>
        <v>1</v>
      </c>
      <c r="Q125" s="194">
        <v>25</v>
      </c>
      <c r="R125" s="194">
        <f>IF(LEN(VLOOKUP(B125,'Analyst Report'!$A$31:$I$288,9,FALSE))=0,VLOOKUP(B125,'Analyst Report'!$A$31:$I$288,8,FALSE),VLOOKUP(B125,'Analyst Report'!$A$31:$I$288,9,FALSE))</f>
        <v>25</v>
      </c>
      <c r="S125" s="194">
        <f t="shared" si="10"/>
        <v>25</v>
      </c>
      <c r="T125" s="194">
        <f t="shared" si="8"/>
        <v>25</v>
      </c>
      <c r="U125" s="193" t="s">
        <v>60</v>
      </c>
      <c r="V125" s="193" t="s">
        <v>60</v>
      </c>
      <c r="W125" s="193" t="s">
        <v>60</v>
      </c>
      <c r="X125" s="193" t="s">
        <v>60</v>
      </c>
      <c r="Y125" s="193" t="s">
        <v>60</v>
      </c>
      <c r="Z125" s="193" t="s">
        <v>60</v>
      </c>
      <c r="AA125" s="193" t="s">
        <v>60</v>
      </c>
      <c r="AB125" s="193" t="s">
        <v>60</v>
      </c>
    </row>
    <row r="126" spans="1:28" ht="180" x14ac:dyDescent="0.2">
      <c r="A126" s="201">
        <f t="shared" si="11"/>
        <v>109</v>
      </c>
      <c r="B126" s="202" t="s">
        <v>166</v>
      </c>
      <c r="C126" s="202" t="s">
        <v>2429</v>
      </c>
      <c r="D126" s="202" t="str">
        <f>VLOOKUP(B126,'HECVAT - Full | Vendor Response'!A$4:D$320,4,TRUE)</f>
        <v>Instructure utilizes AES with at least 128 bits to encrypt data in transit and to encrypt volumes for data at rest. AES conforms to Annex A to FIPS PUB 140-3. Instructure's cryptographic implementations are not FIPS validated.</v>
      </c>
      <c r="E126" s="220" t="s">
        <v>60</v>
      </c>
      <c r="F126" s="197" t="s">
        <v>2430</v>
      </c>
      <c r="G126" s="220" t="s">
        <v>2431</v>
      </c>
      <c r="H126" s="213" t="s">
        <v>3128</v>
      </c>
      <c r="I126" s="213" t="s">
        <v>2432</v>
      </c>
      <c r="J126" s="196" t="str">
        <f t="shared" si="9"/>
        <v>TRUE</v>
      </c>
      <c r="K126" s="205">
        <v>1</v>
      </c>
      <c r="L126" s="196" t="s">
        <v>161</v>
      </c>
      <c r="M126" s="194" t="s">
        <v>2122</v>
      </c>
      <c r="N126" s="194" t="str">
        <f>VLOOKUP(B126,'HECVAT - Full | Vendor Response'!A:E,3,FALSE)</f>
        <v>Yes</v>
      </c>
      <c r="O126" s="194" t="str">
        <f>IF(LEN(VLOOKUP(B126,'Analyst Report'!$A:$I,7,FALSE))= 0,"",VLOOKUP(B126,'Analyst Report'!$A:$I,7,FALSE))</f>
        <v/>
      </c>
      <c r="P126" s="194">
        <f t="shared" si="7"/>
        <v>1</v>
      </c>
      <c r="Q126" s="194">
        <v>25</v>
      </c>
      <c r="R126" s="194">
        <f>IF(LEN(VLOOKUP(B126,'Analyst Report'!$A$31:$I$288,9,FALSE))=0,VLOOKUP(B126,'Analyst Report'!$A$31:$I$288,8,FALSE),VLOOKUP(B126,'Analyst Report'!$A$31:$I$288,9,FALSE))</f>
        <v>25</v>
      </c>
      <c r="S126" s="194">
        <f t="shared" si="10"/>
        <v>25</v>
      </c>
      <c r="T126" s="194">
        <f t="shared" si="8"/>
        <v>25</v>
      </c>
      <c r="U126" s="193" t="s">
        <v>60</v>
      </c>
      <c r="V126" s="193" t="s">
        <v>60</v>
      </c>
      <c r="W126" s="193" t="s">
        <v>60</v>
      </c>
      <c r="X126" s="193" t="s">
        <v>60</v>
      </c>
      <c r="Y126" s="193" t="s">
        <v>60</v>
      </c>
      <c r="Z126" s="193" t="s">
        <v>60</v>
      </c>
      <c r="AA126" s="193" t="s">
        <v>60</v>
      </c>
      <c r="AB126" s="193" t="s">
        <v>60</v>
      </c>
    </row>
    <row r="127" spans="1:28" ht="150" x14ac:dyDescent="0.2">
      <c r="A127" s="201">
        <f t="shared" si="11"/>
        <v>110</v>
      </c>
      <c r="B127" s="202" t="s">
        <v>167</v>
      </c>
      <c r="C127" s="202" t="s">
        <v>2433</v>
      </c>
      <c r="D127" s="202" t="str">
        <f>VLOOKUP(B127,'HECVAT - Full | Vendor Response'!A$4:D$320,4,TRUE)</f>
        <v>On termination or expiration of your agreement with us, Instructure employs industry best practices to ensure customer data is removed from the system in order to prevent unauthorized or inadvertent access.</v>
      </c>
      <c r="E127" s="220" t="s">
        <v>60</v>
      </c>
      <c r="F127" s="197" t="s">
        <v>2434</v>
      </c>
      <c r="G127" s="220" t="s">
        <v>3063</v>
      </c>
      <c r="H127" s="213" t="s">
        <v>2435</v>
      </c>
      <c r="I127" s="213" t="s">
        <v>2436</v>
      </c>
      <c r="J127" s="196" t="str">
        <f t="shared" si="9"/>
        <v>FALSE</v>
      </c>
      <c r="K127" s="205">
        <v>1</v>
      </c>
      <c r="L127" s="196" t="s">
        <v>161</v>
      </c>
      <c r="M127" s="194" t="s">
        <v>2122</v>
      </c>
      <c r="N127" s="194" t="str">
        <f>VLOOKUP(B127,'HECVAT - Full | Vendor Response'!A:E,3,FALSE)</f>
        <v>Yes</v>
      </c>
      <c r="O127" s="194" t="str">
        <f>IF(LEN(VLOOKUP(B127,'Analyst Report'!$A:$I,7,FALSE))= 0,"",VLOOKUP(B127,'Analyst Report'!$A:$I,7,FALSE))</f>
        <v/>
      </c>
      <c r="P127" s="194">
        <f t="shared" si="7"/>
        <v>1</v>
      </c>
      <c r="Q127" s="194">
        <v>20</v>
      </c>
      <c r="R127" s="194">
        <f>IF(LEN(VLOOKUP(B127,'Analyst Report'!$A$31:$I$288,9,FALSE))=0,VLOOKUP(B127,'Analyst Report'!$A$31:$I$288,8,FALSE),VLOOKUP(B127,'Analyst Report'!$A$31:$I$288,9,FALSE))</f>
        <v>20</v>
      </c>
      <c r="S127" s="194">
        <f t="shared" si="10"/>
        <v>20</v>
      </c>
      <c r="T127" s="194">
        <f t="shared" si="8"/>
        <v>20</v>
      </c>
      <c r="U127" s="193" t="s">
        <v>60</v>
      </c>
      <c r="V127" s="193" t="s">
        <v>60</v>
      </c>
      <c r="W127" s="193" t="s">
        <v>60</v>
      </c>
      <c r="X127" s="193" t="s">
        <v>60</v>
      </c>
      <c r="Y127" s="193" t="s">
        <v>60</v>
      </c>
      <c r="Z127" s="193" t="s">
        <v>60</v>
      </c>
      <c r="AA127" s="193" t="s">
        <v>60</v>
      </c>
      <c r="AB127" s="193" t="s">
        <v>60</v>
      </c>
    </row>
    <row r="128" spans="1:28" ht="135" x14ac:dyDescent="0.2">
      <c r="A128" s="201">
        <f t="shared" si="11"/>
        <v>111</v>
      </c>
      <c r="B128" s="202" t="s">
        <v>168</v>
      </c>
      <c r="C128" s="202" t="s">
        <v>2437</v>
      </c>
      <c r="D128" s="202" t="str">
        <f>VLOOKUP(B128,'HECVAT - Full | Vendor Response'!A$4:D$320,4,TRUE)</f>
        <v xml:space="preserve">Customers have up to 90 days after the end of the contract. </v>
      </c>
      <c r="E128" s="220" t="s">
        <v>60</v>
      </c>
      <c r="F128" s="197" t="s">
        <v>2438</v>
      </c>
      <c r="G128" s="220" t="s">
        <v>3063</v>
      </c>
      <c r="H128" s="213" t="s">
        <v>2435</v>
      </c>
      <c r="I128" s="213" t="s">
        <v>2436</v>
      </c>
      <c r="J128" s="196" t="str">
        <f t="shared" si="9"/>
        <v>TRUE</v>
      </c>
      <c r="K128" s="205">
        <v>1</v>
      </c>
      <c r="L128" s="196" t="s">
        <v>161</v>
      </c>
      <c r="M128" s="194" t="s">
        <v>2122</v>
      </c>
      <c r="N128" s="194" t="str">
        <f>VLOOKUP(B128,'HECVAT - Full | Vendor Response'!A:E,3,FALSE)</f>
        <v>Yes</v>
      </c>
      <c r="O128" s="194" t="str">
        <f>IF(LEN(VLOOKUP(B128,'Analyst Report'!$A:$I,7,FALSE))= 0,"",VLOOKUP(B128,'Analyst Report'!$A:$I,7,FALSE))</f>
        <v/>
      </c>
      <c r="P128" s="194">
        <f t="shared" si="7"/>
        <v>1</v>
      </c>
      <c r="Q128" s="194">
        <v>25</v>
      </c>
      <c r="R128" s="194">
        <f>IF(LEN(VLOOKUP(B128,'Analyst Report'!$A$31:$I$288,9,FALSE))=0,VLOOKUP(B128,'Analyst Report'!$A$31:$I$288,8,FALSE),VLOOKUP(B128,'Analyst Report'!$A$31:$I$288,9,FALSE))</f>
        <v>25</v>
      </c>
      <c r="S128" s="194">
        <f t="shared" si="10"/>
        <v>25</v>
      </c>
      <c r="T128" s="194">
        <f t="shared" si="8"/>
        <v>25</v>
      </c>
      <c r="U128" s="193" t="s">
        <v>60</v>
      </c>
      <c r="V128" s="193" t="s">
        <v>60</v>
      </c>
      <c r="W128" s="193" t="s">
        <v>60</v>
      </c>
      <c r="X128" s="193" t="s">
        <v>60</v>
      </c>
      <c r="Y128" s="193" t="s">
        <v>60</v>
      </c>
      <c r="Z128" s="193" t="s">
        <v>60</v>
      </c>
      <c r="AA128" s="193" t="s">
        <v>60</v>
      </c>
      <c r="AB128" s="193" t="s">
        <v>60</v>
      </c>
    </row>
    <row r="129" spans="1:28" ht="210" x14ac:dyDescent="0.2">
      <c r="A129" s="201">
        <f t="shared" si="11"/>
        <v>112</v>
      </c>
      <c r="B129" s="202" t="s">
        <v>169</v>
      </c>
      <c r="C129" s="202" t="s">
        <v>3064</v>
      </c>
      <c r="D129" s="202" t="str">
        <f>VLOOKUP(B129,'HECVAT - Full | Vendor Response'!A$4:D$320,4,TRUE)</f>
        <v>A full data extract can be made upon request. In the event of a system level outage or data loss, Instructure's operations teams will restore the system and data. If the client deletes/removes data we recommend engaging our support team which will escalate internally for us to investigate whether restoration is possible.</v>
      </c>
      <c r="E129" s="197" t="s">
        <v>60</v>
      </c>
      <c r="F129" s="197" t="s">
        <v>3065</v>
      </c>
      <c r="G129" s="197" t="s">
        <v>2439</v>
      </c>
      <c r="H129" s="209" t="s">
        <v>2440</v>
      </c>
      <c r="I129" s="209" t="s">
        <v>2436</v>
      </c>
      <c r="J129" s="196" t="str">
        <f t="shared" si="9"/>
        <v>FALSE</v>
      </c>
      <c r="K129" s="205">
        <v>1</v>
      </c>
      <c r="L129" s="196" t="s">
        <v>161</v>
      </c>
      <c r="M129" s="194" t="s">
        <v>2122</v>
      </c>
      <c r="N129" s="194" t="str">
        <f>VLOOKUP(B129,'HECVAT - Full | Vendor Response'!A:E,3,FALSE)</f>
        <v>Yes</v>
      </c>
      <c r="O129" s="194" t="str">
        <f>IF(LEN(VLOOKUP(B129,'Analyst Report'!$A:$I,7,FALSE))= 0,"",VLOOKUP(B129,'Analyst Report'!$A:$I,7,FALSE))</f>
        <v/>
      </c>
      <c r="P129" s="194">
        <f t="shared" si="7"/>
        <v>1</v>
      </c>
      <c r="Q129" s="194">
        <v>20</v>
      </c>
      <c r="R129" s="194">
        <f>IF(LEN(VLOOKUP(B129,'Analyst Report'!$A$31:$I$288,9,FALSE))=0,VLOOKUP(B129,'Analyst Report'!$A$31:$I$288,8,FALSE),VLOOKUP(B129,'Analyst Report'!$A$31:$I$288,9,FALSE))</f>
        <v>20</v>
      </c>
      <c r="S129" s="194">
        <f t="shared" si="10"/>
        <v>20</v>
      </c>
      <c r="T129" s="194">
        <f t="shared" si="8"/>
        <v>20</v>
      </c>
      <c r="U129" s="193" t="s">
        <v>60</v>
      </c>
      <c r="V129" s="193" t="s">
        <v>60</v>
      </c>
      <c r="W129" s="193" t="s">
        <v>60</v>
      </c>
      <c r="X129" s="193" t="s">
        <v>60</v>
      </c>
      <c r="Y129" s="193" t="s">
        <v>60</v>
      </c>
      <c r="Z129" s="193" t="s">
        <v>60</v>
      </c>
      <c r="AA129" s="193" t="s">
        <v>60</v>
      </c>
      <c r="AB129" s="193" t="s">
        <v>60</v>
      </c>
    </row>
    <row r="130" spans="1:28" ht="328" x14ac:dyDescent="0.2">
      <c r="A130" s="201">
        <f t="shared" si="11"/>
        <v>113</v>
      </c>
      <c r="B130" s="202" t="s">
        <v>170</v>
      </c>
      <c r="C130" s="202" t="s">
        <v>2441</v>
      </c>
      <c r="D130" s="202" t="str">
        <f>VLOOKUP(B130,'HECVAT - Full | Vendor Response'!A$4:D$320,4,TRUE)</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service for our customers.</v>
      </c>
      <c r="E130" s="220" t="s">
        <v>60</v>
      </c>
      <c r="F130" s="220" t="s">
        <v>2442</v>
      </c>
      <c r="G130" s="220" t="s">
        <v>2443</v>
      </c>
      <c r="H130" s="213" t="s">
        <v>2444</v>
      </c>
      <c r="I130" s="213" t="s">
        <v>2445</v>
      </c>
      <c r="J130" s="196" t="str">
        <f t="shared" si="9"/>
        <v>FALSE</v>
      </c>
      <c r="K130" s="205">
        <v>1</v>
      </c>
      <c r="L130" s="196" t="s">
        <v>161</v>
      </c>
      <c r="M130" s="194" t="s">
        <v>2122</v>
      </c>
      <c r="N130" s="194" t="str">
        <f>VLOOKUP(B130,'HECVAT - Full | Vendor Response'!A:E,3,FALSE)</f>
        <v>Yes</v>
      </c>
      <c r="O130" s="194" t="str">
        <f>IF(LEN(VLOOKUP(B130,'Analyst Report'!$A:$I,7,FALSE))= 0,"",VLOOKUP(B130,'Analyst Report'!$A:$I,7,FALSE))</f>
        <v/>
      </c>
      <c r="P130" s="194">
        <f t="shared" si="7"/>
        <v>1</v>
      </c>
      <c r="Q130" s="194">
        <v>15</v>
      </c>
      <c r="R130" s="194">
        <f>IF(LEN(VLOOKUP(B130,'Analyst Report'!$A$31:$I$288,9,FALSE))=0,VLOOKUP(B130,'Analyst Report'!$A$31:$I$288,8,FALSE),VLOOKUP(B130,'Analyst Report'!$A$31:$I$288,9,FALSE))</f>
        <v>15</v>
      </c>
      <c r="S130" s="194">
        <f t="shared" si="10"/>
        <v>15</v>
      </c>
      <c r="T130" s="194">
        <f t="shared" si="8"/>
        <v>15</v>
      </c>
      <c r="U130" s="193" t="s">
        <v>60</v>
      </c>
      <c r="V130" s="193" t="s">
        <v>60</v>
      </c>
      <c r="W130" s="193" t="s">
        <v>60</v>
      </c>
      <c r="X130" s="193" t="s">
        <v>60</v>
      </c>
      <c r="Y130" s="193" t="s">
        <v>60</v>
      </c>
      <c r="Z130" s="193" t="s">
        <v>60</v>
      </c>
      <c r="AA130" s="193" t="s">
        <v>60</v>
      </c>
      <c r="AB130" s="193" t="s">
        <v>60</v>
      </c>
    </row>
    <row r="131" spans="1:28" ht="356" x14ac:dyDescent="0.2">
      <c r="A131" s="201">
        <f t="shared" si="11"/>
        <v>114</v>
      </c>
      <c r="B131" s="202" t="s">
        <v>171</v>
      </c>
      <c r="C131" s="202" t="s">
        <v>2446</v>
      </c>
      <c r="D131" s="202" t="str">
        <f>VLOOKUP(B131,'HECVAT - Full | Vendor Response'!A$4:D$320,4,TRUE)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the Instructure Community.</v>
      </c>
      <c r="E131" s="220" t="s">
        <v>60</v>
      </c>
      <c r="F131" s="220" t="s">
        <v>2447</v>
      </c>
      <c r="G131" s="220" t="s">
        <v>3066</v>
      </c>
      <c r="H131" s="213" t="s">
        <v>3067</v>
      </c>
      <c r="I131" s="213" t="s">
        <v>2445</v>
      </c>
      <c r="J131" s="196" t="str">
        <f t="shared" si="9"/>
        <v>TRUE</v>
      </c>
      <c r="K131" s="205">
        <v>1</v>
      </c>
      <c r="L131" s="196" t="s">
        <v>161</v>
      </c>
      <c r="M131" s="194" t="s">
        <v>2122</v>
      </c>
      <c r="N131" s="194" t="str">
        <f>VLOOKUP(B131,'HECVAT - Full | Vendor Response'!A:E,3,FALSE)</f>
        <v>Yes</v>
      </c>
      <c r="O131" s="194" t="str">
        <f>IF(LEN(VLOOKUP(B131,'Analyst Report'!$A:$I,7,FALSE))= 0,"",VLOOKUP(B131,'Analyst Report'!$A:$I,7,FALSE))</f>
        <v/>
      </c>
      <c r="P131" s="194">
        <f t="shared" si="7"/>
        <v>1</v>
      </c>
      <c r="Q131" s="194">
        <v>25</v>
      </c>
      <c r="R131" s="194">
        <f>IF(LEN(VLOOKUP(B131,'Analyst Report'!$A$31:$I$288,9,FALSE))=0,VLOOKUP(B131,'Analyst Report'!$A$31:$I$288,8,FALSE),VLOOKUP(B131,'Analyst Report'!$A$31:$I$288,9,FALSE))</f>
        <v>25</v>
      </c>
      <c r="S131" s="194">
        <f t="shared" si="10"/>
        <v>25</v>
      </c>
      <c r="T131" s="194">
        <f t="shared" si="8"/>
        <v>25</v>
      </c>
      <c r="U131" s="193" t="s">
        <v>60</v>
      </c>
      <c r="V131" s="193" t="s">
        <v>60</v>
      </c>
      <c r="W131" s="193" t="s">
        <v>60</v>
      </c>
      <c r="X131" s="193" t="s">
        <v>60</v>
      </c>
      <c r="Y131" s="193" t="s">
        <v>60</v>
      </c>
      <c r="Z131" s="193" t="s">
        <v>60</v>
      </c>
      <c r="AA131" s="193" t="s">
        <v>60</v>
      </c>
      <c r="AB131" s="193" t="s">
        <v>60</v>
      </c>
    </row>
    <row r="132" spans="1:28" ht="165" x14ac:dyDescent="0.2">
      <c r="A132" s="201">
        <f t="shared" si="11"/>
        <v>115</v>
      </c>
      <c r="B132" s="202" t="s">
        <v>172</v>
      </c>
      <c r="C132" s="202" t="s">
        <v>2448</v>
      </c>
      <c r="D132" s="202" t="str">
        <f>VLOOKUP(B132,'HECVAT - Full | Vendor Response'!A$4:D$320,4,TRUE)</f>
        <v xml:space="preserve">Per Instructure's Terms and Conditions, all data is available for 90 days following expiration or termination of the contract. This remains the case in the event of bankruptcy, closing or business, or retirement of service.
</v>
      </c>
      <c r="E132" s="220" t="s">
        <v>60</v>
      </c>
      <c r="F132" s="220" t="s">
        <v>2449</v>
      </c>
      <c r="G132" s="220" t="s">
        <v>3068</v>
      </c>
      <c r="H132" s="213" t="s">
        <v>3067</v>
      </c>
      <c r="I132" s="213" t="s">
        <v>2445</v>
      </c>
      <c r="J132" s="196" t="str">
        <f t="shared" si="9"/>
        <v>FALSE</v>
      </c>
      <c r="K132" s="205">
        <v>1</v>
      </c>
      <c r="L132" s="196" t="s">
        <v>161</v>
      </c>
      <c r="M132" s="194" t="s">
        <v>2122</v>
      </c>
      <c r="N132" s="194" t="str">
        <f>VLOOKUP(B132,'HECVAT - Full | Vendor Response'!A:E,3,FALSE)</f>
        <v>Yes</v>
      </c>
      <c r="O132" s="194" t="str">
        <f>IF(LEN(VLOOKUP(B132,'Analyst Report'!$A:$I,7,FALSE))= 0,"",VLOOKUP(B132,'Analyst Report'!$A:$I,7,FALSE))</f>
        <v/>
      </c>
      <c r="P132" s="194">
        <f t="shared" si="7"/>
        <v>1</v>
      </c>
      <c r="Q132" s="194">
        <v>15</v>
      </c>
      <c r="R132" s="194">
        <f>IF(LEN(VLOOKUP(B132,'Analyst Report'!$A$31:$I$288,9,FALSE))=0,VLOOKUP(B132,'Analyst Report'!$A$31:$I$288,8,FALSE),VLOOKUP(B132,'Analyst Report'!$A$31:$I$288,9,FALSE))</f>
        <v>15</v>
      </c>
      <c r="S132" s="194">
        <f t="shared" si="10"/>
        <v>15</v>
      </c>
      <c r="T132" s="194">
        <f t="shared" si="8"/>
        <v>15</v>
      </c>
      <c r="U132" s="193" t="s">
        <v>60</v>
      </c>
      <c r="V132" s="193" t="s">
        <v>60</v>
      </c>
      <c r="W132" s="193" t="s">
        <v>60</v>
      </c>
      <c r="X132" s="193" t="s">
        <v>60</v>
      </c>
      <c r="Y132" s="193" t="s">
        <v>60</v>
      </c>
      <c r="Z132" s="193" t="s">
        <v>60</v>
      </c>
      <c r="AA132" s="193" t="s">
        <v>60</v>
      </c>
      <c r="AB132" s="193" t="s">
        <v>60</v>
      </c>
    </row>
    <row r="133" spans="1:28" ht="165" x14ac:dyDescent="0.2">
      <c r="A133" s="201">
        <f t="shared" si="11"/>
        <v>116</v>
      </c>
      <c r="B133" s="202" t="s">
        <v>173</v>
      </c>
      <c r="C133" s="202" t="s">
        <v>3069</v>
      </c>
      <c r="D133" s="202" t="str">
        <f>VLOOKUP(B133,'HECVAT - Full | Vendor Response'!A$4:D$320,4,TRUE)</f>
        <v xml:space="preserve">Hot and cold backups are stored in multiple AWS Availability Zones (data centers) within a customer's designated region. Backups are encrypted at rest in a non-volatile state. </v>
      </c>
      <c r="E133" s="197" t="s">
        <v>3070</v>
      </c>
      <c r="F133" s="197" t="s">
        <v>3071</v>
      </c>
      <c r="G133" s="197" t="s">
        <v>2450</v>
      </c>
      <c r="H133" s="209" t="s">
        <v>2451</v>
      </c>
      <c r="I133" s="209" t="s">
        <v>2452</v>
      </c>
      <c r="J133" s="196" t="str">
        <f t="shared" si="9"/>
        <v>FALSE</v>
      </c>
      <c r="K133" s="205">
        <f>IF(N132="Yes",1,0)</f>
        <v>1</v>
      </c>
      <c r="L133" s="196" t="s">
        <v>161</v>
      </c>
      <c r="M133" s="194" t="s">
        <v>2122</v>
      </c>
      <c r="N133" s="194" t="str">
        <f>VLOOKUP(B133,'HECVAT - Full | Vendor Response'!A:E,3,FALSE)</f>
        <v>Yes</v>
      </c>
      <c r="O133" s="194" t="str">
        <f>IF(LEN(VLOOKUP(B133,'Analyst Report'!$A:$I,7,FALSE))= 0,"",VLOOKUP(B133,'Analyst Report'!$A:$I,7,FALSE))</f>
        <v/>
      </c>
      <c r="P133" s="194">
        <f t="shared" si="7"/>
        <v>1</v>
      </c>
      <c r="Q133" s="194">
        <v>15</v>
      </c>
      <c r="R133" s="194">
        <f>IF(LEN(VLOOKUP(B133,'Analyst Report'!$A$31:$I$288,9,FALSE))=0,VLOOKUP(B133,'Analyst Report'!$A$31:$I$288,8,FALSE),VLOOKUP(B133,'Analyst Report'!$A$31:$I$288,9,FALSE))</f>
        <v>15</v>
      </c>
      <c r="S133" s="194">
        <f t="shared" si="10"/>
        <v>15</v>
      </c>
      <c r="T133" s="194">
        <f t="shared" si="8"/>
        <v>15</v>
      </c>
      <c r="U133" s="193" t="s">
        <v>60</v>
      </c>
      <c r="V133" s="193" t="s">
        <v>60</v>
      </c>
      <c r="W133" s="193" t="s">
        <v>60</v>
      </c>
      <c r="X133" s="193" t="s">
        <v>60</v>
      </c>
      <c r="Y133" s="193" t="s">
        <v>60</v>
      </c>
      <c r="Z133" s="193" t="s">
        <v>60</v>
      </c>
      <c r="AA133" s="193" t="s">
        <v>60</v>
      </c>
      <c r="AB133" s="193" t="s">
        <v>60</v>
      </c>
    </row>
    <row r="134" spans="1:28" ht="90" x14ac:dyDescent="0.2">
      <c r="A134" s="201">
        <f t="shared" si="11"/>
        <v>117</v>
      </c>
      <c r="B134" s="202" t="s">
        <v>174</v>
      </c>
      <c r="C134" s="202" t="s">
        <v>2453</v>
      </c>
      <c r="D134" s="202" t="str">
        <f>VLOOKUP(B134,'HECVAT - Full | Vendor Response'!A$4:D$320,4,TRUE)</f>
        <v>Impact databases and media content are backed up.</v>
      </c>
      <c r="E134" s="220" t="s">
        <v>60</v>
      </c>
      <c r="F134" s="220" t="s">
        <v>2454</v>
      </c>
      <c r="G134" s="220" t="s">
        <v>2455</v>
      </c>
      <c r="H134" s="213" t="s">
        <v>2456</v>
      </c>
      <c r="I134" s="213" t="s">
        <v>2457</v>
      </c>
      <c r="J134" s="196" t="str">
        <f t="shared" si="9"/>
        <v>FALSE</v>
      </c>
      <c r="K134" s="205">
        <v>1</v>
      </c>
      <c r="L134" s="196" t="s">
        <v>161</v>
      </c>
      <c r="M134" s="194" t="s">
        <v>2122</v>
      </c>
      <c r="N134" s="194" t="str">
        <f>VLOOKUP(B134,'HECVAT - Full | Vendor Response'!A:E,3,FALSE)</f>
        <v>Yes</v>
      </c>
      <c r="O134" s="194" t="str">
        <f>IF(LEN(VLOOKUP(B134,'Analyst Report'!$A:$I,7,FALSE))= 0,"",VLOOKUP(B134,'Analyst Report'!$A:$I,7,FALSE))</f>
        <v/>
      </c>
      <c r="P134" s="194">
        <f t="shared" si="7"/>
        <v>1</v>
      </c>
      <c r="Q134" s="194">
        <v>20</v>
      </c>
      <c r="R134" s="194">
        <f>IF(LEN(VLOOKUP(B134,'Analyst Report'!$A$31:$I$288,9,FALSE))=0,VLOOKUP(B134,'Analyst Report'!$A$31:$I$288,8,FALSE),VLOOKUP(B134,'Analyst Report'!$A$31:$I$288,9,FALSE))</f>
        <v>20</v>
      </c>
      <c r="S134" s="194">
        <f t="shared" si="10"/>
        <v>20</v>
      </c>
      <c r="T134" s="194">
        <f t="shared" si="8"/>
        <v>20</v>
      </c>
      <c r="U134" s="193" t="s">
        <v>60</v>
      </c>
      <c r="V134" s="193" t="s">
        <v>60</v>
      </c>
      <c r="W134" s="193" t="s">
        <v>60</v>
      </c>
      <c r="X134" s="193" t="s">
        <v>60</v>
      </c>
      <c r="Y134" s="193" t="s">
        <v>60</v>
      </c>
      <c r="Z134" s="193" t="s">
        <v>60</v>
      </c>
      <c r="AA134" s="193" t="s">
        <v>60</v>
      </c>
      <c r="AB134" s="193" t="s">
        <v>60</v>
      </c>
    </row>
    <row r="135" spans="1:28" ht="150" x14ac:dyDescent="0.2">
      <c r="A135" s="201">
        <f t="shared" si="11"/>
        <v>118</v>
      </c>
      <c r="B135" s="202" t="s">
        <v>175</v>
      </c>
      <c r="C135" s="202" t="s">
        <v>3072</v>
      </c>
      <c r="D135" s="202" t="str">
        <f>VLOOKUP(B135,'HECVAT - Full | Vendor Response'!A$4:D$320,4,TRUE)</f>
        <v>Digitally moved off-site (separate AWS Availability Zone) recovery backups are immutable, encrypted using the AES-GCM 256-bit algorithm, and stored within a highly secured location.</v>
      </c>
      <c r="E135" s="220" t="s">
        <v>60</v>
      </c>
      <c r="F135" s="220" t="s">
        <v>2458</v>
      </c>
      <c r="G135" s="220" t="s">
        <v>2459</v>
      </c>
      <c r="H135" s="213" t="s">
        <v>2460</v>
      </c>
      <c r="I135" s="213" t="s">
        <v>2461</v>
      </c>
      <c r="J135" s="196" t="str">
        <f t="shared" si="9"/>
        <v>FALSE</v>
      </c>
      <c r="K135" s="205">
        <v>1</v>
      </c>
      <c r="L135" s="196" t="s">
        <v>161</v>
      </c>
      <c r="M135" s="194" t="s">
        <v>2122</v>
      </c>
      <c r="N135" s="194" t="str">
        <f>VLOOKUP(B135,'HECVAT - Full | Vendor Response'!A:E,3,FALSE)</f>
        <v>Yes</v>
      </c>
      <c r="O135" s="194" t="str">
        <f>IF(LEN(VLOOKUP(B135,'Analyst Report'!$A:$I,7,FALSE))= 0,"",VLOOKUP(B135,'Analyst Report'!$A:$I,7,FALSE))</f>
        <v/>
      </c>
      <c r="P135" s="194">
        <f t="shared" si="7"/>
        <v>1</v>
      </c>
      <c r="Q135" s="194">
        <v>20</v>
      </c>
      <c r="R135" s="194">
        <f>IF(LEN(VLOOKUP(B135,'Analyst Report'!$A$31:$I$288,9,FALSE))=0,VLOOKUP(B135,'Analyst Report'!$A$31:$I$288,8,FALSE),VLOOKUP(B135,'Analyst Report'!$A$31:$I$288,9,FALSE))</f>
        <v>20</v>
      </c>
      <c r="S135" s="194">
        <f t="shared" si="10"/>
        <v>20</v>
      </c>
      <c r="T135" s="194">
        <f t="shared" si="8"/>
        <v>20</v>
      </c>
      <c r="U135" s="193" t="s">
        <v>60</v>
      </c>
      <c r="V135" s="193" t="s">
        <v>60</v>
      </c>
      <c r="W135" s="193" t="s">
        <v>60</v>
      </c>
      <c r="X135" s="193" t="s">
        <v>60</v>
      </c>
      <c r="Y135" s="193" t="s">
        <v>60</v>
      </c>
      <c r="Z135" s="193" t="s">
        <v>60</v>
      </c>
      <c r="AA135" s="193" t="s">
        <v>60</v>
      </c>
      <c r="AB135" s="193" t="s">
        <v>60</v>
      </c>
    </row>
    <row r="136" spans="1:28" ht="120" x14ac:dyDescent="0.2">
      <c r="A136" s="201">
        <f t="shared" si="11"/>
        <v>119</v>
      </c>
      <c r="B136" s="202" t="s">
        <v>176</v>
      </c>
      <c r="C136" s="202" t="s">
        <v>3073</v>
      </c>
      <c r="D136" s="202">
        <f>VLOOKUP(B136,'HECVAT - Full | Vendor Response'!A$4:D$320,4,TRUE)</f>
        <v>0</v>
      </c>
      <c r="E136" s="220" t="s">
        <v>60</v>
      </c>
      <c r="F136" s="220" t="s">
        <v>2462</v>
      </c>
      <c r="G136" s="220" t="s">
        <v>2463</v>
      </c>
      <c r="H136" s="213" t="s">
        <v>3074</v>
      </c>
      <c r="I136" s="213" t="s">
        <v>2464</v>
      </c>
      <c r="J136" s="196" t="str">
        <f t="shared" si="9"/>
        <v>FALSE</v>
      </c>
      <c r="K136" s="205">
        <v>1</v>
      </c>
      <c r="L136" s="196" t="s">
        <v>161</v>
      </c>
      <c r="M136" s="194" t="s">
        <v>2122</v>
      </c>
      <c r="N136" s="194" t="str">
        <f>VLOOKUP(B136,'HECVAT - Full | Vendor Response'!A:E,3,FALSE)</f>
        <v>No</v>
      </c>
      <c r="O136" s="194" t="str">
        <f>IF(LEN(VLOOKUP(B136,'Analyst Report'!$A:$I,7,FALSE))= 0,"",VLOOKUP(B136,'Analyst Report'!$A:$I,7,FALSE))</f>
        <v/>
      </c>
      <c r="P136" s="194">
        <f t="shared" si="7"/>
        <v>0</v>
      </c>
      <c r="Q136" s="194">
        <v>20</v>
      </c>
      <c r="R136" s="194">
        <f>IF(LEN(VLOOKUP(B136,'Analyst Report'!$A$31:$I$288,9,FALSE))=0,VLOOKUP(B136,'Analyst Report'!$A$31:$I$288,8,FALSE),VLOOKUP(B136,'Analyst Report'!$A$31:$I$288,9,FALSE))</f>
        <v>20</v>
      </c>
      <c r="S136" s="194">
        <f t="shared" si="10"/>
        <v>20</v>
      </c>
      <c r="T136" s="194">
        <f t="shared" si="8"/>
        <v>0</v>
      </c>
      <c r="U136" s="193" t="s">
        <v>60</v>
      </c>
      <c r="V136" s="193" t="s">
        <v>60</v>
      </c>
      <c r="W136" s="193" t="s">
        <v>60</v>
      </c>
      <c r="X136" s="193" t="s">
        <v>60</v>
      </c>
      <c r="Y136" s="193" t="s">
        <v>60</v>
      </c>
      <c r="Z136" s="193" t="s">
        <v>60</v>
      </c>
      <c r="AA136" s="193" t="s">
        <v>60</v>
      </c>
      <c r="AB136" s="193" t="s">
        <v>60</v>
      </c>
    </row>
    <row r="137" spans="1:28" ht="150" x14ac:dyDescent="0.2">
      <c r="A137" s="201">
        <f t="shared" si="11"/>
        <v>120</v>
      </c>
      <c r="B137" s="202" t="s">
        <v>177</v>
      </c>
      <c r="C137" s="202" t="s">
        <v>3076</v>
      </c>
      <c r="D137" s="202">
        <f>VLOOKUP(B137,'HECVAT - Full | Vendor Response'!A$4:D$320,4,TRUE)</f>
        <v>0</v>
      </c>
      <c r="E137" s="220" t="s">
        <v>60</v>
      </c>
      <c r="F137" s="220" t="s">
        <v>60</v>
      </c>
      <c r="G137" s="220" t="s">
        <v>3075</v>
      </c>
      <c r="H137" s="213" t="s">
        <v>2465</v>
      </c>
      <c r="I137" s="213" t="s">
        <v>2466</v>
      </c>
      <c r="J137" s="196" t="str">
        <f t="shared" si="9"/>
        <v>TRUE</v>
      </c>
      <c r="K137" s="205">
        <v>1</v>
      </c>
      <c r="L137" s="196" t="s">
        <v>161</v>
      </c>
      <c r="M137" s="194" t="s">
        <v>2126</v>
      </c>
      <c r="N137" s="194" t="str">
        <f>VLOOKUP(B137,'HECVAT - Full | Vendor Response'!A:E,3,FALSE)</f>
        <v>No</v>
      </c>
      <c r="O137" s="194" t="str">
        <f>IF(LEN(VLOOKUP(B137,'Analyst Report'!$A:$I,7,FALSE))= 0,"",VLOOKUP(B137,'Analyst Report'!$A:$I,7,FALSE))</f>
        <v/>
      </c>
      <c r="P137" s="194">
        <f t="shared" si="7"/>
        <v>1</v>
      </c>
      <c r="Q137" s="194">
        <v>25</v>
      </c>
      <c r="R137" s="194">
        <f>IF(LEN(VLOOKUP(B137,'Analyst Report'!$A$31:$I$288,9,FALSE))=0,VLOOKUP(B137,'Analyst Report'!$A$31:$I$288,8,FALSE),VLOOKUP(B137,'Analyst Report'!$A$31:$I$288,9,FALSE))</f>
        <v>25</v>
      </c>
      <c r="S137" s="194">
        <f t="shared" si="10"/>
        <v>25</v>
      </c>
      <c r="T137" s="194">
        <f t="shared" si="8"/>
        <v>25</v>
      </c>
      <c r="U137" s="193" t="s">
        <v>60</v>
      </c>
      <c r="V137" s="193" t="s">
        <v>60</v>
      </c>
      <c r="W137" s="193" t="s">
        <v>60</v>
      </c>
      <c r="X137" s="193" t="s">
        <v>60</v>
      </c>
      <c r="Y137" s="193" t="s">
        <v>60</v>
      </c>
      <c r="Z137" s="193" t="s">
        <v>60</v>
      </c>
      <c r="AA137" s="193" t="s">
        <v>60</v>
      </c>
      <c r="AB137" s="193" t="s">
        <v>60</v>
      </c>
    </row>
    <row r="138" spans="1:28" ht="120" x14ac:dyDescent="0.2">
      <c r="A138" s="201">
        <f t="shared" si="11"/>
        <v>121</v>
      </c>
      <c r="B138" s="202" t="s">
        <v>178</v>
      </c>
      <c r="C138" s="202" t="s">
        <v>2467</v>
      </c>
      <c r="D138" s="202" t="str">
        <f>VLOOKUP(B138,'HECVAT - Full | Vendor Response'!A$4:D$320,4,TRUE)</f>
        <v>Digital off-site recovery backups are immutable, encrypted using the AES-GCM 256-bit algorithm, and stored within a highly secured location.</v>
      </c>
      <c r="E138" s="220" t="s">
        <v>60</v>
      </c>
      <c r="F138" s="220" t="s">
        <v>2468</v>
      </c>
      <c r="G138" s="220" t="s">
        <v>2469</v>
      </c>
      <c r="H138" s="213" t="s">
        <v>3077</v>
      </c>
      <c r="I138" s="213" t="s">
        <v>2470</v>
      </c>
      <c r="J138" s="196" t="str">
        <f t="shared" si="9"/>
        <v>FALSE</v>
      </c>
      <c r="K138" s="205">
        <v>1</v>
      </c>
      <c r="L138" s="196" t="s">
        <v>161</v>
      </c>
      <c r="M138" s="194" t="s">
        <v>2122</v>
      </c>
      <c r="N138" s="194" t="str">
        <f>VLOOKUP(B138,'HECVAT - Full | Vendor Response'!A:E,3,FALSE)</f>
        <v>Yes</v>
      </c>
      <c r="O138" s="194" t="str">
        <f>IF(LEN(VLOOKUP(B138,'Analyst Report'!$A:$I,7,FALSE))= 0,"",VLOOKUP(B138,'Analyst Report'!$A:$I,7,FALSE))</f>
        <v/>
      </c>
      <c r="P138" s="194">
        <f t="shared" si="7"/>
        <v>1</v>
      </c>
      <c r="Q138" s="194">
        <v>15</v>
      </c>
      <c r="R138" s="194">
        <f>IF(LEN(VLOOKUP(B138,'Analyst Report'!$A$31:$I$288,9,FALSE))=0,VLOOKUP(B138,'Analyst Report'!$A$31:$I$288,8,FALSE),VLOOKUP(B138,'Analyst Report'!$A$31:$I$288,9,FALSE))</f>
        <v>15</v>
      </c>
      <c r="S138" s="194">
        <f t="shared" si="10"/>
        <v>15</v>
      </c>
      <c r="T138" s="194">
        <f t="shared" si="8"/>
        <v>15</v>
      </c>
      <c r="U138" s="193" t="s">
        <v>60</v>
      </c>
      <c r="V138" s="193" t="s">
        <v>60</v>
      </c>
      <c r="W138" s="193" t="s">
        <v>60</v>
      </c>
      <c r="X138" s="193" t="s">
        <v>60</v>
      </c>
      <c r="Y138" s="193" t="s">
        <v>60</v>
      </c>
      <c r="Z138" s="193" t="s">
        <v>60</v>
      </c>
      <c r="AA138" s="193" t="s">
        <v>60</v>
      </c>
      <c r="AB138" s="193" t="s">
        <v>60</v>
      </c>
    </row>
    <row r="139" spans="1:28" ht="328" x14ac:dyDescent="0.2">
      <c r="A139" s="201">
        <f t="shared" si="11"/>
        <v>122</v>
      </c>
      <c r="B139" s="202" t="s">
        <v>179</v>
      </c>
      <c r="C139" s="202" t="s">
        <v>3078</v>
      </c>
      <c r="D139" s="202" t="str">
        <f>VLOOKUP(B139,'HECVAT - Full | Vendor Response'!A$4:D$320,4,TRUE)</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39" s="220" t="s">
        <v>60</v>
      </c>
      <c r="F139" s="220" t="s">
        <v>2471</v>
      </c>
      <c r="G139" s="220" t="s">
        <v>2471</v>
      </c>
      <c r="H139" s="213" t="s">
        <v>2472</v>
      </c>
      <c r="I139" s="213" t="s">
        <v>3102</v>
      </c>
      <c r="J139" s="196" t="str">
        <f t="shared" si="9"/>
        <v>FALSE</v>
      </c>
      <c r="K139" s="205">
        <v>1</v>
      </c>
      <c r="L139" s="196" t="s">
        <v>161</v>
      </c>
      <c r="M139" s="194" t="s">
        <v>2122</v>
      </c>
      <c r="N139" s="194" t="str">
        <f>VLOOKUP(B139,'HECVAT - Full | Vendor Response'!A:E,3,FALSE)</f>
        <v>Yes</v>
      </c>
      <c r="O139" s="194" t="str">
        <f>IF(LEN(VLOOKUP(B139,'Analyst Report'!$A:$I,7,FALSE))= 0,"",VLOOKUP(B139,'Analyst Report'!$A:$I,7,FALSE))</f>
        <v/>
      </c>
      <c r="P139" s="194">
        <f t="shared" si="7"/>
        <v>1</v>
      </c>
      <c r="Q139" s="194">
        <v>10</v>
      </c>
      <c r="R139" s="194">
        <f>IF(LEN(VLOOKUP(B139,'Analyst Report'!$A$31:$I$288,9,FALSE))=0,VLOOKUP(B139,'Analyst Report'!$A$31:$I$288,8,FALSE),VLOOKUP(B139,'Analyst Report'!$A$31:$I$288,9,FALSE))</f>
        <v>10</v>
      </c>
      <c r="S139" s="194">
        <f t="shared" si="10"/>
        <v>10</v>
      </c>
      <c r="T139" s="194">
        <f t="shared" si="8"/>
        <v>10</v>
      </c>
      <c r="U139" s="193" t="s">
        <v>60</v>
      </c>
      <c r="V139" s="193" t="s">
        <v>60</v>
      </c>
      <c r="W139" s="193" t="s">
        <v>60</v>
      </c>
      <c r="X139" s="193" t="s">
        <v>60</v>
      </c>
      <c r="Y139" s="193" t="s">
        <v>60</v>
      </c>
      <c r="Z139" s="193" t="s">
        <v>60</v>
      </c>
      <c r="AA139" s="193" t="s">
        <v>60</v>
      </c>
      <c r="AB139" s="193" t="s">
        <v>60</v>
      </c>
    </row>
    <row r="140" spans="1:28" ht="356" x14ac:dyDescent="0.2">
      <c r="A140" s="201">
        <f t="shared" si="11"/>
        <v>123</v>
      </c>
      <c r="B140" s="202" t="s">
        <v>180</v>
      </c>
      <c r="C140" s="202" t="s">
        <v>3079</v>
      </c>
      <c r="D140" s="202" t="str">
        <f>VLOOKUP(B140,'HECVAT - Full | Vendor Response'!A$4:D$320,4,TRUE)</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40" s="197" t="s">
        <v>60</v>
      </c>
      <c r="F140" s="197" t="s">
        <v>2473</v>
      </c>
      <c r="G140" s="197" t="s">
        <v>2474</v>
      </c>
      <c r="H140" s="209" t="s">
        <v>2475</v>
      </c>
      <c r="I140" s="209" t="s">
        <v>2476</v>
      </c>
      <c r="J140" s="196" t="str">
        <f t="shared" si="9"/>
        <v>FALSE</v>
      </c>
      <c r="K140" s="205">
        <v>1</v>
      </c>
      <c r="L140" s="196" t="s">
        <v>161</v>
      </c>
      <c r="M140" s="194" t="s">
        <v>2122</v>
      </c>
      <c r="N140" s="194" t="str">
        <f>VLOOKUP(B140,'HECVAT - Full | Vendor Response'!A:E,3,FALSE)</f>
        <v>Yes</v>
      </c>
      <c r="O140" s="194" t="str">
        <f>IF(LEN(VLOOKUP(B140,'Analyst Report'!$A:$I,7,FALSE))= 0,"",VLOOKUP(B140,'Analyst Report'!$A:$I,7,FALSE))</f>
        <v/>
      </c>
      <c r="P140" s="194">
        <f t="shared" si="7"/>
        <v>1</v>
      </c>
      <c r="Q140" s="194">
        <v>20</v>
      </c>
      <c r="R140" s="194">
        <f>IF(LEN(VLOOKUP(B140,'Analyst Report'!$A$31:$I$288,9,FALSE))=0,VLOOKUP(B140,'Analyst Report'!$A$31:$I$288,8,FALSE),VLOOKUP(B140,'Analyst Report'!$A$31:$I$288,9,FALSE))</f>
        <v>20</v>
      </c>
      <c r="S140" s="194">
        <f t="shared" si="10"/>
        <v>20</v>
      </c>
      <c r="T140" s="194">
        <f t="shared" si="8"/>
        <v>20</v>
      </c>
      <c r="U140" s="193" t="s">
        <v>60</v>
      </c>
      <c r="V140" s="193" t="s">
        <v>60</v>
      </c>
      <c r="W140" s="193" t="s">
        <v>60</v>
      </c>
      <c r="X140" s="193" t="s">
        <v>60</v>
      </c>
      <c r="Y140" s="193" t="s">
        <v>60</v>
      </c>
      <c r="Z140" s="193" t="s">
        <v>60</v>
      </c>
      <c r="AA140" s="193" t="s">
        <v>60</v>
      </c>
      <c r="AB140" s="193" t="s">
        <v>60</v>
      </c>
    </row>
    <row r="141" spans="1:28" ht="195" x14ac:dyDescent="0.2">
      <c r="A141" s="201">
        <f t="shared" si="11"/>
        <v>124</v>
      </c>
      <c r="B141" s="202" t="s">
        <v>181</v>
      </c>
      <c r="C141" s="202" t="s">
        <v>2477</v>
      </c>
      <c r="D141" s="202" t="str">
        <f>VLOOKUP(B141,'HECVAT - Full | Vendor Response'!A$4:D$320,4,TRUE)</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41" s="220" t="s">
        <v>60</v>
      </c>
      <c r="F141" s="220" t="s">
        <v>2478</v>
      </c>
      <c r="G141" s="220"/>
      <c r="H141" s="213" t="s">
        <v>2479</v>
      </c>
      <c r="I141" s="213" t="s">
        <v>2480</v>
      </c>
      <c r="J141" s="196" t="str">
        <f t="shared" si="9"/>
        <v>FALSE</v>
      </c>
      <c r="K141" s="205">
        <v>1</v>
      </c>
      <c r="L141" s="196"/>
      <c r="M141" s="194" t="s">
        <v>2122</v>
      </c>
      <c r="N141" s="194" t="str">
        <f>VLOOKUP(B141,'HECVAT - Full | Vendor Response'!A:E,3,FALSE)</f>
        <v>Yes</v>
      </c>
      <c r="O141" s="194" t="str">
        <f>IF(LEN(VLOOKUP(B141,'Analyst Report'!$A:$I,7,FALSE))= 0,"",VLOOKUP(B141,'Analyst Report'!$A:$I,7,FALSE))</f>
        <v/>
      </c>
      <c r="P141" s="194">
        <f t="shared" ref="P141:P184" si="13">IF((O141=""),(IF(ISNUMBER(FIND(M141,N141)), 1, 0)),(IF(ISNUMBER(FIND(M141,O141)), 1, 0)))</f>
        <v>1</v>
      </c>
      <c r="Q141" s="194">
        <v>20</v>
      </c>
      <c r="R141" s="194">
        <f>IF(LEN(VLOOKUP(B141,'Analyst Report'!$A$31:$I$288,9,FALSE))=0,VLOOKUP(B141,'Analyst Report'!$A$31:$I$288,8,FALSE),VLOOKUP(B141,'Analyst Report'!$A$31:$I$288,9,FALSE))</f>
        <v>20</v>
      </c>
      <c r="S141" s="194">
        <f t="shared" si="10"/>
        <v>20</v>
      </c>
      <c r="T141" s="194">
        <f t="shared" ref="T141:T184" si="14">P141*S141</f>
        <v>20</v>
      </c>
      <c r="U141" s="193" t="s">
        <v>60</v>
      </c>
      <c r="V141" s="193" t="s">
        <v>60</v>
      </c>
      <c r="W141" s="193" t="s">
        <v>60</v>
      </c>
      <c r="X141" s="193" t="s">
        <v>60</v>
      </c>
      <c r="Y141" s="193" t="s">
        <v>60</v>
      </c>
      <c r="Z141" s="193" t="s">
        <v>60</v>
      </c>
      <c r="AA141" s="193" t="s">
        <v>60</v>
      </c>
      <c r="AB141" s="193" t="s">
        <v>60</v>
      </c>
    </row>
    <row r="142" spans="1:28" ht="225" x14ac:dyDescent="0.2">
      <c r="A142" s="201">
        <f t="shared" si="11"/>
        <v>125</v>
      </c>
      <c r="B142" s="202" t="s">
        <v>182</v>
      </c>
      <c r="C142" s="202" t="s">
        <v>2481</v>
      </c>
      <c r="D142" s="202" t="str">
        <f>VLOOKUP(B142,'HECVAT - Full | Vendor Response'!A$4:D$320,4,TRUE)</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42" s="220" t="s">
        <v>60</v>
      </c>
      <c r="F142" s="220" t="s">
        <v>2482</v>
      </c>
      <c r="G142" s="220" t="s">
        <v>2483</v>
      </c>
      <c r="H142" s="213" t="s">
        <v>2479</v>
      </c>
      <c r="I142" s="213" t="s">
        <v>2476</v>
      </c>
      <c r="J142" s="196" t="str">
        <f t="shared" si="9"/>
        <v>TRUE</v>
      </c>
      <c r="K142" s="205">
        <v>1</v>
      </c>
      <c r="L142" s="196" t="s">
        <v>161</v>
      </c>
      <c r="M142" s="194" t="s">
        <v>2122</v>
      </c>
      <c r="N142" s="194" t="str">
        <f>VLOOKUP(B142,'HECVAT - Full | Vendor Response'!A:E,3,FALSE)</f>
        <v>Yes</v>
      </c>
      <c r="O142" s="194" t="str">
        <f>IF(LEN(VLOOKUP(B142,'Analyst Report'!$A:$I,7,FALSE))= 0,"",VLOOKUP(B142,'Analyst Report'!$A:$I,7,FALSE))</f>
        <v/>
      </c>
      <c r="P142" s="194">
        <f t="shared" si="13"/>
        <v>1</v>
      </c>
      <c r="Q142" s="194">
        <v>25</v>
      </c>
      <c r="R142" s="194">
        <f>IF(LEN(VLOOKUP(B142,'Analyst Report'!$A$31:$I$288,9,FALSE))=0,VLOOKUP(B142,'Analyst Report'!$A$31:$I$288,8,FALSE),VLOOKUP(B142,'Analyst Report'!$A$31:$I$288,9,FALSE))</f>
        <v>25</v>
      </c>
      <c r="S142" s="194">
        <f t="shared" si="10"/>
        <v>25</v>
      </c>
      <c r="T142" s="194">
        <f t="shared" si="14"/>
        <v>25</v>
      </c>
      <c r="U142" s="193" t="s">
        <v>60</v>
      </c>
      <c r="V142" s="193" t="s">
        <v>60</v>
      </c>
      <c r="W142" s="193" t="s">
        <v>60</v>
      </c>
      <c r="X142" s="193" t="s">
        <v>60</v>
      </c>
      <c r="Y142" s="193" t="s">
        <v>60</v>
      </c>
      <c r="Z142" s="193" t="s">
        <v>60</v>
      </c>
      <c r="AA142" s="193" t="s">
        <v>60</v>
      </c>
      <c r="AB142" s="193" t="s">
        <v>60</v>
      </c>
    </row>
    <row r="143" spans="1:28" ht="240" x14ac:dyDescent="0.2">
      <c r="A143" s="201">
        <f t="shared" si="11"/>
        <v>126</v>
      </c>
      <c r="B143" s="202" t="s">
        <v>183</v>
      </c>
      <c r="C143" s="202" t="s">
        <v>3080</v>
      </c>
      <c r="D143" s="202" t="str">
        <f>VLOOKUP(B143,'HECVAT - Full | Vendor Response'!A$4:D$320,4,TRUE)</f>
        <v>FERPA restricts the student data that educational institutions may share with web services and the public. Impact holds minimal PII and does not store sensitive, financial or PHI information. Make sure your use of Impact is consistent with the information permitted by your FERPA directory information disclosure categories to be shared with our services.</v>
      </c>
      <c r="E143" s="220" t="s">
        <v>60</v>
      </c>
      <c r="F143" s="220" t="s">
        <v>3081</v>
      </c>
      <c r="G143" s="220" t="s">
        <v>2484</v>
      </c>
      <c r="H143" s="213" t="s">
        <v>2485</v>
      </c>
      <c r="I143" s="213" t="s">
        <v>2486</v>
      </c>
      <c r="J143" s="196" t="str">
        <f t="shared" si="9"/>
        <v>FALSE</v>
      </c>
      <c r="K143" s="205">
        <v>1</v>
      </c>
      <c r="L143" s="196" t="s">
        <v>161</v>
      </c>
      <c r="M143" s="194" t="s">
        <v>2122</v>
      </c>
      <c r="N143" s="194" t="str">
        <f>VLOOKUP(B143,'HECVAT - Full | Vendor Response'!A:E,3,FALSE)</f>
        <v>Yes</v>
      </c>
      <c r="O143" s="194" t="str">
        <f>IF(LEN(VLOOKUP(B143,'Analyst Report'!$A:$I,7,FALSE))= 0,"",VLOOKUP(B143,'Analyst Report'!$A:$I,7,FALSE))</f>
        <v/>
      </c>
      <c r="P143" s="194">
        <f t="shared" si="13"/>
        <v>1</v>
      </c>
      <c r="Q143" s="194">
        <v>15</v>
      </c>
      <c r="R143" s="194">
        <f>IF(LEN(VLOOKUP(B143,'Analyst Report'!$A$31:$I$288,9,FALSE))=0,VLOOKUP(B143,'Analyst Report'!$A$31:$I$288,8,FALSE),VLOOKUP(B143,'Analyst Report'!$A$31:$I$288,9,FALSE))</f>
        <v>15</v>
      </c>
      <c r="S143" s="194">
        <f t="shared" si="10"/>
        <v>15</v>
      </c>
      <c r="T143" s="194">
        <f t="shared" si="14"/>
        <v>15</v>
      </c>
      <c r="U143" s="193" t="s">
        <v>60</v>
      </c>
      <c r="V143" s="193" t="s">
        <v>60</v>
      </c>
      <c r="W143" s="193" t="s">
        <v>60</v>
      </c>
      <c r="X143" s="193" t="s">
        <v>60</v>
      </c>
      <c r="Y143" s="193" t="s">
        <v>60</v>
      </c>
      <c r="Z143" s="193" t="s">
        <v>60</v>
      </c>
      <c r="AA143" s="193" t="s">
        <v>60</v>
      </c>
      <c r="AB143" s="193" t="s">
        <v>60</v>
      </c>
    </row>
    <row r="144" spans="1:28" ht="409.6" x14ac:dyDescent="0.2">
      <c r="A144" s="201">
        <f t="shared" si="11"/>
        <v>127</v>
      </c>
      <c r="B144" s="202" t="s">
        <v>184</v>
      </c>
      <c r="C144" s="202" t="s">
        <v>3082</v>
      </c>
      <c r="D144" s="202" t="str">
        <f>VLOOKUP(B144,'HECVAT - Full | Vendor Response'!A$4:D$320,4,TRUE)</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44" s="197" t="s">
        <v>60</v>
      </c>
      <c r="F144" s="197"/>
      <c r="G144" s="197" t="s">
        <v>2487</v>
      </c>
      <c r="H144" s="209" t="s">
        <v>2488</v>
      </c>
      <c r="I144" s="209" t="s">
        <v>3083</v>
      </c>
      <c r="J144" s="196" t="str">
        <f t="shared" si="9"/>
        <v>FALSE</v>
      </c>
      <c r="K144" s="205">
        <v>1</v>
      </c>
      <c r="L144" s="196" t="s">
        <v>161</v>
      </c>
      <c r="M144" s="194" t="s">
        <v>2122</v>
      </c>
      <c r="N144" s="194" t="str">
        <f>VLOOKUP(B144,'HECVAT - Full | Vendor Response'!A:E,3,FALSE)</f>
        <v>Yes</v>
      </c>
      <c r="O144" s="194" t="str">
        <f>IF(LEN(VLOOKUP(B144,'Analyst Report'!$A:$I,7,FALSE))= 0,"",VLOOKUP(B144,'Analyst Report'!$A:$I,7,FALSE))</f>
        <v/>
      </c>
      <c r="P144" s="194">
        <f t="shared" si="13"/>
        <v>1</v>
      </c>
      <c r="Q144" s="194">
        <v>20</v>
      </c>
      <c r="R144" s="194">
        <f>IF(LEN(VLOOKUP(B144,'Analyst Report'!$A$31:$I$288,9,FALSE))=0,VLOOKUP(B144,'Analyst Report'!$A$31:$I$288,8,FALSE),VLOOKUP(B144,'Analyst Report'!$A$31:$I$288,9,FALSE))</f>
        <v>20</v>
      </c>
      <c r="S144" s="194">
        <f t="shared" si="10"/>
        <v>20</v>
      </c>
      <c r="T144" s="194">
        <f t="shared" si="14"/>
        <v>20</v>
      </c>
      <c r="U144" s="193" t="s">
        <v>60</v>
      </c>
      <c r="V144" s="193" t="s">
        <v>60</v>
      </c>
      <c r="W144" s="193" t="s">
        <v>60</v>
      </c>
      <c r="X144" s="193" t="s">
        <v>60</v>
      </c>
      <c r="Y144" s="193" t="s">
        <v>60</v>
      </c>
      <c r="Z144" s="193" t="s">
        <v>60</v>
      </c>
      <c r="AA144" s="193" t="s">
        <v>60</v>
      </c>
      <c r="AB144" s="193" t="s">
        <v>60</v>
      </c>
    </row>
    <row r="145" spans="1:28" ht="409.5" customHeight="1" x14ac:dyDescent="0.2">
      <c r="A145" s="201">
        <f t="shared" si="11"/>
        <v>128</v>
      </c>
      <c r="B145" s="202" t="s">
        <v>185</v>
      </c>
      <c r="C145" s="202" t="s">
        <v>3204</v>
      </c>
      <c r="D145" s="202" t="str">
        <f>VLOOKUP(B145,'HECVAT - Full | Vendor Response'!A$4:D$320,4,TRUE)</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45" s="220" t="s">
        <v>60</v>
      </c>
      <c r="F145" s="220"/>
      <c r="G145" s="220" t="s">
        <v>3084</v>
      </c>
      <c r="H145" s="213" t="s">
        <v>3205</v>
      </c>
      <c r="I145" s="221" t="s">
        <v>2489</v>
      </c>
      <c r="J145" s="196" t="str">
        <f t="shared" si="9"/>
        <v>FALSE</v>
      </c>
      <c r="K145" s="205">
        <v>1</v>
      </c>
      <c r="L145" s="196" t="s">
        <v>161</v>
      </c>
      <c r="M145" s="194" t="s">
        <v>2122</v>
      </c>
      <c r="N145" s="194" t="str">
        <f>VLOOKUP(B145,'HECVAT - Full | Vendor Response'!A:E,3,FALSE)</f>
        <v>Yes</v>
      </c>
      <c r="O145" s="194" t="str">
        <f>IF(LEN(VLOOKUP(B145,'Analyst Report'!$A:$I,7,FALSE))= 0,"",VLOOKUP(B145,'Analyst Report'!$A:$I,7,FALSE))</f>
        <v/>
      </c>
      <c r="P145" s="194">
        <f t="shared" si="13"/>
        <v>1</v>
      </c>
      <c r="Q145" s="194">
        <v>20</v>
      </c>
      <c r="R145" s="194">
        <f>IF(LEN(VLOOKUP(B145,'Analyst Report'!$A$31:$I$288,9,FALSE))=0,VLOOKUP(B145,'Analyst Report'!$A$31:$I$288,8,FALSE),VLOOKUP(B145,'Analyst Report'!$A$31:$I$288,9,FALSE))</f>
        <v>20</v>
      </c>
      <c r="S145" s="194">
        <f t="shared" si="10"/>
        <v>20</v>
      </c>
      <c r="T145" s="194">
        <f t="shared" si="14"/>
        <v>20</v>
      </c>
      <c r="U145" s="193" t="s">
        <v>60</v>
      </c>
      <c r="V145" s="193" t="s">
        <v>60</v>
      </c>
      <c r="W145" s="193" t="s">
        <v>60</v>
      </c>
      <c r="X145" s="193" t="s">
        <v>60</v>
      </c>
      <c r="Y145" s="193" t="s">
        <v>60</v>
      </c>
      <c r="Z145" s="193" t="s">
        <v>60</v>
      </c>
      <c r="AA145" s="193" t="s">
        <v>60</v>
      </c>
      <c r="AB145" s="193" t="s">
        <v>60</v>
      </c>
    </row>
    <row r="146" spans="1:28" ht="409" customHeight="1" x14ac:dyDescent="0.2">
      <c r="A146" s="201">
        <f t="shared" si="11"/>
        <v>129</v>
      </c>
      <c r="B146" s="202" t="s">
        <v>187</v>
      </c>
      <c r="C146" s="202" t="s">
        <v>2490</v>
      </c>
      <c r="D146" s="202">
        <f>VLOOKUP(B146,'HECVAT - Full | Vendor Response'!A$4:D$320,4,TRUE)</f>
        <v>0</v>
      </c>
      <c r="E146" s="195" t="s">
        <v>60</v>
      </c>
      <c r="F146" s="195"/>
      <c r="G146" s="195" t="s">
        <v>2491</v>
      </c>
      <c r="H146" s="207" t="s">
        <v>3095</v>
      </c>
      <c r="I146" s="230" t="s">
        <v>2492</v>
      </c>
      <c r="J146" s="196" t="str">
        <f t="shared" ref="J146:J184" si="15">IF(S146&gt;20,"TRUE","FALSE")</f>
        <v>FALSE</v>
      </c>
      <c r="K146" s="205">
        <f>IF(OR(N$24="2",N$24="3",N$24="7"),1,0)</f>
        <v>0</v>
      </c>
      <c r="L146" s="196" t="s">
        <v>186</v>
      </c>
      <c r="M146" s="194" t="s">
        <v>2122</v>
      </c>
      <c r="N146" s="194">
        <f>VLOOKUP(B146,'HECVAT - Full | Vendor Response'!A:E,3,FALSE)</f>
        <v>0</v>
      </c>
      <c r="O146" s="194" t="str">
        <f>IF(LEN(VLOOKUP(B146,'Analyst Report'!$A:$I,7,FALSE))= 0,"",VLOOKUP(B146,'Analyst Report'!$A:$I,7,FALSE))</f>
        <v/>
      </c>
      <c r="P146" s="194">
        <f t="shared" si="13"/>
        <v>0</v>
      </c>
      <c r="Q146" s="194">
        <v>20</v>
      </c>
      <c r="R146" s="194">
        <f>IF(LEN(VLOOKUP(B146,'Analyst Report'!$A$31:$I$288,9,FALSE))=0,VLOOKUP(B146,'Analyst Report'!$A$31:$I$288,8,FALSE),VLOOKUP(B146,'Analyst Report'!$A$31:$I$288,9,FALSE))</f>
        <v>20</v>
      </c>
      <c r="S146" s="194">
        <f t="shared" si="10"/>
        <v>0</v>
      </c>
      <c r="T146" s="194">
        <f t="shared" si="14"/>
        <v>0</v>
      </c>
      <c r="U146" s="193" t="s">
        <v>60</v>
      </c>
      <c r="V146" s="193" t="s">
        <v>60</v>
      </c>
      <c r="W146" s="193" t="s">
        <v>60</v>
      </c>
      <c r="X146" s="193" t="s">
        <v>60</v>
      </c>
      <c r="Y146" s="193" t="s">
        <v>60</v>
      </c>
      <c r="Z146" s="193" t="s">
        <v>60</v>
      </c>
      <c r="AA146" s="193" t="s">
        <v>60</v>
      </c>
      <c r="AB146" s="193" t="s">
        <v>60</v>
      </c>
    </row>
    <row r="147" spans="1:28" ht="398" x14ac:dyDescent="0.2">
      <c r="A147" s="201">
        <f t="shared" si="11"/>
        <v>130</v>
      </c>
      <c r="B147" s="202" t="s">
        <v>188</v>
      </c>
      <c r="C147" s="202" t="s">
        <v>2493</v>
      </c>
      <c r="D147" s="202" t="str">
        <f>VLOOKUP(B147,'HECVAT - Full | Vendor Response'!A$4:D$320,4,TRUE)</f>
        <v>Impact by Instructure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-USA: Oregon / Virginia
-Europe: Frankfurt
-Canada: Central
-UK: London
-APAC: Sydney / Singpore / Mumbai
-LATAM: Oregon / Virginia
*LATAM Impact customers hosted in US region.</v>
      </c>
      <c r="E147" s="197" t="s">
        <v>2494</v>
      </c>
      <c r="F147" s="197" t="s">
        <v>2495</v>
      </c>
      <c r="G147" s="220"/>
      <c r="H147" s="209" t="s">
        <v>3190</v>
      </c>
      <c r="I147" s="209" t="s">
        <v>3085</v>
      </c>
      <c r="J147" s="196" t="str">
        <f t="shared" si="15"/>
        <v>FALSE</v>
      </c>
      <c r="K147" s="205">
        <v>1</v>
      </c>
      <c r="L147" s="196" t="s">
        <v>186</v>
      </c>
      <c r="M147" s="194" t="s">
        <v>2122</v>
      </c>
      <c r="N147" s="194" t="str">
        <f>VLOOKUP(B147,'HECVAT - Full | Vendor Response'!A:E,3,FALSE)</f>
        <v>Yes</v>
      </c>
      <c r="O147" s="194" t="str">
        <f>IF(LEN(VLOOKUP(B147,'Analyst Report'!$A:$I,7,FALSE))= 0,"",VLOOKUP(B147,'Analyst Report'!$A:$I,7,FALSE))</f>
        <v/>
      </c>
      <c r="P147" s="194">
        <f t="shared" si="13"/>
        <v>1</v>
      </c>
      <c r="Q147" s="194">
        <v>20</v>
      </c>
      <c r="R147" s="194">
        <f>IF(LEN(VLOOKUP(B147,'Analyst Report'!$A$31:$I$288,9,FALSE))=0,VLOOKUP(B147,'Analyst Report'!$A$31:$I$288,8,FALSE),VLOOKUP(B147,'Analyst Report'!$A$31:$I$288,9,FALSE))</f>
        <v>20</v>
      </c>
      <c r="S147" s="194">
        <f t="shared" si="10"/>
        <v>20</v>
      </c>
      <c r="T147" s="194">
        <f t="shared" si="14"/>
        <v>20</v>
      </c>
      <c r="U147" s="193" t="s">
        <v>60</v>
      </c>
      <c r="V147" s="193" t="s">
        <v>60</v>
      </c>
      <c r="W147" s="193" t="s">
        <v>60</v>
      </c>
      <c r="X147" s="193" t="s">
        <v>60</v>
      </c>
      <c r="Y147" s="193" t="s">
        <v>60</v>
      </c>
      <c r="Z147" s="193" t="s">
        <v>60</v>
      </c>
      <c r="AA147" s="193" t="s">
        <v>60</v>
      </c>
      <c r="AB147" s="193" t="s">
        <v>60</v>
      </c>
    </row>
    <row r="148" spans="1:28" ht="135" x14ac:dyDescent="0.2">
      <c r="A148" s="201">
        <f t="shared" si="11"/>
        <v>131</v>
      </c>
      <c r="B148" s="202" t="s">
        <v>189</v>
      </c>
      <c r="C148" s="202" t="s">
        <v>3086</v>
      </c>
      <c r="D148" s="202">
        <f>VLOOKUP(B148,'HECVAT - Full | Vendor Response'!A$4:D$320,4,TRUE)</f>
        <v>0</v>
      </c>
      <c r="E148" s="195" t="s">
        <v>60</v>
      </c>
      <c r="F148" s="195" t="s">
        <v>3087</v>
      </c>
      <c r="G148" s="195" t="s">
        <v>2496</v>
      </c>
      <c r="H148" s="207" t="s">
        <v>2497</v>
      </c>
      <c r="I148" s="207" t="s">
        <v>2498</v>
      </c>
      <c r="J148" s="196" t="str">
        <f t="shared" si="15"/>
        <v>FALSE</v>
      </c>
      <c r="K148" s="205">
        <f>IF(OR(N$24="1",N$24="2"),1,0)</f>
        <v>0</v>
      </c>
      <c r="L148" s="196" t="s">
        <v>186</v>
      </c>
      <c r="M148" s="194" t="s">
        <v>2122</v>
      </c>
      <c r="N148" s="194">
        <f>VLOOKUP(B148,'HECVAT - Full | Vendor Response'!A:E,3,FALSE)</f>
        <v>0</v>
      </c>
      <c r="O148" s="194" t="str">
        <f>IF(LEN(VLOOKUP(B148,'Analyst Report'!$A:$I,7,FALSE))= 0,"",VLOOKUP(B148,'Analyst Report'!$A:$I,7,FALSE))</f>
        <v/>
      </c>
      <c r="P148" s="194">
        <f t="shared" si="13"/>
        <v>0</v>
      </c>
      <c r="Q148" s="194">
        <v>20</v>
      </c>
      <c r="R148" s="194">
        <f>IF(LEN(VLOOKUP(B148,'Analyst Report'!$A$31:$I$288,9,FALSE))=0,VLOOKUP(B148,'Analyst Report'!$A$31:$I$288,8,FALSE),VLOOKUP(B148,'Analyst Report'!$A$31:$I$288,9,FALSE))</f>
        <v>20</v>
      </c>
      <c r="S148" s="194">
        <f t="shared" si="10"/>
        <v>0</v>
      </c>
      <c r="T148" s="194">
        <f t="shared" si="14"/>
        <v>0</v>
      </c>
      <c r="U148" s="193" t="s">
        <v>60</v>
      </c>
      <c r="V148" s="193" t="s">
        <v>60</v>
      </c>
      <c r="W148" s="193" t="s">
        <v>60</v>
      </c>
      <c r="X148" s="193" t="s">
        <v>60</v>
      </c>
      <c r="Y148" s="193" t="s">
        <v>60</v>
      </c>
      <c r="Z148" s="193" t="s">
        <v>60</v>
      </c>
      <c r="AA148" s="193" t="s">
        <v>60</v>
      </c>
      <c r="AB148" s="193" t="s">
        <v>60</v>
      </c>
    </row>
    <row r="149" spans="1:28" ht="150" x14ac:dyDescent="0.2">
      <c r="A149" s="201">
        <f t="shared" si="11"/>
        <v>132</v>
      </c>
      <c r="B149" s="202" t="s">
        <v>190</v>
      </c>
      <c r="C149" s="202" t="s">
        <v>2499</v>
      </c>
      <c r="D149" s="202">
        <f>VLOOKUP(B149,'HECVAT - Full | Vendor Response'!A$4:D$320,4,TRUE)</f>
        <v>0</v>
      </c>
      <c r="E149" s="195" t="s">
        <v>60</v>
      </c>
      <c r="F149" s="195" t="s">
        <v>2500</v>
      </c>
      <c r="G149" s="195" t="s">
        <v>2501</v>
      </c>
      <c r="H149" s="207" t="s">
        <v>2502</v>
      </c>
      <c r="I149" s="207" t="s">
        <v>2503</v>
      </c>
      <c r="J149" s="196" t="str">
        <f t="shared" si="15"/>
        <v>FALSE</v>
      </c>
      <c r="K149" s="205">
        <f>IF(OR(N$24="1",N$24="2"),1,0)</f>
        <v>0</v>
      </c>
      <c r="L149" s="196" t="s">
        <v>186</v>
      </c>
      <c r="M149" s="194" t="s">
        <v>2122</v>
      </c>
      <c r="N149" s="194">
        <f>VLOOKUP(B149,'HECVAT - Full | Vendor Response'!A:E,3,FALSE)</f>
        <v>0</v>
      </c>
      <c r="O149" s="194" t="str">
        <f>IF(LEN(VLOOKUP(B149,'Analyst Report'!$A:$I,7,FALSE))= 0,"",VLOOKUP(B149,'Analyst Report'!$A:$I,7,FALSE))</f>
        <v/>
      </c>
      <c r="P149" s="194">
        <f t="shared" si="13"/>
        <v>0</v>
      </c>
      <c r="Q149" s="194">
        <v>20</v>
      </c>
      <c r="R149" s="194">
        <f>IF(LEN(VLOOKUP(B149,'Analyst Report'!$A$31:$I$288,9,FALSE))=0,VLOOKUP(B149,'Analyst Report'!$A$31:$I$288,8,FALSE),VLOOKUP(B149,'Analyst Report'!$A$31:$I$288,9,FALSE))</f>
        <v>20</v>
      </c>
      <c r="S149" s="194">
        <f t="shared" si="10"/>
        <v>0</v>
      </c>
      <c r="T149" s="194">
        <f t="shared" si="14"/>
        <v>0</v>
      </c>
      <c r="U149" s="193" t="s">
        <v>60</v>
      </c>
      <c r="V149" s="193" t="s">
        <v>60</v>
      </c>
      <c r="W149" s="193" t="s">
        <v>60</v>
      </c>
      <c r="X149" s="193" t="s">
        <v>60</v>
      </c>
      <c r="Y149" s="193" t="s">
        <v>60</v>
      </c>
      <c r="Z149" s="193" t="s">
        <v>60</v>
      </c>
      <c r="AA149" s="193" t="s">
        <v>60</v>
      </c>
      <c r="AB149" s="193" t="s">
        <v>60</v>
      </c>
    </row>
    <row r="150" spans="1:28" ht="150" x14ac:dyDescent="0.2">
      <c r="A150" s="201">
        <f t="shared" si="11"/>
        <v>133</v>
      </c>
      <c r="B150" s="202" t="s">
        <v>191</v>
      </c>
      <c r="C150" s="202" t="s">
        <v>3088</v>
      </c>
      <c r="D150" s="202">
        <f>VLOOKUP(B150,'HECVAT - Full | Vendor Response'!A$4:D$320,4,TRUE)</f>
        <v>0</v>
      </c>
      <c r="E150" s="195" t="s">
        <v>60</v>
      </c>
      <c r="F150" s="195" t="s">
        <v>2504</v>
      </c>
      <c r="G150" s="195"/>
      <c r="H150" s="207" t="s">
        <v>2502</v>
      </c>
      <c r="I150" s="207" t="s">
        <v>2503</v>
      </c>
      <c r="J150" s="196" t="str">
        <f t="shared" si="15"/>
        <v>FALSE</v>
      </c>
      <c r="K150" s="205">
        <f>IF(OR(N$24="1",N$24="2"),1,0)</f>
        <v>0</v>
      </c>
      <c r="L150" s="196" t="s">
        <v>186</v>
      </c>
      <c r="M150" s="194" t="s">
        <v>2122</v>
      </c>
      <c r="N150" s="194">
        <f>VLOOKUP(B150,'HECVAT - Full | Vendor Response'!A:E,3,FALSE)</f>
        <v>0</v>
      </c>
      <c r="O150" s="194" t="str">
        <f>IF(LEN(VLOOKUP(B150,'Analyst Report'!$A:$I,7,FALSE))= 0,"",VLOOKUP(B150,'Analyst Report'!$A:$I,7,FALSE))</f>
        <v/>
      </c>
      <c r="P150" s="194">
        <f t="shared" si="13"/>
        <v>0</v>
      </c>
      <c r="Q150" s="194">
        <v>25</v>
      </c>
      <c r="R150" s="194">
        <f>IF(LEN(VLOOKUP(B150,'Analyst Report'!$A$31:$I$288,9,FALSE))=0,VLOOKUP(B150,'Analyst Report'!$A$31:$I$288,8,FALSE),VLOOKUP(B150,'Analyst Report'!$A$31:$I$288,9,FALSE))</f>
        <v>25</v>
      </c>
      <c r="S150" s="194">
        <f t="shared" si="10"/>
        <v>0</v>
      </c>
      <c r="T150" s="194">
        <f t="shared" si="14"/>
        <v>0</v>
      </c>
      <c r="U150" s="193" t="s">
        <v>60</v>
      </c>
      <c r="V150" s="193" t="s">
        <v>60</v>
      </c>
      <c r="W150" s="193" t="s">
        <v>60</v>
      </c>
      <c r="X150" s="193" t="s">
        <v>60</v>
      </c>
      <c r="Y150" s="193" t="s">
        <v>60</v>
      </c>
      <c r="Z150" s="193" t="s">
        <v>60</v>
      </c>
      <c r="AA150" s="193" t="s">
        <v>60</v>
      </c>
      <c r="AB150" s="193" t="s">
        <v>60</v>
      </c>
    </row>
    <row r="151" spans="1:28" ht="150" x14ac:dyDescent="0.2">
      <c r="A151" s="201">
        <f t="shared" ref="A151:A214" si="16">A150+1</f>
        <v>134</v>
      </c>
      <c r="B151" s="202" t="s">
        <v>192</v>
      </c>
      <c r="C151" s="202" t="s">
        <v>2505</v>
      </c>
      <c r="D151" s="202" t="str">
        <f>VLOOKUP(B151,'HECVAT - Full | Vendor Response'!A$4:D$320,4,TRUE)</f>
        <v>All data for our customers is hosted within their geographical AWS region, and for the purposes of disaster recovery, in each region we operate, we utilize 3 geographically diverse Availability Zones (AZ).</v>
      </c>
      <c r="E151" s="195" t="s">
        <v>60</v>
      </c>
      <c r="F151" s="195" t="s">
        <v>2506</v>
      </c>
      <c r="G151" s="195" t="s">
        <v>2507</v>
      </c>
      <c r="H151" s="207" t="s">
        <v>2508</v>
      </c>
      <c r="I151" s="207" t="s">
        <v>2509</v>
      </c>
      <c r="J151" s="196" t="str">
        <f t="shared" si="15"/>
        <v>FALSE</v>
      </c>
      <c r="K151" s="205">
        <v>1</v>
      </c>
      <c r="L151" s="196" t="s">
        <v>186</v>
      </c>
      <c r="M151" s="194" t="s">
        <v>2122</v>
      </c>
      <c r="N151" s="194" t="str">
        <f>VLOOKUP(B151,'HECVAT - Full | Vendor Response'!A:E,3,FALSE)</f>
        <v>Yes</v>
      </c>
      <c r="O151" s="194" t="str">
        <f>IF(LEN(VLOOKUP(B151,'Analyst Report'!$A:$I,7,FALSE))= 0,"",VLOOKUP(B151,'Analyst Report'!$A:$I,7,FALSE))</f>
        <v/>
      </c>
      <c r="P151" s="194">
        <f t="shared" si="13"/>
        <v>1</v>
      </c>
      <c r="Q151" s="194">
        <v>20</v>
      </c>
      <c r="R151" s="194">
        <f>IF(LEN(VLOOKUP(B151,'Analyst Report'!$A$31:$I$288,9,FALSE))=0,VLOOKUP(B151,'Analyst Report'!$A$31:$I$288,8,FALSE),VLOOKUP(B151,'Analyst Report'!$A$31:$I$288,9,FALSE))</f>
        <v>20</v>
      </c>
      <c r="S151" s="194">
        <f t="shared" ref="S151:S211" si="17">(IF((ISNUMBER(R151)),R151,Q151))*K151</f>
        <v>20</v>
      </c>
      <c r="T151" s="194">
        <f t="shared" si="14"/>
        <v>20</v>
      </c>
      <c r="U151" s="193" t="s">
        <v>60</v>
      </c>
      <c r="V151" s="193" t="s">
        <v>60</v>
      </c>
      <c r="W151" s="193" t="s">
        <v>60</v>
      </c>
      <c r="X151" s="193" t="s">
        <v>60</v>
      </c>
      <c r="Y151" s="193" t="s">
        <v>60</v>
      </c>
      <c r="Z151" s="193" t="s">
        <v>60</v>
      </c>
      <c r="AA151" s="193" t="s">
        <v>60</v>
      </c>
      <c r="AB151" s="193" t="s">
        <v>60</v>
      </c>
    </row>
    <row r="152" spans="1:28" ht="150" x14ac:dyDescent="0.2">
      <c r="A152" s="201">
        <f t="shared" si="16"/>
        <v>135</v>
      </c>
      <c r="B152" s="202" t="s">
        <v>193</v>
      </c>
      <c r="C152" s="202" t="s">
        <v>3089</v>
      </c>
      <c r="D152" s="202" t="str">
        <f>VLOOKUP(B152,'HECVAT - Full | Vendor Response'!A$4:D$320,4,TRUE)</f>
        <v>Instructure has complete control over the data hosting model. All data resides within our customers' geographical region.</v>
      </c>
      <c r="E152" s="195" t="s">
        <v>60</v>
      </c>
      <c r="F152" s="195" t="s">
        <v>60</v>
      </c>
      <c r="G152" s="195" t="s">
        <v>3090</v>
      </c>
      <c r="H152" s="207" t="s">
        <v>2465</v>
      </c>
      <c r="I152" s="207" t="s">
        <v>2466</v>
      </c>
      <c r="J152" s="196" t="str">
        <f t="shared" si="15"/>
        <v>FALSE</v>
      </c>
      <c r="K152" s="205">
        <f>IF(N$24="1",0,1)</f>
        <v>1</v>
      </c>
      <c r="L152" s="196" t="s">
        <v>186</v>
      </c>
      <c r="M152" s="194" t="s">
        <v>2122</v>
      </c>
      <c r="N152" s="194" t="str">
        <f>VLOOKUP(B152,'HECVAT - Full | Vendor Response'!A:E,3,FALSE)</f>
        <v>Yes</v>
      </c>
      <c r="O152" s="194" t="str">
        <f>IF(LEN(VLOOKUP(B152,'Analyst Report'!$A:$I,7,FALSE))= 0,"",VLOOKUP(B152,'Analyst Report'!$A:$I,7,FALSE))</f>
        <v/>
      </c>
      <c r="P152" s="194">
        <f t="shared" si="13"/>
        <v>1</v>
      </c>
      <c r="Q152" s="194">
        <v>20</v>
      </c>
      <c r="R152" s="194">
        <f>IF(LEN(VLOOKUP(B152,'Analyst Report'!$A$31:$I$288,9,FALSE))=0,VLOOKUP(B152,'Analyst Report'!$A$31:$I$288,8,FALSE),VLOOKUP(B152,'Analyst Report'!$A$31:$I$288,9,FALSE))</f>
        <v>20</v>
      </c>
      <c r="S152" s="194">
        <f t="shared" si="17"/>
        <v>20</v>
      </c>
      <c r="T152" s="194">
        <f t="shared" si="14"/>
        <v>20</v>
      </c>
      <c r="U152" s="193" t="s">
        <v>60</v>
      </c>
      <c r="V152" s="193" t="s">
        <v>60</v>
      </c>
      <c r="W152" s="193" t="s">
        <v>60</v>
      </c>
      <c r="X152" s="193" t="s">
        <v>60</v>
      </c>
      <c r="Y152" s="193" t="s">
        <v>60</v>
      </c>
      <c r="Z152" s="193" t="s">
        <v>60</v>
      </c>
      <c r="AA152" s="193" t="s">
        <v>60</v>
      </c>
      <c r="AB152" s="193" t="s">
        <v>60</v>
      </c>
    </row>
    <row r="153" spans="1:28" ht="75" x14ac:dyDescent="0.2">
      <c r="A153" s="201">
        <f t="shared" si="16"/>
        <v>136</v>
      </c>
      <c r="B153" s="202" t="s">
        <v>194</v>
      </c>
      <c r="C153" s="202" t="s">
        <v>3091</v>
      </c>
      <c r="D153" s="202">
        <f>VLOOKUP(B153,'HECVAT - Full | Vendor Response'!A$4:D$320,4,TRUE)</f>
        <v>0</v>
      </c>
      <c r="E153" s="195" t="s">
        <v>3092</v>
      </c>
      <c r="F153" s="195" t="s">
        <v>60</v>
      </c>
      <c r="G153" s="195" t="s">
        <v>60</v>
      </c>
      <c r="H153" s="207" t="s">
        <v>2510</v>
      </c>
      <c r="I153" s="207" t="s">
        <v>2511</v>
      </c>
      <c r="J153" s="196" t="str">
        <f t="shared" si="15"/>
        <v>FALSE</v>
      </c>
      <c r="K153" s="205">
        <f>IF(OR(N$24="1",N$24="2"),1,0)</f>
        <v>0</v>
      </c>
      <c r="L153" s="196" t="s">
        <v>186</v>
      </c>
      <c r="M153" s="194" t="s">
        <v>2122</v>
      </c>
      <c r="N153" s="194">
        <f>VLOOKUP(B153,'HECVAT - Full | Vendor Response'!A:E,3,FALSE)</f>
        <v>0</v>
      </c>
      <c r="O153" s="194" t="str">
        <f>IF(LEN(VLOOKUP(B153,'Analyst Report'!$A:$I,7,FALSE))= 0,"",VLOOKUP(B153,'Analyst Report'!$A:$I,7,FALSE))</f>
        <v/>
      </c>
      <c r="P153" s="194">
        <f t="shared" si="13"/>
        <v>0</v>
      </c>
      <c r="Q153" s="194">
        <v>20</v>
      </c>
      <c r="R153" s="194">
        <f>IF(LEN(VLOOKUP(B153,'Analyst Report'!$A$31:$I$288,9,FALSE))=0,VLOOKUP(B153,'Analyst Report'!$A$31:$I$288,8,FALSE),VLOOKUP(B153,'Analyst Report'!$A$31:$I$288,9,FALSE))</f>
        <v>20</v>
      </c>
      <c r="S153" s="194">
        <f t="shared" si="17"/>
        <v>0</v>
      </c>
      <c r="T153" s="194">
        <f t="shared" si="14"/>
        <v>0</v>
      </c>
      <c r="U153" s="193" t="s">
        <v>60</v>
      </c>
      <c r="V153" s="193" t="s">
        <v>60</v>
      </c>
      <c r="W153" s="193" t="s">
        <v>60</v>
      </c>
      <c r="X153" s="193" t="s">
        <v>60</v>
      </c>
      <c r="Y153" s="193" t="s">
        <v>60</v>
      </c>
      <c r="Z153" s="193" t="s">
        <v>60</v>
      </c>
      <c r="AA153" s="193" t="s">
        <v>60</v>
      </c>
      <c r="AB153" s="193" t="s">
        <v>60</v>
      </c>
    </row>
    <row r="154" spans="1:28" ht="225" x14ac:dyDescent="0.2">
      <c r="A154" s="201">
        <f t="shared" si="16"/>
        <v>137</v>
      </c>
      <c r="B154" s="202" t="s">
        <v>195</v>
      </c>
      <c r="C154" s="202" t="s">
        <v>3093</v>
      </c>
      <c r="D154" s="202" t="str">
        <f>VLOOKUP(B154,'HECVAT - Full | Vendor Response'!A$4:D$320,4,TRUE)</f>
        <v>Impact by Instructure is hosted in a high availability environment provided by AWS. The application is designed to make full use of the real-time redundancy and capacity capabilities offered by AWS, running across multiple availability zones in regions throughout the world. We both guarantee and consistently deliver a 99.9% annual uptime.</v>
      </c>
      <c r="E154" s="195" t="s">
        <v>60</v>
      </c>
      <c r="F154" s="195" t="s">
        <v>3094</v>
      </c>
      <c r="G154" s="195" t="s">
        <v>2512</v>
      </c>
      <c r="H154" s="207" t="s">
        <v>2373</v>
      </c>
      <c r="I154" s="207" t="s">
        <v>2374</v>
      </c>
      <c r="J154" s="196" t="str">
        <f t="shared" si="15"/>
        <v>FALSE</v>
      </c>
      <c r="K154" s="205">
        <v>1</v>
      </c>
      <c r="L154" s="196" t="s">
        <v>186</v>
      </c>
      <c r="M154" s="194" t="s">
        <v>2122</v>
      </c>
      <c r="N154" s="194" t="str">
        <f>VLOOKUP(B154,'HECVAT - Full | Vendor Response'!A:E,3,FALSE)</f>
        <v>Yes</v>
      </c>
      <c r="O154" s="194" t="str">
        <f>IF(LEN(VLOOKUP(B154,'Analyst Report'!$A:$I,7,FALSE))= 0,"",VLOOKUP(B154,'Analyst Report'!$A:$I,7,FALSE))</f>
        <v/>
      </c>
      <c r="P154" s="194">
        <f t="shared" si="13"/>
        <v>1</v>
      </c>
      <c r="Q154" s="194">
        <v>20</v>
      </c>
      <c r="R154" s="194">
        <f>IF(LEN(VLOOKUP(B154,'Analyst Report'!$A$31:$I$288,9,FALSE))=0,VLOOKUP(B154,'Analyst Report'!$A$31:$I$288,8,FALSE),VLOOKUP(B154,'Analyst Report'!$A$31:$I$288,9,FALSE))</f>
        <v>20</v>
      </c>
      <c r="S154" s="194">
        <f t="shared" si="17"/>
        <v>20</v>
      </c>
      <c r="T154" s="194">
        <f t="shared" si="14"/>
        <v>20</v>
      </c>
      <c r="U154" s="193" t="s">
        <v>60</v>
      </c>
      <c r="V154" s="193" t="s">
        <v>60</v>
      </c>
      <c r="W154" s="193" t="s">
        <v>60</v>
      </c>
      <c r="X154" s="193" t="s">
        <v>60</v>
      </c>
      <c r="Y154" s="193" t="s">
        <v>60</v>
      </c>
      <c r="Z154" s="193" t="s">
        <v>60</v>
      </c>
      <c r="AA154" s="193" t="s">
        <v>60</v>
      </c>
      <c r="AB154" s="193" t="s">
        <v>60</v>
      </c>
    </row>
    <row r="155" spans="1:28" ht="105" x14ac:dyDescent="0.2">
      <c r="A155" s="201">
        <f t="shared" si="16"/>
        <v>138</v>
      </c>
      <c r="B155" s="202" t="s">
        <v>196</v>
      </c>
      <c r="C155" s="202" t="s">
        <v>3097</v>
      </c>
      <c r="D155" s="202">
        <f>VLOOKUP(B155,'HECVAT - Full | Vendor Response'!A$4:D$320,4,TRUE)</f>
        <v>0</v>
      </c>
      <c r="E155" s="195" t="s">
        <v>60</v>
      </c>
      <c r="F155" s="195" t="s">
        <v>3193</v>
      </c>
      <c r="G155" s="195" t="s">
        <v>3059</v>
      </c>
      <c r="H155" s="207" t="s">
        <v>2373</v>
      </c>
      <c r="I155" s="207" t="s">
        <v>2374</v>
      </c>
      <c r="J155" s="196" t="str">
        <f t="shared" si="15"/>
        <v>FALSE</v>
      </c>
      <c r="K155" s="205">
        <f>IF(OR(N$24="1",N$24="2"),1,0)</f>
        <v>0</v>
      </c>
      <c r="L155" s="196" t="s">
        <v>186</v>
      </c>
      <c r="M155" s="194" t="s">
        <v>2122</v>
      </c>
      <c r="N155" s="194">
        <f>VLOOKUP(B155,'HECVAT - Full | Vendor Response'!A:E,3,FALSE)</f>
        <v>0</v>
      </c>
      <c r="O155" s="194" t="str">
        <f>IF(LEN(VLOOKUP(B155,'Analyst Report'!$A:$I,7,FALSE))= 0,"",VLOOKUP(B155,'Analyst Report'!$A:$I,7,FALSE))</f>
        <v/>
      </c>
      <c r="P155" s="194">
        <f t="shared" si="13"/>
        <v>0</v>
      </c>
      <c r="Q155" s="194">
        <v>20</v>
      </c>
      <c r="R155" s="194">
        <f>IF(LEN(VLOOKUP(B155,'Analyst Report'!$A$31:$I$288,9,FALSE))=0,VLOOKUP(B155,'Analyst Report'!$A$31:$I$288,8,FALSE),VLOOKUP(B155,'Analyst Report'!$A$31:$I$288,9,FALSE))</f>
        <v>20</v>
      </c>
      <c r="S155" s="194">
        <f t="shared" si="17"/>
        <v>0</v>
      </c>
      <c r="T155" s="194">
        <f t="shared" si="14"/>
        <v>0</v>
      </c>
      <c r="U155" s="193" t="s">
        <v>60</v>
      </c>
      <c r="V155" s="193" t="s">
        <v>60</v>
      </c>
      <c r="W155" s="193" t="s">
        <v>60</v>
      </c>
      <c r="X155" s="193" t="s">
        <v>60</v>
      </c>
      <c r="Y155" s="193" t="s">
        <v>60</v>
      </c>
      <c r="Z155" s="193" t="s">
        <v>60</v>
      </c>
      <c r="AA155" s="193" t="s">
        <v>60</v>
      </c>
      <c r="AB155" s="193" t="s">
        <v>60</v>
      </c>
    </row>
    <row r="156" spans="1:28" ht="150" x14ac:dyDescent="0.2">
      <c r="A156" s="201">
        <f t="shared" si="16"/>
        <v>139</v>
      </c>
      <c r="B156" s="202" t="s">
        <v>197</v>
      </c>
      <c r="C156" s="202" t="s">
        <v>2513</v>
      </c>
      <c r="D156" s="202">
        <f>VLOOKUP(B156,'HECVAT - Full | Vendor Response'!A$4:D$320,4,TRUE)</f>
        <v>0</v>
      </c>
      <c r="E156" s="195" t="s">
        <v>60</v>
      </c>
      <c r="F156" s="195" t="s">
        <v>2514</v>
      </c>
      <c r="G156" s="195" t="s">
        <v>2515</v>
      </c>
      <c r="H156" s="207" t="s">
        <v>3195</v>
      </c>
      <c r="I156" s="207" t="s">
        <v>2516</v>
      </c>
      <c r="J156" s="196" t="str">
        <f t="shared" si="15"/>
        <v>FALSE</v>
      </c>
      <c r="K156" s="205">
        <f>IF(OR(N$24="1",N$24="2"),1,0)</f>
        <v>0</v>
      </c>
      <c r="L156" s="196" t="s">
        <v>186</v>
      </c>
      <c r="M156" s="194" t="s">
        <v>2122</v>
      </c>
      <c r="N156" s="194">
        <f>VLOOKUP(B156,'HECVAT - Full | Vendor Response'!A:E,3,FALSE)</f>
        <v>0</v>
      </c>
      <c r="O156" s="194" t="str">
        <f>IF(LEN(VLOOKUP(B156,'Analyst Report'!$A:$I,7,FALSE))= 0,"",VLOOKUP(B156,'Analyst Report'!$A:$I,7,FALSE))</f>
        <v/>
      </c>
      <c r="P156" s="194">
        <f t="shared" si="13"/>
        <v>0</v>
      </c>
      <c r="Q156" s="194">
        <v>25</v>
      </c>
      <c r="R156" s="194">
        <f>IF(LEN(VLOOKUP(B156,'Analyst Report'!$A$31:$I$288,9,FALSE))=0,VLOOKUP(B156,'Analyst Report'!$A$31:$I$288,8,FALSE),VLOOKUP(B156,'Analyst Report'!$A$31:$I$288,9,FALSE))</f>
        <v>25</v>
      </c>
      <c r="S156" s="194">
        <f t="shared" si="17"/>
        <v>0</v>
      </c>
      <c r="T156" s="194">
        <f t="shared" si="14"/>
        <v>0</v>
      </c>
      <c r="U156" s="193" t="s">
        <v>60</v>
      </c>
      <c r="V156" s="193" t="s">
        <v>60</v>
      </c>
      <c r="W156" s="193" t="s">
        <v>60</v>
      </c>
      <c r="X156" s="193" t="s">
        <v>60</v>
      </c>
      <c r="Y156" s="193" t="s">
        <v>60</v>
      </c>
      <c r="Z156" s="193" t="s">
        <v>60</v>
      </c>
      <c r="AA156" s="193" t="s">
        <v>60</v>
      </c>
      <c r="AB156" s="193" t="s">
        <v>60</v>
      </c>
    </row>
    <row r="157" spans="1:28" ht="135" x14ac:dyDescent="0.2">
      <c r="A157" s="201">
        <f t="shared" si="16"/>
        <v>140</v>
      </c>
      <c r="B157" s="202" t="s">
        <v>198</v>
      </c>
      <c r="C157" s="202" t="s">
        <v>3098</v>
      </c>
      <c r="D157" s="202">
        <f>VLOOKUP(B157,'HECVAT - Full | Vendor Response'!A$4:D$320,4,TRUE)</f>
        <v>0</v>
      </c>
      <c r="E157" s="195" t="s">
        <v>2517</v>
      </c>
      <c r="F157" s="195"/>
      <c r="G157" s="195"/>
      <c r="H157" s="207" t="s">
        <v>2518</v>
      </c>
      <c r="I157" s="207" t="s">
        <v>2519</v>
      </c>
      <c r="J157" s="196" t="str">
        <f t="shared" si="15"/>
        <v>FALSE</v>
      </c>
      <c r="K157" s="205">
        <f>IF(OR(N$24="1",N$24="2"),1,0)</f>
        <v>0</v>
      </c>
      <c r="L157" s="196" t="s">
        <v>186</v>
      </c>
      <c r="M157" s="194" t="s">
        <v>2122</v>
      </c>
      <c r="N157" s="194">
        <f>VLOOKUP(B157,'HECVAT - Full | Vendor Response'!A:E,3,FALSE)</f>
        <v>0</v>
      </c>
      <c r="O157" s="194" t="str">
        <f>IF(LEN(VLOOKUP(B157,'Analyst Report'!$A:$I,7,FALSE))= 0,"",VLOOKUP(B157,'Analyst Report'!$A:$I,7,FALSE))</f>
        <v/>
      </c>
      <c r="P157" s="194">
        <f t="shared" si="13"/>
        <v>0</v>
      </c>
      <c r="Q157" s="194">
        <v>20</v>
      </c>
      <c r="R157" s="194">
        <f>IF(LEN(VLOOKUP(B157,'Analyst Report'!$A$31:$I$288,9,FALSE))=0,VLOOKUP(B157,'Analyst Report'!$A$31:$I$288,8,FALSE),VLOOKUP(B157,'Analyst Report'!$A$31:$I$288,9,FALSE))</f>
        <v>20</v>
      </c>
      <c r="S157" s="194">
        <f t="shared" si="17"/>
        <v>0</v>
      </c>
      <c r="T157" s="194">
        <f t="shared" si="14"/>
        <v>0</v>
      </c>
      <c r="U157" s="193" t="s">
        <v>60</v>
      </c>
      <c r="V157" s="193" t="s">
        <v>60</v>
      </c>
      <c r="W157" s="193" t="s">
        <v>60</v>
      </c>
      <c r="X157" s="193" t="s">
        <v>60</v>
      </c>
      <c r="Y157" s="193" t="s">
        <v>60</v>
      </c>
      <c r="Z157" s="193" t="s">
        <v>60</v>
      </c>
      <c r="AA157" s="193" t="s">
        <v>60</v>
      </c>
      <c r="AB157" s="193" t="s">
        <v>60</v>
      </c>
    </row>
    <row r="158" spans="1:28" ht="105" x14ac:dyDescent="0.2">
      <c r="A158" s="201">
        <f t="shared" si="16"/>
        <v>141</v>
      </c>
      <c r="B158" s="202" t="s">
        <v>199</v>
      </c>
      <c r="C158" s="202" t="s">
        <v>3099</v>
      </c>
      <c r="D158" s="202">
        <f>VLOOKUP(B158,'HECVAT - Full | Vendor Response'!A$4:D$320,4,TRUE)</f>
        <v>0</v>
      </c>
      <c r="E158" s="195" t="s">
        <v>2520</v>
      </c>
      <c r="F158" s="195"/>
      <c r="G158" s="195" t="s">
        <v>3096</v>
      </c>
      <c r="H158" s="207" t="s">
        <v>2373</v>
      </c>
      <c r="I158" s="207" t="s">
        <v>2374</v>
      </c>
      <c r="J158" s="196" t="str">
        <f t="shared" si="15"/>
        <v>FALSE</v>
      </c>
      <c r="K158" s="205">
        <f>IF(OR(N$24="1",N$24="2"),1,0)</f>
        <v>0</v>
      </c>
      <c r="L158" s="196" t="s">
        <v>186</v>
      </c>
      <c r="M158" s="194" t="s">
        <v>2122</v>
      </c>
      <c r="N158" s="194">
        <f>VLOOKUP(B158,'HECVAT - Full | Vendor Response'!A:E,3,FALSE)</f>
        <v>0</v>
      </c>
      <c r="O158" s="194" t="str">
        <f>IF(LEN(VLOOKUP(B158,'Analyst Report'!$A:$I,7,FALSE))= 0,"",VLOOKUP(B158,'Analyst Report'!$A:$I,7,FALSE))</f>
        <v/>
      </c>
      <c r="P158" s="194">
        <f t="shared" si="13"/>
        <v>0</v>
      </c>
      <c r="Q158" s="194">
        <v>20</v>
      </c>
      <c r="R158" s="194">
        <f>IF(LEN(VLOOKUP(B158,'Analyst Report'!$A$31:$I$288,9,FALSE))=0,VLOOKUP(B158,'Analyst Report'!$A$31:$I$288,8,FALSE),VLOOKUP(B158,'Analyst Report'!$A$31:$I$288,9,FALSE))</f>
        <v>20</v>
      </c>
      <c r="S158" s="194">
        <f t="shared" si="17"/>
        <v>0</v>
      </c>
      <c r="T158" s="194">
        <f t="shared" si="14"/>
        <v>0</v>
      </c>
      <c r="U158" s="193" t="s">
        <v>60</v>
      </c>
      <c r="V158" s="193" t="s">
        <v>60</v>
      </c>
      <c r="W158" s="193" t="s">
        <v>60</v>
      </c>
      <c r="X158" s="193" t="s">
        <v>60</v>
      </c>
      <c r="Y158" s="193" t="s">
        <v>60</v>
      </c>
      <c r="Z158" s="193" t="s">
        <v>60</v>
      </c>
      <c r="AA158" s="193" t="s">
        <v>60</v>
      </c>
      <c r="AB158" s="193" t="s">
        <v>60</v>
      </c>
    </row>
    <row r="159" spans="1:28" ht="105" x14ac:dyDescent="0.2">
      <c r="A159" s="201">
        <f t="shared" si="16"/>
        <v>142</v>
      </c>
      <c r="B159" s="202" t="s">
        <v>200</v>
      </c>
      <c r="C159" s="202" t="s">
        <v>3100</v>
      </c>
      <c r="D159" s="202">
        <f>VLOOKUP(B159,'HECVAT - Full | Vendor Response'!A$4:D$320,4,TRUE)</f>
        <v>0</v>
      </c>
      <c r="E159" s="195" t="s">
        <v>60</v>
      </c>
      <c r="F159" s="195" t="s">
        <v>2521</v>
      </c>
      <c r="G159" s="195" t="s">
        <v>2522</v>
      </c>
      <c r="H159" s="207" t="s">
        <v>2373</v>
      </c>
      <c r="I159" s="207" t="s">
        <v>2374</v>
      </c>
      <c r="J159" s="196" t="str">
        <f t="shared" si="15"/>
        <v>FALSE</v>
      </c>
      <c r="K159" s="205">
        <f>IF(OR(N$24="1",N$24="2"),1,0)</f>
        <v>0</v>
      </c>
      <c r="L159" s="196" t="s">
        <v>186</v>
      </c>
      <c r="M159" s="194" t="s">
        <v>2122</v>
      </c>
      <c r="N159" s="194">
        <f>VLOOKUP(B159,'HECVAT - Full | Vendor Response'!A:E,3,FALSE)</f>
        <v>0</v>
      </c>
      <c r="O159" s="194" t="str">
        <f>IF(LEN(VLOOKUP(B159,'Analyst Report'!$A:$I,7,FALSE))= 0,"",VLOOKUP(B159,'Analyst Report'!$A:$I,7,FALSE))</f>
        <v/>
      </c>
      <c r="P159" s="194">
        <f t="shared" si="13"/>
        <v>0</v>
      </c>
      <c r="Q159" s="194">
        <v>20</v>
      </c>
      <c r="R159" s="194">
        <f>IF(LEN(VLOOKUP(B159,'Analyst Report'!$A$31:$I$288,9,FALSE))=0,VLOOKUP(B159,'Analyst Report'!$A$31:$I$288,8,FALSE),VLOOKUP(B159,'Analyst Report'!$A$31:$I$288,9,FALSE))</f>
        <v>20</v>
      </c>
      <c r="S159" s="194">
        <f t="shared" si="17"/>
        <v>0</v>
      </c>
      <c r="T159" s="194">
        <f t="shared" si="14"/>
        <v>0</v>
      </c>
      <c r="U159" s="193" t="s">
        <v>60</v>
      </c>
      <c r="V159" s="193" t="s">
        <v>60</v>
      </c>
      <c r="W159" s="193" t="s">
        <v>60</v>
      </c>
      <c r="X159" s="193" t="s">
        <v>60</v>
      </c>
      <c r="Y159" s="193" t="s">
        <v>60</v>
      </c>
      <c r="Z159" s="193" t="s">
        <v>60</v>
      </c>
      <c r="AA159" s="193" t="s">
        <v>60</v>
      </c>
      <c r="AB159" s="193" t="s">
        <v>60</v>
      </c>
    </row>
    <row r="160" spans="1:28" ht="135" x14ac:dyDescent="0.2">
      <c r="A160" s="201">
        <f t="shared" si="16"/>
        <v>143</v>
      </c>
      <c r="B160" s="202" t="s">
        <v>201</v>
      </c>
      <c r="C160" s="202" t="s">
        <v>2523</v>
      </c>
      <c r="D160" s="202" t="str">
        <f>VLOOKUP(B160,'HECVAT - Full | Vendor Response'!A$4:D$320,4,TRUE)</f>
        <v>Access to the Impact cloud architecture back-end is via a combination of VPN, MFA, SSH, and digital keys managed using Amazon's KMS (KMS is certified via the Cryptographic Module Validation Program).</v>
      </c>
      <c r="E160" s="195" t="s">
        <v>60</v>
      </c>
      <c r="F160" s="195" t="s">
        <v>2524</v>
      </c>
      <c r="G160" s="195" t="s">
        <v>2525</v>
      </c>
      <c r="H160" s="207" t="s">
        <v>3001</v>
      </c>
      <c r="I160" s="207" t="s">
        <v>2321</v>
      </c>
      <c r="J160" s="196" t="str">
        <f t="shared" si="15"/>
        <v>FALSE</v>
      </c>
      <c r="K160" s="205">
        <f>IF(OR(N$24="3",N$24="4",N$24="5",N$24="6"),1,0)</f>
        <v>1</v>
      </c>
      <c r="L160" s="196" t="s">
        <v>186</v>
      </c>
      <c r="M160" s="194" t="s">
        <v>2122</v>
      </c>
      <c r="N160" s="194" t="str">
        <f>VLOOKUP(B160,'HECVAT - Full | Vendor Response'!A:E,3,FALSE)</f>
        <v>Yes</v>
      </c>
      <c r="O160" s="194" t="str">
        <f>IF(LEN(VLOOKUP(B160,'Analyst Report'!$A:$I,7,FALSE))= 0,"",VLOOKUP(B160,'Analyst Report'!$A:$I,7,FALSE))</f>
        <v/>
      </c>
      <c r="P160" s="194">
        <f t="shared" si="13"/>
        <v>1</v>
      </c>
      <c r="Q160" s="194">
        <v>20</v>
      </c>
      <c r="R160" s="194">
        <f>IF(LEN(VLOOKUP(B160,'Analyst Report'!$A$31:$I$288,9,FALSE))=0,VLOOKUP(B160,'Analyst Report'!$A$31:$I$288,8,FALSE),VLOOKUP(B160,'Analyst Report'!$A$31:$I$288,9,FALSE))</f>
        <v>20</v>
      </c>
      <c r="S160" s="194">
        <f t="shared" si="17"/>
        <v>20</v>
      </c>
      <c r="T160" s="194">
        <f t="shared" si="14"/>
        <v>20</v>
      </c>
      <c r="U160" s="193" t="s">
        <v>60</v>
      </c>
      <c r="V160" s="193" t="s">
        <v>60</v>
      </c>
      <c r="W160" s="193" t="s">
        <v>60</v>
      </c>
      <c r="X160" s="193" t="s">
        <v>60</v>
      </c>
      <c r="Y160" s="193" t="s">
        <v>60</v>
      </c>
      <c r="Z160" s="193" t="s">
        <v>60</v>
      </c>
      <c r="AA160" s="193" t="s">
        <v>60</v>
      </c>
      <c r="AB160" s="193" t="s">
        <v>60</v>
      </c>
    </row>
    <row r="161" spans="1:28" ht="90" x14ac:dyDescent="0.2">
      <c r="A161" s="201">
        <f t="shared" si="16"/>
        <v>144</v>
      </c>
      <c r="B161" s="202" t="s">
        <v>202</v>
      </c>
      <c r="C161" s="202" t="s">
        <v>2526</v>
      </c>
      <c r="D161" s="202" t="str">
        <f>VLOOKUP(B161,'HECVAT - Full | Vendor Response'!A$4:D$320,4,TRUE)</f>
        <v>We utilize AWS Machine Images (AMIs) and further harden these images with internal configuration and hardening by default.</v>
      </c>
      <c r="E161" s="195" t="s">
        <v>60</v>
      </c>
      <c r="F161" s="195" t="s">
        <v>2527</v>
      </c>
      <c r="G161" s="195" t="s">
        <v>60</v>
      </c>
      <c r="H161" s="207" t="s">
        <v>2528</v>
      </c>
      <c r="I161" s="207" t="s">
        <v>2529</v>
      </c>
      <c r="J161" s="196" t="str">
        <f t="shared" si="15"/>
        <v>FALSE</v>
      </c>
      <c r="K161" s="205">
        <f>IF(OR(N$24="3",N$24="4",N$24="5",N$24="6"),1,0)</f>
        <v>1</v>
      </c>
      <c r="L161" s="196" t="s">
        <v>186</v>
      </c>
      <c r="M161" s="194" t="s">
        <v>2122</v>
      </c>
      <c r="N161" s="194" t="str">
        <f>VLOOKUP(B161,'HECVAT - Full | Vendor Response'!A:E,3,FALSE)</f>
        <v>Yes</v>
      </c>
      <c r="O161" s="194" t="str">
        <f>IF(LEN(VLOOKUP(B161,'Analyst Report'!$A:$I,7,FALSE))= 0,"",VLOOKUP(B161,'Analyst Report'!$A:$I,7,FALSE))</f>
        <v/>
      </c>
      <c r="P161" s="194">
        <f t="shared" si="13"/>
        <v>1</v>
      </c>
      <c r="Q161" s="194">
        <v>20</v>
      </c>
      <c r="R161" s="194">
        <f>IF(LEN(VLOOKUP(B161,'Analyst Report'!$A$31:$I$288,9,FALSE))=0,VLOOKUP(B161,'Analyst Report'!$A$31:$I$288,8,FALSE),VLOOKUP(B161,'Analyst Report'!$A$31:$I$288,9,FALSE))</f>
        <v>20</v>
      </c>
      <c r="S161" s="194">
        <f t="shared" si="17"/>
        <v>20</v>
      </c>
      <c r="T161" s="194">
        <f t="shared" si="14"/>
        <v>20</v>
      </c>
      <c r="U161" s="193" t="s">
        <v>60</v>
      </c>
      <c r="V161" s="193" t="s">
        <v>60</v>
      </c>
      <c r="W161" s="193" t="s">
        <v>60</v>
      </c>
      <c r="X161" s="193" t="s">
        <v>60</v>
      </c>
      <c r="Y161" s="193" t="s">
        <v>60</v>
      </c>
      <c r="Z161" s="193" t="s">
        <v>60</v>
      </c>
      <c r="AA161" s="193" t="s">
        <v>60</v>
      </c>
      <c r="AB161" s="193" t="s">
        <v>60</v>
      </c>
    </row>
    <row r="162" spans="1:28" ht="409.6" x14ac:dyDescent="0.2">
      <c r="A162" s="201">
        <f t="shared" si="16"/>
        <v>145</v>
      </c>
      <c r="B162" s="202" t="s">
        <v>203</v>
      </c>
      <c r="C162" s="202" t="s">
        <v>2530</v>
      </c>
      <c r="D162" s="202" t="str">
        <f>VLOOKUP(B162,'HECVAT - Full | Vendor Response'!A$4:D$320,4,TRUE)</f>
        <v>Access to architecture components, including databases, are secured using AWS’ Key Management Service (KMS). KMS is integrated with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62" s="195" t="s">
        <v>2531</v>
      </c>
      <c r="F162" s="195"/>
      <c r="G162" s="195"/>
      <c r="H162" s="207" t="s">
        <v>2472</v>
      </c>
      <c r="I162" s="207" t="s">
        <v>3101</v>
      </c>
      <c r="J162" s="196" t="str">
        <f t="shared" si="15"/>
        <v>FALSE</v>
      </c>
      <c r="K162" s="205">
        <f>IF(OR(N$24="3",N$24="4",N$24="5",N$24="6"),1,0)</f>
        <v>1</v>
      </c>
      <c r="L162" s="196" t="s">
        <v>186</v>
      </c>
      <c r="M162" s="194" t="s">
        <v>2126</v>
      </c>
      <c r="N162" s="194" t="str">
        <f>VLOOKUP(B162,'HECVAT - Full | Vendor Response'!A:E,3,FALSE)</f>
        <v>No</v>
      </c>
      <c r="O162" s="194" t="str">
        <f>IF(LEN(VLOOKUP(B162,'Analyst Report'!$A:$I,7,FALSE))= 0,"",VLOOKUP(B162,'Analyst Report'!$A:$I,7,FALSE))</f>
        <v/>
      </c>
      <c r="P162" s="194">
        <f t="shared" si="13"/>
        <v>1</v>
      </c>
      <c r="Q162" s="194">
        <v>20</v>
      </c>
      <c r="R162" s="194">
        <f>IF(LEN(VLOOKUP(B162,'Analyst Report'!$A$31:$I$288,9,FALSE))=0,VLOOKUP(B162,'Analyst Report'!$A$31:$I$288,8,FALSE),VLOOKUP(B162,'Analyst Report'!$A$31:$I$288,9,FALSE))</f>
        <v>20</v>
      </c>
      <c r="S162" s="194">
        <f t="shared" si="17"/>
        <v>20</v>
      </c>
      <c r="T162" s="194">
        <f t="shared" si="14"/>
        <v>20</v>
      </c>
      <c r="U162" s="193" t="s">
        <v>60</v>
      </c>
      <c r="V162" s="193" t="s">
        <v>60</v>
      </c>
      <c r="W162" s="193" t="s">
        <v>60</v>
      </c>
      <c r="X162" s="193" t="s">
        <v>60</v>
      </c>
      <c r="Y162" s="193" t="s">
        <v>60</v>
      </c>
      <c r="Z162" s="193" t="s">
        <v>60</v>
      </c>
      <c r="AA162" s="193" t="s">
        <v>60</v>
      </c>
      <c r="AB162" s="193" t="s">
        <v>60</v>
      </c>
    </row>
    <row r="163" spans="1:28" ht="409.6" x14ac:dyDescent="0.2">
      <c r="A163" s="201">
        <f t="shared" si="16"/>
        <v>146</v>
      </c>
      <c r="B163" s="208" t="s">
        <v>204</v>
      </c>
      <c r="C163" s="202" t="s">
        <v>2532</v>
      </c>
      <c r="D163" s="202">
        <f>VLOOKUP(B163,'HECVAT - Full | Vendor Response'!A$4:D$320,4,TRUE)</f>
        <v>0</v>
      </c>
      <c r="E163" s="195" t="s">
        <v>3103</v>
      </c>
      <c r="F163" s="195" t="s">
        <v>2533</v>
      </c>
      <c r="G163" s="195" t="s">
        <v>2534</v>
      </c>
      <c r="H163" s="207" t="s">
        <v>2535</v>
      </c>
      <c r="I163" s="207" t="s">
        <v>2536</v>
      </c>
      <c r="J163" s="196" t="str">
        <f t="shared" si="15"/>
        <v>FALSE</v>
      </c>
      <c r="K163" s="205">
        <f>IF(N$21="Yes",1,0)</f>
        <v>1</v>
      </c>
      <c r="L163" s="196" t="s">
        <v>2537</v>
      </c>
      <c r="M163" s="194" t="s">
        <v>2122</v>
      </c>
      <c r="N163" s="194" t="str">
        <f>VLOOKUP(B163,'HECVAT - Full | Vendor Response'!A:E,3,FALSE)</f>
        <v>Instructure has a documented Business Continuity/Disaster Recovery plan. These plans are tested at least annually in full, and we frequently test our ability to restore from backup.
Please see our Instructure Business Continuity and Disaster Recovery Paper which is part of the Impact Compliance Package.</v>
      </c>
      <c r="O163" s="194" t="str">
        <f>IF(LEN(VLOOKUP(B163,'Analyst Report'!$A:$I,7,FALSE))= 0,"",VLOOKUP(B163,'Analyst Report'!$A:$I,7,FALSE))</f>
        <v/>
      </c>
      <c r="P163" s="194">
        <f t="shared" si="13"/>
        <v>0</v>
      </c>
      <c r="Q163" s="194">
        <v>20</v>
      </c>
      <c r="R163" s="194">
        <f>IF(LEN(VLOOKUP(B163,'Analyst Report'!$A$31:$I$288,9,FALSE))=0,VLOOKUP(B163,'Analyst Report'!$A$31:$I$288,8,FALSE),VLOOKUP(B163,'Analyst Report'!$A$31:$I$288,9,FALSE))</f>
        <v>20</v>
      </c>
      <c r="S163" s="194">
        <f t="shared" si="17"/>
        <v>20</v>
      </c>
      <c r="T163" s="194">
        <f t="shared" si="14"/>
        <v>0</v>
      </c>
      <c r="U163" s="193" t="s">
        <v>60</v>
      </c>
      <c r="V163" s="193" t="s">
        <v>60</v>
      </c>
      <c r="W163" s="193" t="s">
        <v>60</v>
      </c>
      <c r="X163" s="193" t="s">
        <v>60</v>
      </c>
      <c r="Y163" s="193" t="s">
        <v>60</v>
      </c>
      <c r="Z163" s="193" t="s">
        <v>60</v>
      </c>
      <c r="AA163" s="193" t="s">
        <v>60</v>
      </c>
      <c r="AB163" s="193" t="s">
        <v>60</v>
      </c>
    </row>
    <row r="164" spans="1:28" ht="150" x14ac:dyDescent="0.2">
      <c r="A164" s="201">
        <f t="shared" si="16"/>
        <v>147</v>
      </c>
      <c r="B164" s="208" t="s">
        <v>205</v>
      </c>
      <c r="C164" s="202" t="s">
        <v>2538</v>
      </c>
      <c r="D164" s="202" t="str">
        <f>VLOOKUP(B164,'HECVAT - Full | Vendor Response'!A$4:D$320,4,TRUE)</f>
        <v>Instructure's Disaster Recovery Plan is owned by the Security and Compliance Team and reviewed annually. It is provided to stakeholders for review and supported by both the Executive Leadership Team and Engineering Team.</v>
      </c>
      <c r="E164" s="195" t="s">
        <v>60</v>
      </c>
      <c r="F164" s="195" t="s">
        <v>2539</v>
      </c>
      <c r="G164" s="195" t="s">
        <v>3104</v>
      </c>
      <c r="H164" s="207" t="s">
        <v>3105</v>
      </c>
      <c r="I164" s="207" t="s">
        <v>2540</v>
      </c>
      <c r="J164" s="196" t="str">
        <f t="shared" si="15"/>
        <v>FALSE</v>
      </c>
      <c r="K164" s="205">
        <f t="shared" ref="K164:K173" si="18">IF(N$21="Yes",1,0)</f>
        <v>1</v>
      </c>
      <c r="L164" s="196" t="s">
        <v>2537</v>
      </c>
      <c r="M164" s="194" t="s">
        <v>2122</v>
      </c>
      <c r="N164" s="194" t="str">
        <f>VLOOKUP(B164,'HECVAT - Full | Vendor Response'!A:E,3,FALSE)</f>
        <v>Yes</v>
      </c>
      <c r="O164" s="194" t="str">
        <f>IF(LEN(VLOOKUP(B164,'Analyst Report'!$A:$I,7,FALSE))= 0,"",VLOOKUP(B164,'Analyst Report'!$A:$I,7,FALSE))</f>
        <v/>
      </c>
      <c r="P164" s="194">
        <f t="shared" si="13"/>
        <v>1</v>
      </c>
      <c r="Q164" s="194">
        <v>15</v>
      </c>
      <c r="R164" s="194">
        <f>IF(LEN(VLOOKUP(B164,'Analyst Report'!$A$31:$I$288,9,FALSE))=0,VLOOKUP(B164,'Analyst Report'!$A$31:$I$288,8,FALSE),VLOOKUP(B164,'Analyst Report'!$A$31:$I$288,9,FALSE))</f>
        <v>15</v>
      </c>
      <c r="S164" s="194">
        <f t="shared" si="17"/>
        <v>15</v>
      </c>
      <c r="T164" s="194">
        <f t="shared" si="14"/>
        <v>15</v>
      </c>
      <c r="U164" s="193" t="s">
        <v>60</v>
      </c>
      <c r="V164" s="193" t="s">
        <v>60</v>
      </c>
      <c r="W164" s="193" t="s">
        <v>60</v>
      </c>
      <c r="X164" s="193" t="s">
        <v>60</v>
      </c>
      <c r="Y164" s="193" t="s">
        <v>60</v>
      </c>
      <c r="Z164" s="193" t="s">
        <v>60</v>
      </c>
      <c r="AA164" s="193" t="s">
        <v>60</v>
      </c>
      <c r="AB164" s="193" t="s">
        <v>60</v>
      </c>
    </row>
    <row r="165" spans="1:28" ht="120" x14ac:dyDescent="0.2">
      <c r="A165" s="201">
        <f t="shared" si="16"/>
        <v>148</v>
      </c>
      <c r="B165" s="208" t="s">
        <v>206</v>
      </c>
      <c r="C165" s="202" t="s">
        <v>3106</v>
      </c>
      <c r="D165" s="202" t="str">
        <f>VLOOKUP(B165,'HECVAT - Full | Vendor Response'!A$4:D$320,4,TRUE)</f>
        <v>Please see our Instructure Business Continuity and Disaster Recovery Paper which is part of the Impact Compliance Package. https://inst.bid/impact/dl</v>
      </c>
      <c r="E165" s="195" t="s">
        <v>60</v>
      </c>
      <c r="F165" s="195" t="s">
        <v>3107</v>
      </c>
      <c r="G165" s="195" t="s">
        <v>3108</v>
      </c>
      <c r="H165" s="207" t="s">
        <v>2541</v>
      </c>
      <c r="I165" s="207" t="s">
        <v>3109</v>
      </c>
      <c r="J165" s="196" t="str">
        <f t="shared" si="15"/>
        <v>TRUE</v>
      </c>
      <c r="K165" s="205">
        <f t="shared" si="18"/>
        <v>1</v>
      </c>
      <c r="L165" s="196" t="s">
        <v>2537</v>
      </c>
      <c r="M165" s="194" t="s">
        <v>2122</v>
      </c>
      <c r="N165" s="194" t="str">
        <f>VLOOKUP(B165,'HECVAT - Full | Vendor Response'!A:E,3,FALSE)</f>
        <v>Yes</v>
      </c>
      <c r="O165" s="194" t="str">
        <f>IF(LEN(VLOOKUP(B165,'Analyst Report'!$A:$I,7,FALSE))= 0,"",VLOOKUP(B165,'Analyst Report'!$A:$I,7,FALSE))</f>
        <v/>
      </c>
      <c r="P165" s="194">
        <f t="shared" si="13"/>
        <v>1</v>
      </c>
      <c r="Q165" s="194">
        <v>25</v>
      </c>
      <c r="R165" s="194">
        <f>IF(LEN(VLOOKUP(B165,'Analyst Report'!$A$31:$I$288,9,FALSE))=0,VLOOKUP(B165,'Analyst Report'!$A$31:$I$288,8,FALSE),VLOOKUP(B165,'Analyst Report'!$A$31:$I$288,9,FALSE))</f>
        <v>25</v>
      </c>
      <c r="S165" s="194">
        <f t="shared" si="17"/>
        <v>25</v>
      </c>
      <c r="T165" s="194">
        <f t="shared" si="14"/>
        <v>25</v>
      </c>
      <c r="U165" s="193" t="s">
        <v>60</v>
      </c>
      <c r="V165" s="193" t="s">
        <v>60</v>
      </c>
      <c r="W165" s="193" t="s">
        <v>60</v>
      </c>
      <c r="X165" s="193" t="s">
        <v>60</v>
      </c>
      <c r="Y165" s="193" t="s">
        <v>60</v>
      </c>
      <c r="Z165" s="193" t="s">
        <v>60</v>
      </c>
      <c r="AA165" s="193" t="s">
        <v>60</v>
      </c>
      <c r="AB165" s="193" t="s">
        <v>60</v>
      </c>
    </row>
    <row r="166" spans="1:28" ht="240" x14ac:dyDescent="0.2">
      <c r="A166" s="201">
        <f t="shared" si="16"/>
        <v>149</v>
      </c>
      <c r="B166" s="208" t="s">
        <v>207</v>
      </c>
      <c r="C166" s="202" t="s">
        <v>3110</v>
      </c>
      <c r="D166" s="202" t="str">
        <f>VLOOKUP(B166,'HECVAT - Full | Vendor Response'!A$4:D$320,4,TRUE)</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v>
      </c>
      <c r="E166" s="195" t="s">
        <v>60</v>
      </c>
      <c r="F166" s="195"/>
      <c r="G166" s="195" t="s">
        <v>3111</v>
      </c>
      <c r="H166" s="207" t="s">
        <v>2465</v>
      </c>
      <c r="I166" s="207" t="s">
        <v>2466</v>
      </c>
      <c r="J166" s="196" t="str">
        <f t="shared" si="15"/>
        <v>FALSE</v>
      </c>
      <c r="K166" s="205">
        <f t="shared" si="18"/>
        <v>1</v>
      </c>
      <c r="L166" s="196" t="s">
        <v>2537</v>
      </c>
      <c r="M166" s="194" t="s">
        <v>2126</v>
      </c>
      <c r="N166" s="194" t="str">
        <f>VLOOKUP(B166,'HECVAT - Full | Vendor Response'!A:E,3,FALSE)</f>
        <v>No</v>
      </c>
      <c r="O166" s="194" t="str">
        <f>IF(LEN(VLOOKUP(B166,'Analyst Report'!$A:$I,7,FALSE))= 0,"",VLOOKUP(B166,'Analyst Report'!$A:$I,7,FALSE))</f>
        <v/>
      </c>
      <c r="P166" s="194">
        <f t="shared" si="13"/>
        <v>1</v>
      </c>
      <c r="Q166" s="194">
        <v>20</v>
      </c>
      <c r="R166" s="194">
        <f>IF(LEN(VLOOKUP(B166,'Analyst Report'!$A$31:$I$288,9,FALSE))=0,VLOOKUP(B166,'Analyst Report'!$A$31:$I$288,8,FALSE),VLOOKUP(B166,'Analyst Report'!$A$31:$I$288,9,FALSE))</f>
        <v>20</v>
      </c>
      <c r="S166" s="194">
        <f t="shared" si="17"/>
        <v>20</v>
      </c>
      <c r="T166" s="194">
        <f t="shared" si="14"/>
        <v>20</v>
      </c>
      <c r="U166" s="193" t="s">
        <v>60</v>
      </c>
      <c r="V166" s="193" t="s">
        <v>60</v>
      </c>
      <c r="W166" s="193" t="s">
        <v>60</v>
      </c>
      <c r="X166" s="193" t="s">
        <v>60</v>
      </c>
      <c r="Y166" s="193" t="s">
        <v>60</v>
      </c>
      <c r="Z166" s="193" t="s">
        <v>60</v>
      </c>
      <c r="AA166" s="193" t="s">
        <v>60</v>
      </c>
      <c r="AB166" s="193" t="s">
        <v>60</v>
      </c>
    </row>
    <row r="167" spans="1:28" ht="409.6" x14ac:dyDescent="0.2">
      <c r="A167" s="201">
        <f t="shared" si="16"/>
        <v>150</v>
      </c>
      <c r="B167" s="208" t="s">
        <v>208</v>
      </c>
      <c r="C167" s="202" t="s">
        <v>3112</v>
      </c>
      <c r="D167" s="202" t="str">
        <f>VLOOKUP(B167,'HECVAT - Full | Vendor Response'!A$4:D$320,4,TRUE)</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Impact is hosted in multiple regions around the world. For each region, there is a designated Disaster Recovery site.</v>
      </c>
      <c r="E167" s="195" t="s">
        <v>60</v>
      </c>
      <c r="F167" s="195" t="s">
        <v>2542</v>
      </c>
      <c r="G167" s="195" t="s">
        <v>2543</v>
      </c>
      <c r="H167" s="207" t="s">
        <v>2544</v>
      </c>
      <c r="I167" s="207" t="s">
        <v>2545</v>
      </c>
      <c r="J167" s="196" t="str">
        <f t="shared" si="15"/>
        <v>FALSE</v>
      </c>
      <c r="K167" s="205">
        <f t="shared" si="18"/>
        <v>1</v>
      </c>
      <c r="L167" s="196" t="s">
        <v>2537</v>
      </c>
      <c r="M167" s="194" t="s">
        <v>2122</v>
      </c>
      <c r="N167" s="194" t="str">
        <f>VLOOKUP(B167,'HECVAT - Full | Vendor Response'!A:E,3,FALSE)</f>
        <v>Yes</v>
      </c>
      <c r="O167" s="194" t="str">
        <f>IF(LEN(VLOOKUP(B167,'Analyst Report'!$A:$I,7,FALSE))= 0,"",VLOOKUP(B167,'Analyst Report'!$A:$I,7,FALSE))</f>
        <v/>
      </c>
      <c r="P167" s="194">
        <f t="shared" si="13"/>
        <v>1</v>
      </c>
      <c r="Q167" s="194">
        <v>20</v>
      </c>
      <c r="R167" s="194">
        <f>IF(LEN(VLOOKUP(B167,'Analyst Report'!$A$31:$I$288,9,FALSE))=0,VLOOKUP(B167,'Analyst Report'!$A$31:$I$288,8,FALSE),VLOOKUP(B167,'Analyst Report'!$A$31:$I$288,9,FALSE))</f>
        <v>20</v>
      </c>
      <c r="S167" s="194">
        <f t="shared" si="17"/>
        <v>20</v>
      </c>
      <c r="T167" s="194">
        <f t="shared" si="14"/>
        <v>20</v>
      </c>
      <c r="U167" s="193" t="s">
        <v>60</v>
      </c>
      <c r="V167" s="193" t="s">
        <v>60</v>
      </c>
      <c r="W167" s="193" t="s">
        <v>60</v>
      </c>
      <c r="X167" s="193" t="s">
        <v>60</v>
      </c>
      <c r="Y167" s="193" t="s">
        <v>60</v>
      </c>
      <c r="Z167" s="193" t="s">
        <v>60</v>
      </c>
      <c r="AA167" s="193" t="s">
        <v>60</v>
      </c>
      <c r="AB167" s="193" t="s">
        <v>60</v>
      </c>
    </row>
    <row r="168" spans="1:28" ht="210" x14ac:dyDescent="0.2">
      <c r="A168" s="201">
        <f t="shared" si="16"/>
        <v>151</v>
      </c>
      <c r="B168" s="208" t="s">
        <v>209</v>
      </c>
      <c r="C168" s="202" t="s">
        <v>2546</v>
      </c>
      <c r="D168" s="202" t="str">
        <f>VLOOKUP(B168,'HECVAT - Full | Vendor Response'!A$4:D$320,4,TRUE)</f>
        <v xml:space="preserve">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v>
      </c>
      <c r="E168" s="195" t="s">
        <v>60</v>
      </c>
      <c r="F168" s="195" t="s">
        <v>3113</v>
      </c>
      <c r="G168" s="195" t="s">
        <v>2547</v>
      </c>
      <c r="H168" s="207" t="s">
        <v>2548</v>
      </c>
      <c r="I168" s="207" t="s">
        <v>2549</v>
      </c>
      <c r="J168" s="196" t="str">
        <f t="shared" si="15"/>
        <v>FALSE</v>
      </c>
      <c r="K168" s="205">
        <f t="shared" si="18"/>
        <v>1</v>
      </c>
      <c r="L168" s="196" t="s">
        <v>2537</v>
      </c>
      <c r="M168" s="194" t="s">
        <v>2122</v>
      </c>
      <c r="N168" s="194" t="str">
        <f>VLOOKUP(B168,'HECVAT - Full | Vendor Response'!A:E,3,FALSE)</f>
        <v>Yes</v>
      </c>
      <c r="O168" s="194" t="str">
        <f>IF(LEN(VLOOKUP(B168,'Analyst Report'!$A:$I,7,FALSE))= 0,"",VLOOKUP(B168,'Analyst Report'!$A:$I,7,FALSE))</f>
        <v/>
      </c>
      <c r="P168" s="194">
        <f t="shared" si="13"/>
        <v>1</v>
      </c>
      <c r="Q168" s="194">
        <v>20</v>
      </c>
      <c r="R168" s="194">
        <f>IF(LEN(VLOOKUP(B168,'Analyst Report'!$A$31:$I$288,9,FALSE))=0,VLOOKUP(B168,'Analyst Report'!$A$31:$I$288,8,FALSE),VLOOKUP(B168,'Analyst Report'!$A$31:$I$288,9,FALSE))</f>
        <v>20</v>
      </c>
      <c r="S168" s="194">
        <f t="shared" si="17"/>
        <v>20</v>
      </c>
      <c r="T168" s="194">
        <f t="shared" si="14"/>
        <v>20</v>
      </c>
      <c r="U168" s="193" t="s">
        <v>60</v>
      </c>
      <c r="V168" s="193" t="s">
        <v>60</v>
      </c>
      <c r="W168" s="193" t="s">
        <v>60</v>
      </c>
      <c r="X168" s="193" t="s">
        <v>60</v>
      </c>
      <c r="Y168" s="193" t="s">
        <v>60</v>
      </c>
      <c r="Z168" s="193" t="s">
        <v>60</v>
      </c>
      <c r="AA168" s="193" t="s">
        <v>60</v>
      </c>
      <c r="AB168" s="193" t="s">
        <v>60</v>
      </c>
    </row>
    <row r="169" spans="1:28" ht="120" x14ac:dyDescent="0.2">
      <c r="A169" s="201">
        <f t="shared" si="16"/>
        <v>152</v>
      </c>
      <c r="B169" s="208" t="s">
        <v>210</v>
      </c>
      <c r="C169" s="202" t="s">
        <v>2550</v>
      </c>
      <c r="D169" s="202" t="str">
        <f>VLOOKUP(B169,'HECVAT - Full | Vendor Response'!A$4:D$320,4,TRUE)</f>
        <v>Please see our Business Continuity and Disaster Recovery Paper which is part of the Impact Compliance Package. https://inst.bid/impact/dl</v>
      </c>
      <c r="E169" s="195" t="s">
        <v>60</v>
      </c>
      <c r="F169" s="195" t="s">
        <v>2551</v>
      </c>
      <c r="G169" s="195" t="s">
        <v>2552</v>
      </c>
      <c r="H169" s="207" t="s">
        <v>2347</v>
      </c>
      <c r="I169" s="207" t="s">
        <v>2348</v>
      </c>
      <c r="J169" s="196" t="str">
        <f t="shared" si="15"/>
        <v>FALSE</v>
      </c>
      <c r="K169" s="205">
        <f t="shared" si="18"/>
        <v>1</v>
      </c>
      <c r="L169" s="196" t="s">
        <v>2537</v>
      </c>
      <c r="M169" s="194" t="s">
        <v>2122</v>
      </c>
      <c r="N169" s="194" t="str">
        <f>VLOOKUP(B169,'HECVAT - Full | Vendor Response'!A:E,3,FALSE)</f>
        <v>Yes</v>
      </c>
      <c r="O169" s="194" t="str">
        <f>IF(LEN(VLOOKUP(B169,'Analyst Report'!$A:$I,7,FALSE))= 0,"",VLOOKUP(B169,'Analyst Report'!$A:$I,7,FALSE))</f>
        <v/>
      </c>
      <c r="P169" s="194">
        <f t="shared" si="13"/>
        <v>1</v>
      </c>
      <c r="Q169" s="194">
        <v>20</v>
      </c>
      <c r="R169" s="194">
        <f>IF(LEN(VLOOKUP(B169,'Analyst Report'!$A$31:$I$288,9,FALSE))=0,VLOOKUP(B169,'Analyst Report'!$A$31:$I$288,8,FALSE),VLOOKUP(B169,'Analyst Report'!$A$31:$I$288,9,FALSE))</f>
        <v>20</v>
      </c>
      <c r="S169" s="194">
        <f t="shared" si="17"/>
        <v>20</v>
      </c>
      <c r="T169" s="194">
        <f t="shared" si="14"/>
        <v>20</v>
      </c>
      <c r="U169" s="193" t="s">
        <v>60</v>
      </c>
      <c r="V169" s="193" t="s">
        <v>60</v>
      </c>
      <c r="W169" s="193" t="s">
        <v>60</v>
      </c>
      <c r="X169" s="193" t="s">
        <v>60</v>
      </c>
      <c r="Y169" s="193" t="s">
        <v>60</v>
      </c>
      <c r="Z169" s="193" t="s">
        <v>60</v>
      </c>
      <c r="AA169" s="193" t="s">
        <v>60</v>
      </c>
      <c r="AB169" s="193" t="s">
        <v>60</v>
      </c>
    </row>
    <row r="170" spans="1:28" ht="409.6" x14ac:dyDescent="0.2">
      <c r="A170" s="201">
        <f t="shared" si="16"/>
        <v>153</v>
      </c>
      <c r="B170" s="208" t="s">
        <v>211</v>
      </c>
      <c r="C170" s="202" t="s">
        <v>2553</v>
      </c>
      <c r="D170" s="202" t="str">
        <f>VLOOKUP(B170,'HECVAT - Full | Vendor Response'!A$4:D$320,4,TRUE)</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https://status.instructure.com.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70" s="195" t="s">
        <v>60</v>
      </c>
      <c r="F170" s="195" t="s">
        <v>2554</v>
      </c>
      <c r="G170" s="195" t="s">
        <v>2555</v>
      </c>
      <c r="H170" s="207" t="s">
        <v>2347</v>
      </c>
      <c r="I170" s="207" t="s">
        <v>2348</v>
      </c>
      <c r="J170" s="196" t="str">
        <f t="shared" si="15"/>
        <v>FALSE</v>
      </c>
      <c r="K170" s="205">
        <f t="shared" si="18"/>
        <v>1</v>
      </c>
      <c r="L170" s="196" t="s">
        <v>2537</v>
      </c>
      <c r="M170" s="194" t="s">
        <v>2122</v>
      </c>
      <c r="N170" s="194" t="str">
        <f>VLOOKUP(B170,'HECVAT - Full | Vendor Response'!A:E,3,FALSE)</f>
        <v>Yes</v>
      </c>
      <c r="O170" s="194" t="str">
        <f>IF(LEN(VLOOKUP(B170,'Analyst Report'!$A:$I,7,FALSE))= 0,"",VLOOKUP(B170,'Analyst Report'!$A:$I,7,FALSE))</f>
        <v/>
      </c>
      <c r="P170" s="194">
        <f t="shared" si="13"/>
        <v>1</v>
      </c>
      <c r="Q170" s="194">
        <v>20</v>
      </c>
      <c r="R170" s="194">
        <f>IF(LEN(VLOOKUP(B170,'Analyst Report'!$A$31:$I$288,9,FALSE))=0,VLOOKUP(B170,'Analyst Report'!$A$31:$I$288,8,FALSE),VLOOKUP(B170,'Analyst Report'!$A$31:$I$288,9,FALSE))</f>
        <v>20</v>
      </c>
      <c r="S170" s="194">
        <f t="shared" si="17"/>
        <v>20</v>
      </c>
      <c r="T170" s="194">
        <f t="shared" si="14"/>
        <v>20</v>
      </c>
      <c r="U170" s="193" t="s">
        <v>60</v>
      </c>
      <c r="V170" s="193" t="s">
        <v>60</v>
      </c>
      <c r="W170" s="193" t="s">
        <v>60</v>
      </c>
      <c r="X170" s="193" t="s">
        <v>60</v>
      </c>
      <c r="Y170" s="193" t="s">
        <v>60</v>
      </c>
      <c r="Z170" s="193" t="s">
        <v>60</v>
      </c>
      <c r="AA170" s="193" t="s">
        <v>60</v>
      </c>
      <c r="AB170" s="193" t="s">
        <v>60</v>
      </c>
    </row>
    <row r="171" spans="1:28" ht="409.6" x14ac:dyDescent="0.2">
      <c r="A171" s="201">
        <f t="shared" si="16"/>
        <v>154</v>
      </c>
      <c r="B171" s="208" t="s">
        <v>212</v>
      </c>
      <c r="C171" s="202" t="s">
        <v>3114</v>
      </c>
      <c r="D171" s="202">
        <f>VLOOKUP(B171,'HECVAT - Full | Vendor Response'!A$4:D$320,4,TRUE)</f>
        <v>0</v>
      </c>
      <c r="E171" s="195" t="s">
        <v>2556</v>
      </c>
      <c r="F171" s="195"/>
      <c r="G171" s="195"/>
      <c r="H171" s="207" t="s">
        <v>2557</v>
      </c>
      <c r="I171" s="207" t="s">
        <v>2549</v>
      </c>
      <c r="J171" s="196" t="str">
        <f t="shared" si="15"/>
        <v>FALSE</v>
      </c>
      <c r="K171" s="205">
        <f t="shared" si="18"/>
        <v>1</v>
      </c>
      <c r="L171" s="196" t="s">
        <v>2537</v>
      </c>
      <c r="M171" s="194" t="s">
        <v>2122</v>
      </c>
      <c r="N171" s="194" t="str">
        <f>VLOOKUP(B171,'HECVAT - Full | Vendor Response'!A:E,3,FALSE)</f>
        <v xml:space="preserve">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	</v>
      </c>
      <c r="O171" s="194" t="str">
        <f>IF(LEN(VLOOKUP(B171,'Analyst Report'!$A:$I,7,FALSE))= 0,"",VLOOKUP(B171,'Analyst Report'!$A:$I,7,FALSE))</f>
        <v/>
      </c>
      <c r="P171" s="194">
        <f t="shared" si="13"/>
        <v>0</v>
      </c>
      <c r="Q171" s="194">
        <v>20</v>
      </c>
      <c r="R171" s="194">
        <f>IF(LEN(VLOOKUP(B171,'Analyst Report'!$A$31:$I$288,9,FALSE))=0,VLOOKUP(B171,'Analyst Report'!$A$31:$I$288,8,FALSE),VLOOKUP(B171,'Analyst Report'!$A$31:$I$288,9,FALSE))</f>
        <v>20</v>
      </c>
      <c r="S171" s="194">
        <f t="shared" si="17"/>
        <v>20</v>
      </c>
      <c r="T171" s="194">
        <f t="shared" si="14"/>
        <v>0</v>
      </c>
      <c r="U171" s="193" t="s">
        <v>60</v>
      </c>
      <c r="V171" s="193" t="s">
        <v>60</v>
      </c>
      <c r="W171" s="193" t="s">
        <v>60</v>
      </c>
      <c r="X171" s="193" t="s">
        <v>60</v>
      </c>
      <c r="Y171" s="193" t="s">
        <v>60</v>
      </c>
      <c r="Z171" s="193" t="s">
        <v>60</v>
      </c>
      <c r="AA171" s="193" t="s">
        <v>60</v>
      </c>
      <c r="AB171" s="193" t="s">
        <v>60</v>
      </c>
    </row>
    <row r="172" spans="1:28" ht="135" x14ac:dyDescent="0.2">
      <c r="A172" s="201">
        <f t="shared" si="16"/>
        <v>155</v>
      </c>
      <c r="B172" s="208" t="s">
        <v>213</v>
      </c>
      <c r="C172" s="202" t="s">
        <v>3115</v>
      </c>
      <c r="D172" s="202" t="str">
        <f>VLOOKUP(B172,'HECVAT - Full | Vendor Response'!A$4:D$320,4,TRUE)</f>
        <v>Tabletop testing occurs every year, typically in Q1.</v>
      </c>
      <c r="E172" s="195" t="s">
        <v>60</v>
      </c>
      <c r="F172" s="195" t="s">
        <v>2558</v>
      </c>
      <c r="G172" s="195" t="s">
        <v>2559</v>
      </c>
      <c r="H172" s="207" t="s">
        <v>2548</v>
      </c>
      <c r="I172" s="207" t="s">
        <v>2549</v>
      </c>
      <c r="J172" s="196" t="str">
        <f t="shared" si="15"/>
        <v>TRUE</v>
      </c>
      <c r="K172" s="205">
        <f t="shared" si="18"/>
        <v>1</v>
      </c>
      <c r="L172" s="196" t="s">
        <v>2537</v>
      </c>
      <c r="M172" s="194" t="s">
        <v>2122</v>
      </c>
      <c r="N172" s="194" t="str">
        <f>VLOOKUP(B172,'HECVAT - Full | Vendor Response'!A:E,3,FALSE)</f>
        <v>Yes</v>
      </c>
      <c r="O172" s="194" t="str">
        <f>IF(LEN(VLOOKUP(B172,'Analyst Report'!$A:$I,7,FALSE))= 0,"",VLOOKUP(B172,'Analyst Report'!$A:$I,7,FALSE))</f>
        <v/>
      </c>
      <c r="P172" s="194">
        <f t="shared" si="13"/>
        <v>1</v>
      </c>
      <c r="Q172" s="194">
        <v>25</v>
      </c>
      <c r="R172" s="194">
        <f>IF(LEN(VLOOKUP(B172,'Analyst Report'!$A$31:$I$288,9,FALSE))=0,VLOOKUP(B172,'Analyst Report'!$A$31:$I$288,8,FALSE),VLOOKUP(B172,'Analyst Report'!$A$31:$I$288,9,FALSE))</f>
        <v>25</v>
      </c>
      <c r="S172" s="194">
        <f t="shared" si="17"/>
        <v>25</v>
      </c>
      <c r="T172" s="194">
        <f t="shared" si="14"/>
        <v>25</v>
      </c>
      <c r="U172" s="193" t="s">
        <v>60</v>
      </c>
      <c r="V172" s="193" t="s">
        <v>60</v>
      </c>
      <c r="W172" s="193" t="s">
        <v>60</v>
      </c>
      <c r="X172" s="193" t="s">
        <v>60</v>
      </c>
      <c r="Y172" s="193" t="s">
        <v>60</v>
      </c>
      <c r="Z172" s="193" t="s">
        <v>60</v>
      </c>
      <c r="AA172" s="193" t="s">
        <v>60</v>
      </c>
      <c r="AB172" s="193" t="s">
        <v>60</v>
      </c>
    </row>
    <row r="173" spans="1:28" ht="135" x14ac:dyDescent="0.2">
      <c r="A173" s="201">
        <f t="shared" si="16"/>
        <v>156</v>
      </c>
      <c r="B173" s="208" t="s">
        <v>214</v>
      </c>
      <c r="C173" s="202" t="s">
        <v>2560</v>
      </c>
      <c r="D173" s="202" t="str">
        <f>VLOOKUP(B173,'HECVAT - Full | Vendor Response'!A$4:D$320,4,TRUE)</f>
        <v>Instructure's DRP is reviewed in its entirety at least annually and updated to reflect any changes needed.</v>
      </c>
      <c r="E173" s="195" t="s">
        <v>60</v>
      </c>
      <c r="F173" s="195" t="s">
        <v>2561</v>
      </c>
      <c r="G173" s="195" t="s">
        <v>2562</v>
      </c>
      <c r="H173" s="207" t="s">
        <v>2548</v>
      </c>
      <c r="I173" s="207" t="s">
        <v>2549</v>
      </c>
      <c r="J173" s="196" t="str">
        <f t="shared" si="15"/>
        <v>TRUE</v>
      </c>
      <c r="K173" s="205">
        <f t="shared" si="18"/>
        <v>1</v>
      </c>
      <c r="L173" s="196" t="s">
        <v>2537</v>
      </c>
      <c r="M173" s="194" t="s">
        <v>2122</v>
      </c>
      <c r="N173" s="194" t="str">
        <f>VLOOKUP(B173,'HECVAT - Full | Vendor Response'!A:E,3,FALSE)</f>
        <v>Yes</v>
      </c>
      <c r="O173" s="194" t="str">
        <f>IF(LEN(VLOOKUP(B173,'Analyst Report'!$A:$I,7,FALSE))= 0,"",VLOOKUP(B173,'Analyst Report'!$A:$I,7,FALSE))</f>
        <v/>
      </c>
      <c r="P173" s="194">
        <f t="shared" si="13"/>
        <v>1</v>
      </c>
      <c r="Q173" s="194">
        <v>25</v>
      </c>
      <c r="R173" s="194">
        <f>IF(LEN(VLOOKUP(B173,'Analyst Report'!$A$31:$I$288,9,FALSE))=0,VLOOKUP(B173,'Analyst Report'!$A$31:$I$288,8,FALSE),VLOOKUP(B173,'Analyst Report'!$A$31:$I$288,9,FALSE))</f>
        <v>25</v>
      </c>
      <c r="S173" s="194">
        <f t="shared" si="17"/>
        <v>25</v>
      </c>
      <c r="T173" s="194">
        <f t="shared" si="14"/>
        <v>25</v>
      </c>
      <c r="U173" s="193" t="s">
        <v>60</v>
      </c>
      <c r="V173" s="193" t="s">
        <v>60</v>
      </c>
      <c r="W173" s="193" t="s">
        <v>60</v>
      </c>
      <c r="X173" s="193" t="s">
        <v>60</v>
      </c>
      <c r="Y173" s="193" t="s">
        <v>60</v>
      </c>
      <c r="Z173" s="193" t="s">
        <v>60</v>
      </c>
      <c r="AA173" s="193" t="s">
        <v>60</v>
      </c>
      <c r="AB173" s="193" t="s">
        <v>60</v>
      </c>
    </row>
    <row r="174" spans="1:28" ht="210" x14ac:dyDescent="0.2">
      <c r="A174" s="201">
        <f t="shared" si="16"/>
        <v>157</v>
      </c>
      <c r="B174" s="208" t="s">
        <v>216</v>
      </c>
      <c r="C174" s="208" t="s">
        <v>2563</v>
      </c>
      <c r="D174" s="202" t="str">
        <f>VLOOKUP(B174,'HECVAT - Full | Vendor Response'!A$4:D$320,4,TRUE)</f>
        <v xml:space="preserve">All load balancers have a security group attached that only allows TCP/80, 443. </v>
      </c>
      <c r="E174" s="220" t="s">
        <v>60</v>
      </c>
      <c r="F174" s="220" t="s">
        <v>2564</v>
      </c>
      <c r="G174" s="220" t="s">
        <v>2565</v>
      </c>
      <c r="H174" s="213" t="s">
        <v>2566</v>
      </c>
      <c r="I174" s="213" t="s">
        <v>3188</v>
      </c>
      <c r="J174" s="196" t="str">
        <f t="shared" si="15"/>
        <v>TRUE</v>
      </c>
      <c r="K174" s="198">
        <v>1</v>
      </c>
      <c r="L174" s="199" t="s">
        <v>215</v>
      </c>
      <c r="M174" s="200" t="s">
        <v>2122</v>
      </c>
      <c r="N174" s="194" t="str">
        <f>VLOOKUP(B174,'HECVAT - Full | Vendor Response'!A:E,3,FALSE)</f>
        <v>No</v>
      </c>
      <c r="O174" s="194" t="str">
        <f>IF(LEN(VLOOKUP(B174,'Analyst Report'!$A:$I,7,FALSE))= 0,"",VLOOKUP(B174,'Analyst Report'!$A:$I,7,FALSE))</f>
        <v/>
      </c>
      <c r="P174" s="194">
        <f t="shared" si="13"/>
        <v>0</v>
      </c>
      <c r="Q174" s="222">
        <v>25</v>
      </c>
      <c r="R174" s="194">
        <f>IF(LEN(VLOOKUP(B174,'Analyst Report'!$A$31:$I$288,9,FALSE))=0,VLOOKUP(B174,'Analyst Report'!$A$31:$I$288,8,FALSE),VLOOKUP(B174,'Analyst Report'!$A$31:$I$288,9,FALSE))</f>
        <v>25</v>
      </c>
      <c r="S174" s="194">
        <f t="shared" si="17"/>
        <v>25</v>
      </c>
      <c r="T174" s="194">
        <f t="shared" si="14"/>
        <v>0</v>
      </c>
      <c r="U174" s="193" t="s">
        <v>60</v>
      </c>
      <c r="V174" s="193" t="s">
        <v>60</v>
      </c>
      <c r="W174" s="193" t="s">
        <v>60</v>
      </c>
      <c r="X174" s="193" t="s">
        <v>60</v>
      </c>
      <c r="Y174" s="193" t="s">
        <v>60</v>
      </c>
      <c r="Z174" s="193" t="s">
        <v>60</v>
      </c>
      <c r="AA174" s="193" t="s">
        <v>60</v>
      </c>
      <c r="AB174" s="193" t="s">
        <v>60</v>
      </c>
    </row>
    <row r="175" spans="1:28" ht="255" x14ac:dyDescent="0.2">
      <c r="A175" s="201">
        <f t="shared" si="16"/>
        <v>158</v>
      </c>
      <c r="B175" s="208" t="s">
        <v>217</v>
      </c>
      <c r="C175" s="208" t="s">
        <v>3116</v>
      </c>
      <c r="D175" s="202" t="str">
        <f>VLOOKUP(B175,'HECVAT - Full | Vendor Response'!A$4:D$320,4,TRUE)</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175" s="220" t="s">
        <v>60</v>
      </c>
      <c r="F175" s="220" t="s">
        <v>2567</v>
      </c>
      <c r="G175" s="220" t="s">
        <v>2568</v>
      </c>
      <c r="H175" s="213" t="s">
        <v>3117</v>
      </c>
      <c r="I175" s="213" t="s">
        <v>2569</v>
      </c>
      <c r="J175" s="196" t="str">
        <f t="shared" si="15"/>
        <v>FALSE</v>
      </c>
      <c r="K175" s="198">
        <v>1</v>
      </c>
      <c r="L175" s="199" t="s">
        <v>215</v>
      </c>
      <c r="M175" s="200" t="s">
        <v>2122</v>
      </c>
      <c r="N175" s="194" t="str">
        <f>VLOOKUP(B175,'HECVAT - Full | Vendor Response'!A:E,3,FALSE)</f>
        <v>Yes</v>
      </c>
      <c r="O175" s="194" t="str">
        <f>IF(LEN(VLOOKUP(B175,'Analyst Report'!$A:$I,7,FALSE))= 0,"",VLOOKUP(B175,'Analyst Report'!$A:$I,7,FALSE))</f>
        <v/>
      </c>
      <c r="P175" s="194">
        <f t="shared" si="13"/>
        <v>1</v>
      </c>
      <c r="Q175" s="222">
        <v>20</v>
      </c>
      <c r="R175" s="194">
        <f>IF(LEN(VLOOKUP(B175,'Analyst Report'!$A$31:$I$288,9,FALSE))=0,VLOOKUP(B175,'Analyst Report'!$A$31:$I$288,8,FALSE),VLOOKUP(B175,'Analyst Report'!$A$31:$I$288,9,FALSE))</f>
        <v>20</v>
      </c>
      <c r="S175" s="194">
        <f t="shared" si="17"/>
        <v>20</v>
      </c>
      <c r="T175" s="194">
        <f t="shared" si="14"/>
        <v>20</v>
      </c>
      <c r="U175" s="193" t="s">
        <v>60</v>
      </c>
      <c r="V175" s="193" t="s">
        <v>60</v>
      </c>
      <c r="W175" s="193" t="s">
        <v>60</v>
      </c>
      <c r="X175" s="193" t="s">
        <v>60</v>
      </c>
      <c r="Y175" s="193" t="s">
        <v>60</v>
      </c>
      <c r="Z175" s="193" t="s">
        <v>60</v>
      </c>
      <c r="AA175" s="193" t="s">
        <v>60</v>
      </c>
      <c r="AB175" s="193" t="s">
        <v>60</v>
      </c>
    </row>
    <row r="176" spans="1:28" ht="150" x14ac:dyDescent="0.2">
      <c r="A176" s="201">
        <f t="shared" si="16"/>
        <v>159</v>
      </c>
      <c r="B176" s="208" t="s">
        <v>218</v>
      </c>
      <c r="C176" s="208" t="s">
        <v>2570</v>
      </c>
      <c r="D176" s="202" t="str">
        <f>VLOOKUP(B176,'HECVAT - Full | Vendor Response'!A$4:D$320,4,TRUE)</f>
        <v>Instructure has an internal Network Security Policy document which provides requirements for any changes to the infrastructure.</v>
      </c>
      <c r="E176" s="220" t="s">
        <v>60</v>
      </c>
      <c r="F176" s="220" t="s">
        <v>2571</v>
      </c>
      <c r="G176" s="220" t="s">
        <v>2572</v>
      </c>
      <c r="H176" s="213" t="s">
        <v>2573</v>
      </c>
      <c r="I176" s="213" t="s">
        <v>2574</v>
      </c>
      <c r="J176" s="196" t="str">
        <f t="shared" si="15"/>
        <v>TRUE</v>
      </c>
      <c r="K176" s="198">
        <v>1</v>
      </c>
      <c r="L176" s="199" t="s">
        <v>215</v>
      </c>
      <c r="M176" s="200" t="s">
        <v>2122</v>
      </c>
      <c r="N176" s="194" t="str">
        <f>VLOOKUP(B176,'HECVAT - Full | Vendor Response'!A:E,3,FALSE)</f>
        <v>Yes</v>
      </c>
      <c r="O176" s="194" t="str">
        <f>IF(LEN(VLOOKUP(B176,'Analyst Report'!$A:$I,7,FALSE))= 0,"",VLOOKUP(B176,'Analyst Report'!$A:$I,7,FALSE))</f>
        <v/>
      </c>
      <c r="P176" s="194">
        <f t="shared" si="13"/>
        <v>1</v>
      </c>
      <c r="Q176" s="222">
        <v>25</v>
      </c>
      <c r="R176" s="194">
        <f>IF(LEN(VLOOKUP(B176,'Analyst Report'!$A$31:$I$288,9,FALSE))=0,VLOOKUP(B176,'Analyst Report'!$A$31:$I$288,8,FALSE),VLOOKUP(B176,'Analyst Report'!$A$31:$I$288,9,FALSE))</f>
        <v>25</v>
      </c>
      <c r="S176" s="194">
        <f t="shared" si="17"/>
        <v>25</v>
      </c>
      <c r="T176" s="194">
        <f t="shared" si="14"/>
        <v>25</v>
      </c>
      <c r="U176" s="193" t="s">
        <v>60</v>
      </c>
      <c r="V176" s="193" t="s">
        <v>60</v>
      </c>
      <c r="W176" s="193" t="s">
        <v>60</v>
      </c>
      <c r="X176" s="193" t="s">
        <v>60</v>
      </c>
      <c r="Y176" s="193" t="s">
        <v>60</v>
      </c>
      <c r="Z176" s="193" t="s">
        <v>60</v>
      </c>
      <c r="AA176" s="193" t="s">
        <v>60</v>
      </c>
      <c r="AB176" s="193" t="s">
        <v>60</v>
      </c>
    </row>
    <row r="177" spans="1:28" ht="195" x14ac:dyDescent="0.2">
      <c r="A177" s="201">
        <f t="shared" si="16"/>
        <v>160</v>
      </c>
      <c r="B177" s="208" t="s">
        <v>219</v>
      </c>
      <c r="C177" s="208" t="s">
        <v>2575</v>
      </c>
      <c r="D177" s="202" t="str">
        <f>VLOOKUP(B177,'HECVAT - Full | Vendor Response'!A$4:D$320,4,TRUE)</f>
        <v>AWS GuardDuty is deployed on all Impact environments to provide intrusion and anomaly detection.</v>
      </c>
      <c r="E177" s="220" t="s">
        <v>60</v>
      </c>
      <c r="F177" s="220" t="s">
        <v>2576</v>
      </c>
      <c r="G177" s="220" t="s">
        <v>2577</v>
      </c>
      <c r="H177" s="213" t="s">
        <v>3118</v>
      </c>
      <c r="I177" s="213" t="s">
        <v>2578</v>
      </c>
      <c r="J177" s="196" t="str">
        <f t="shared" si="15"/>
        <v>TRUE</v>
      </c>
      <c r="K177" s="198">
        <v>1</v>
      </c>
      <c r="L177" s="199" t="s">
        <v>215</v>
      </c>
      <c r="M177" s="200" t="s">
        <v>2122</v>
      </c>
      <c r="N177" s="194" t="str">
        <f>VLOOKUP(B177,'HECVAT - Full | Vendor Response'!A:E,3,FALSE)</f>
        <v>Yes</v>
      </c>
      <c r="O177" s="194" t="str">
        <f>IF(LEN(VLOOKUP(B177,'Analyst Report'!$A:$I,7,FALSE))= 0,"",VLOOKUP(B177,'Analyst Report'!$A:$I,7,FALSE))</f>
        <v/>
      </c>
      <c r="P177" s="194">
        <f t="shared" si="13"/>
        <v>1</v>
      </c>
      <c r="Q177" s="222">
        <v>25</v>
      </c>
      <c r="R177" s="194">
        <f>IF(LEN(VLOOKUP(B177,'Analyst Report'!$A$31:$I$288,9,FALSE))=0,VLOOKUP(B177,'Analyst Report'!$A$31:$I$288,8,FALSE),VLOOKUP(B177,'Analyst Report'!$A$31:$I$288,9,FALSE))</f>
        <v>25</v>
      </c>
      <c r="S177" s="194">
        <f t="shared" si="17"/>
        <v>25</v>
      </c>
      <c r="T177" s="194">
        <f t="shared" si="14"/>
        <v>25</v>
      </c>
      <c r="U177" s="193" t="s">
        <v>60</v>
      </c>
      <c r="V177" s="193" t="s">
        <v>60</v>
      </c>
      <c r="W177" s="193" t="s">
        <v>60</v>
      </c>
      <c r="X177" s="193" t="s">
        <v>60</v>
      </c>
      <c r="Y177" s="193" t="s">
        <v>60</v>
      </c>
      <c r="Z177" s="193" t="s">
        <v>60</v>
      </c>
      <c r="AA177" s="193" t="s">
        <v>60</v>
      </c>
      <c r="AB177" s="193" t="s">
        <v>60</v>
      </c>
    </row>
    <row r="178" spans="1:28" ht="180" x14ac:dyDescent="0.2">
      <c r="A178" s="201">
        <f t="shared" si="16"/>
        <v>161</v>
      </c>
      <c r="B178" s="208" t="s">
        <v>220</v>
      </c>
      <c r="C178" s="208" t="s">
        <v>2579</v>
      </c>
      <c r="D178" s="202">
        <f>VLOOKUP(B178,'HECVAT - Full | Vendor Response'!A$4:D$320,4,TRUE)</f>
        <v>0</v>
      </c>
      <c r="E178" s="220" t="s">
        <v>60</v>
      </c>
      <c r="F178" s="220" t="s">
        <v>2580</v>
      </c>
      <c r="G178" s="220" t="s">
        <v>2581</v>
      </c>
      <c r="H178" s="213" t="s">
        <v>3119</v>
      </c>
      <c r="I178" s="213" t="s">
        <v>2582</v>
      </c>
      <c r="J178" s="196" t="str">
        <f t="shared" si="15"/>
        <v>FALSE</v>
      </c>
      <c r="K178" s="198">
        <v>1</v>
      </c>
      <c r="L178" s="199" t="s">
        <v>215</v>
      </c>
      <c r="M178" s="200" t="s">
        <v>2122</v>
      </c>
      <c r="N178" s="194" t="str">
        <f>VLOOKUP(B178,'HECVAT - Full | Vendor Response'!A:E,3,FALSE)</f>
        <v>No</v>
      </c>
      <c r="O178" s="194" t="str">
        <f>IF(LEN(VLOOKUP(B178,'Analyst Report'!$A:$I,7,FALSE))= 0,"",VLOOKUP(B178,'Analyst Report'!$A:$I,7,FALSE))</f>
        <v/>
      </c>
      <c r="P178" s="194">
        <f t="shared" si="13"/>
        <v>0</v>
      </c>
      <c r="Q178" s="222">
        <v>20</v>
      </c>
      <c r="R178" s="194">
        <f>IF(LEN(VLOOKUP(B178,'Analyst Report'!$A$31:$I$288,9,FALSE))=0,VLOOKUP(B178,'Analyst Report'!$A$31:$I$288,8,FALSE),VLOOKUP(B178,'Analyst Report'!$A$31:$I$288,9,FALSE))</f>
        <v>20</v>
      </c>
      <c r="S178" s="194">
        <f t="shared" si="17"/>
        <v>20</v>
      </c>
      <c r="T178" s="194">
        <f t="shared" si="14"/>
        <v>0</v>
      </c>
      <c r="U178" s="193" t="s">
        <v>60</v>
      </c>
      <c r="V178" s="193" t="s">
        <v>60</v>
      </c>
      <c r="W178" s="193" t="s">
        <v>60</v>
      </c>
      <c r="X178" s="193" t="s">
        <v>60</v>
      </c>
      <c r="Y178" s="193" t="s">
        <v>60</v>
      </c>
      <c r="Z178" s="193" t="s">
        <v>60</v>
      </c>
      <c r="AA178" s="193" t="s">
        <v>60</v>
      </c>
      <c r="AB178" s="193" t="s">
        <v>60</v>
      </c>
    </row>
    <row r="179" spans="1:28" ht="165" x14ac:dyDescent="0.2">
      <c r="A179" s="201">
        <f t="shared" si="16"/>
        <v>162</v>
      </c>
      <c r="B179" s="208" t="s">
        <v>221</v>
      </c>
      <c r="C179" s="208" t="s">
        <v>2583</v>
      </c>
      <c r="D179" s="202" t="str">
        <f>VLOOKUP(B179,'HECVAT - Full | Vendor Response'!A$4:D$320,4,TRUE)</f>
        <v>We rely on AWS GuardDuty to monitor for malicious activity and anomalous behavior.</v>
      </c>
      <c r="E179" s="220" t="s">
        <v>60</v>
      </c>
      <c r="F179" s="220" t="s">
        <v>2584</v>
      </c>
      <c r="G179" s="220" t="s">
        <v>2585</v>
      </c>
      <c r="H179" s="213" t="s">
        <v>3118</v>
      </c>
      <c r="I179" s="213" t="s">
        <v>2586</v>
      </c>
      <c r="J179" s="196" t="str">
        <f t="shared" si="15"/>
        <v>TRUE</v>
      </c>
      <c r="K179" s="198">
        <v>1</v>
      </c>
      <c r="L179" s="199" t="s">
        <v>215</v>
      </c>
      <c r="M179" s="200" t="s">
        <v>2122</v>
      </c>
      <c r="N179" s="194" t="str">
        <f>VLOOKUP(B179,'HECVAT - Full | Vendor Response'!A:E,3,FALSE)</f>
        <v>No</v>
      </c>
      <c r="O179" s="194" t="str">
        <f>IF(LEN(VLOOKUP(B179,'Analyst Report'!$A:$I,7,FALSE))= 0,"",VLOOKUP(B179,'Analyst Report'!$A:$I,7,FALSE))</f>
        <v/>
      </c>
      <c r="P179" s="194">
        <f t="shared" si="13"/>
        <v>0</v>
      </c>
      <c r="Q179" s="222">
        <v>25</v>
      </c>
      <c r="R179" s="194">
        <f>IF(LEN(VLOOKUP(B179,'Analyst Report'!$A$31:$I$288,9,FALSE))=0,VLOOKUP(B179,'Analyst Report'!$A$31:$I$288,8,FALSE),VLOOKUP(B179,'Analyst Report'!$A$31:$I$288,9,FALSE))</f>
        <v>25</v>
      </c>
      <c r="S179" s="194">
        <f t="shared" si="17"/>
        <v>25</v>
      </c>
      <c r="T179" s="194">
        <f t="shared" si="14"/>
        <v>0</v>
      </c>
      <c r="U179" s="193" t="s">
        <v>60</v>
      </c>
      <c r="V179" s="193" t="s">
        <v>60</v>
      </c>
      <c r="W179" s="193" t="s">
        <v>60</v>
      </c>
      <c r="X179" s="193" t="s">
        <v>60</v>
      </c>
      <c r="Y179" s="193" t="s">
        <v>60</v>
      </c>
      <c r="Z179" s="193" t="s">
        <v>60</v>
      </c>
      <c r="AA179" s="193" t="s">
        <v>60</v>
      </c>
      <c r="AB179" s="193" t="s">
        <v>60</v>
      </c>
    </row>
    <row r="180" spans="1:28" ht="165" x14ac:dyDescent="0.2">
      <c r="A180" s="201">
        <f t="shared" si="16"/>
        <v>163</v>
      </c>
      <c r="B180" s="208" t="s">
        <v>222</v>
      </c>
      <c r="C180" s="208" t="s">
        <v>2587</v>
      </c>
      <c r="D180" s="202">
        <f>VLOOKUP(B180,'HECVAT - Full | Vendor Response'!A$4:D$320,4,TRUE)</f>
        <v>0</v>
      </c>
      <c r="E180" s="220" t="s">
        <v>60</v>
      </c>
      <c r="F180" s="220" t="s">
        <v>2588</v>
      </c>
      <c r="G180" s="220" t="s">
        <v>2589</v>
      </c>
      <c r="H180" s="213" t="s">
        <v>3119</v>
      </c>
      <c r="I180" s="213" t="s">
        <v>2590</v>
      </c>
      <c r="J180" s="196" t="str">
        <f t="shared" si="15"/>
        <v>FALSE</v>
      </c>
      <c r="K180" s="198">
        <v>1</v>
      </c>
      <c r="L180" s="199" t="s">
        <v>215</v>
      </c>
      <c r="M180" s="200" t="s">
        <v>2122</v>
      </c>
      <c r="N180" s="194" t="str">
        <f>VLOOKUP(B180,'HECVAT - Full | Vendor Response'!A:E,3,FALSE)</f>
        <v>No</v>
      </c>
      <c r="O180" s="194" t="str">
        <f>IF(LEN(VLOOKUP(B180,'Analyst Report'!$A:$I,7,FALSE))= 0,"",VLOOKUP(B180,'Analyst Report'!$A:$I,7,FALSE))</f>
        <v/>
      </c>
      <c r="P180" s="194">
        <f t="shared" si="13"/>
        <v>0</v>
      </c>
      <c r="Q180" s="222">
        <v>20</v>
      </c>
      <c r="R180" s="194">
        <f>IF(LEN(VLOOKUP(B180,'Analyst Report'!$A$31:$I$288,9,FALSE))=0,VLOOKUP(B180,'Analyst Report'!$A$31:$I$288,8,FALSE),VLOOKUP(B180,'Analyst Report'!$A$31:$I$288,9,FALSE))</f>
        <v>20</v>
      </c>
      <c r="S180" s="194">
        <f t="shared" si="17"/>
        <v>20</v>
      </c>
      <c r="T180" s="194">
        <f t="shared" si="14"/>
        <v>0</v>
      </c>
      <c r="U180" s="193" t="s">
        <v>60</v>
      </c>
      <c r="V180" s="193" t="s">
        <v>60</v>
      </c>
      <c r="W180" s="193" t="s">
        <v>60</v>
      </c>
      <c r="X180" s="193" t="s">
        <v>60</v>
      </c>
      <c r="Y180" s="193" t="s">
        <v>60</v>
      </c>
      <c r="Z180" s="193" t="s">
        <v>60</v>
      </c>
      <c r="AA180" s="193" t="s">
        <v>60</v>
      </c>
      <c r="AB180" s="193" t="s">
        <v>60</v>
      </c>
    </row>
    <row r="181" spans="1:28" ht="384" x14ac:dyDescent="0.2">
      <c r="A181" s="201">
        <f t="shared" si="16"/>
        <v>164</v>
      </c>
      <c r="B181" s="208" t="s">
        <v>223</v>
      </c>
      <c r="C181" s="208" t="s">
        <v>2591</v>
      </c>
      <c r="D181" s="202" t="str">
        <f>VLOOKUP(B181,'HECVAT - Full | Vendor Response'!A$4:D$320,4,TRUE)</f>
        <v>AWS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Security Team and all output is sent to Instructure's centralized logging management system for further analysis and internal alert generation.</v>
      </c>
      <c r="E181" s="220" t="s">
        <v>60</v>
      </c>
      <c r="F181" s="220" t="s">
        <v>2592</v>
      </c>
      <c r="G181" s="220" t="s">
        <v>2593</v>
      </c>
      <c r="H181" s="213" t="s">
        <v>2594</v>
      </c>
      <c r="I181" s="213" t="s">
        <v>2595</v>
      </c>
      <c r="J181" s="196" t="str">
        <f t="shared" si="15"/>
        <v>FALSE</v>
      </c>
      <c r="K181" s="198">
        <v>1</v>
      </c>
      <c r="L181" s="199" t="s">
        <v>215</v>
      </c>
      <c r="M181" s="200" t="s">
        <v>2122</v>
      </c>
      <c r="N181" s="194" t="str">
        <f>VLOOKUP(B181,'HECVAT - Full | Vendor Response'!A:E,3,FALSE)</f>
        <v>Yes</v>
      </c>
      <c r="O181" s="194" t="str">
        <f>IF(LEN(VLOOKUP(B181,'Analyst Report'!$A:$I,7,FALSE))= 0,"",VLOOKUP(B181,'Analyst Report'!$A:$I,7,FALSE))</f>
        <v/>
      </c>
      <c r="P181" s="194">
        <f t="shared" si="13"/>
        <v>1</v>
      </c>
      <c r="Q181" s="222">
        <v>20</v>
      </c>
      <c r="R181" s="194">
        <f>IF(LEN(VLOOKUP(B181,'Analyst Report'!$A$31:$I$288,9,FALSE))=0,VLOOKUP(B181,'Analyst Report'!$A$31:$I$288,8,FALSE),VLOOKUP(B181,'Analyst Report'!$A$31:$I$288,9,FALSE))</f>
        <v>20</v>
      </c>
      <c r="S181" s="194">
        <f t="shared" si="17"/>
        <v>20</v>
      </c>
      <c r="T181" s="194">
        <f t="shared" si="14"/>
        <v>20</v>
      </c>
      <c r="U181" s="193" t="s">
        <v>60</v>
      </c>
      <c r="V181" s="193" t="s">
        <v>60</v>
      </c>
      <c r="W181" s="193" t="s">
        <v>60</v>
      </c>
      <c r="X181" s="193" t="s">
        <v>60</v>
      </c>
      <c r="Y181" s="193" t="s">
        <v>60</v>
      </c>
      <c r="Z181" s="193" t="s">
        <v>60</v>
      </c>
      <c r="AA181" s="193" t="s">
        <v>60</v>
      </c>
      <c r="AB181" s="193" t="s">
        <v>60</v>
      </c>
    </row>
    <row r="182" spans="1:28" ht="165" x14ac:dyDescent="0.2">
      <c r="A182" s="201">
        <f t="shared" si="16"/>
        <v>165</v>
      </c>
      <c r="B182" s="208" t="s">
        <v>224</v>
      </c>
      <c r="C182" s="208" t="s">
        <v>3120</v>
      </c>
      <c r="D182" s="202" t="str">
        <f>VLOOKUP(B182,'HECVAT - Full | Vendor Response'!A$4:D$320,4,TRUE)</f>
        <v>Yes, intrustion monitoring occurs on a 24 x 7 x 365 basis and an incident response plan is in place in the need of an immediate response.</v>
      </c>
      <c r="E182" s="220" t="s">
        <v>60</v>
      </c>
      <c r="F182" s="220" t="s">
        <v>3121</v>
      </c>
      <c r="G182" s="220" t="s">
        <v>2596</v>
      </c>
      <c r="H182" s="213" t="s">
        <v>2597</v>
      </c>
      <c r="I182" s="213" t="s">
        <v>3122</v>
      </c>
      <c r="J182" s="196" t="str">
        <f t="shared" si="15"/>
        <v>FALSE</v>
      </c>
      <c r="K182" s="198">
        <v>1</v>
      </c>
      <c r="L182" s="199" t="s">
        <v>215</v>
      </c>
      <c r="M182" s="200" t="s">
        <v>2122</v>
      </c>
      <c r="N182" s="194" t="str">
        <f>VLOOKUP(B182,'HECVAT - Full | Vendor Response'!A:E,3,FALSE)</f>
        <v>Yes</v>
      </c>
      <c r="O182" s="194" t="str">
        <f>IF(LEN(VLOOKUP(B182,'Analyst Report'!$A:$I,7,FALSE))= 0,"",VLOOKUP(B182,'Analyst Report'!$A:$I,7,FALSE))</f>
        <v/>
      </c>
      <c r="P182" s="194">
        <f t="shared" si="13"/>
        <v>1</v>
      </c>
      <c r="Q182" s="222">
        <v>15</v>
      </c>
      <c r="R182" s="194">
        <f>IF(LEN(VLOOKUP(B182,'Analyst Report'!$A$31:$I$288,9,FALSE))=0,VLOOKUP(B182,'Analyst Report'!$A$31:$I$288,8,FALSE),VLOOKUP(B182,'Analyst Report'!$A$31:$I$288,9,FALSE))</f>
        <v>15</v>
      </c>
      <c r="S182" s="194">
        <f t="shared" si="17"/>
        <v>15</v>
      </c>
      <c r="T182" s="194">
        <f t="shared" si="14"/>
        <v>15</v>
      </c>
      <c r="U182" s="193" t="s">
        <v>60</v>
      </c>
      <c r="V182" s="193" t="s">
        <v>60</v>
      </c>
      <c r="W182" s="193" t="s">
        <v>60</v>
      </c>
      <c r="X182" s="193" t="s">
        <v>60</v>
      </c>
      <c r="Y182" s="193" t="s">
        <v>60</v>
      </c>
      <c r="Z182" s="193" t="s">
        <v>60</v>
      </c>
      <c r="AA182" s="193" t="s">
        <v>60</v>
      </c>
      <c r="AB182" s="193" t="s">
        <v>60</v>
      </c>
    </row>
    <row r="183" spans="1:28" ht="150" x14ac:dyDescent="0.2">
      <c r="A183" s="201">
        <f t="shared" si="16"/>
        <v>166</v>
      </c>
      <c r="B183" s="208" t="s">
        <v>225</v>
      </c>
      <c r="C183" s="208" t="s">
        <v>2598</v>
      </c>
      <c r="D183" s="202" t="str">
        <f>VLOOKUP(B183,'HECVAT - Full | Vendor Response'!A$4:D$320,4,TRUE)</f>
        <v>Intrustion monitoring is performed internally by both the Instructure Security and Engineering teams.</v>
      </c>
      <c r="E183" s="220" t="s">
        <v>2599</v>
      </c>
      <c r="F183" s="220"/>
      <c r="G183" s="220"/>
      <c r="H183" s="213" t="s">
        <v>2600</v>
      </c>
      <c r="I183" s="213" t="s">
        <v>2601</v>
      </c>
      <c r="J183" s="196" t="str">
        <f t="shared" si="15"/>
        <v>FALSE</v>
      </c>
      <c r="K183" s="198">
        <v>1</v>
      </c>
      <c r="L183" s="199" t="s">
        <v>215</v>
      </c>
      <c r="M183" s="200" t="s">
        <v>2122</v>
      </c>
      <c r="N183" s="194" t="str">
        <f>VLOOKUP(B183,'HECVAT - Full | Vendor Response'!A:E,3,FALSE)</f>
        <v>Yes</v>
      </c>
      <c r="O183" s="194" t="str">
        <f>IF(LEN(VLOOKUP(B183,'Analyst Report'!$A:$I,7,FALSE))= 0,"",VLOOKUP(B183,'Analyst Report'!$A:$I,7,FALSE))</f>
        <v/>
      </c>
      <c r="P183" s="194">
        <f t="shared" si="13"/>
        <v>1</v>
      </c>
      <c r="Q183" s="222">
        <v>20</v>
      </c>
      <c r="R183" s="194">
        <f>IF(LEN(VLOOKUP(B183,'Analyst Report'!$A$31:$I$288,9,FALSE))=0,VLOOKUP(B183,'Analyst Report'!$A$31:$I$288,8,FALSE),VLOOKUP(B183,'Analyst Report'!$A$31:$I$288,9,FALSE))</f>
        <v>20</v>
      </c>
      <c r="S183" s="194">
        <f t="shared" si="17"/>
        <v>20</v>
      </c>
      <c r="T183" s="194">
        <f t="shared" si="14"/>
        <v>20</v>
      </c>
      <c r="U183" s="193" t="s">
        <v>60</v>
      </c>
      <c r="V183" s="193" t="s">
        <v>60</v>
      </c>
      <c r="W183" s="193" t="s">
        <v>60</v>
      </c>
      <c r="X183" s="193" t="s">
        <v>60</v>
      </c>
      <c r="Y183" s="193" t="s">
        <v>60</v>
      </c>
      <c r="Z183" s="193" t="s">
        <v>60</v>
      </c>
      <c r="AA183" s="193" t="s">
        <v>60</v>
      </c>
      <c r="AB183" s="193" t="s">
        <v>60</v>
      </c>
    </row>
    <row r="184" spans="1:28" ht="210" x14ac:dyDescent="0.2">
      <c r="A184" s="201">
        <f t="shared" si="16"/>
        <v>167</v>
      </c>
      <c r="B184" s="208" t="s">
        <v>226</v>
      </c>
      <c r="C184" s="208" t="s">
        <v>2602</v>
      </c>
      <c r="D184" s="202" t="str">
        <f>VLOOKUP(B184,'HECVAT - Full | Vendor Response'!A$4:D$320,4,TRUE)</f>
        <v>All output from these systems is sent to Instructure's centralized logging management system for further analysis and alert generation.</v>
      </c>
      <c r="E184" s="220" t="s">
        <v>60</v>
      </c>
      <c r="F184" s="220" t="s">
        <v>3123</v>
      </c>
      <c r="G184" s="220" t="s">
        <v>2603</v>
      </c>
      <c r="H184" s="213" t="s">
        <v>2604</v>
      </c>
      <c r="I184" s="213" t="s">
        <v>3124</v>
      </c>
      <c r="J184" s="196" t="str">
        <f t="shared" si="15"/>
        <v>TRUE</v>
      </c>
      <c r="K184" s="198">
        <v>1</v>
      </c>
      <c r="L184" s="199" t="s">
        <v>215</v>
      </c>
      <c r="M184" s="200" t="s">
        <v>2122</v>
      </c>
      <c r="N184" s="194" t="str">
        <f>VLOOKUP(B184,'HECVAT - Full | Vendor Response'!A:E,3,FALSE)</f>
        <v>Yes</v>
      </c>
      <c r="O184" s="194" t="str">
        <f>IF(LEN(VLOOKUP(B184,'Analyst Report'!$A:$I,7,FALSE))= 0,"",VLOOKUP(B184,'Analyst Report'!$A:$I,7,FALSE))</f>
        <v/>
      </c>
      <c r="P184" s="194">
        <f t="shared" si="13"/>
        <v>1</v>
      </c>
      <c r="Q184" s="222">
        <v>25</v>
      </c>
      <c r="R184" s="194">
        <f>IF(LEN(VLOOKUP(B184,'Analyst Report'!$A$31:$I$288,9,FALSE))=0,VLOOKUP(B184,'Analyst Report'!$A$31:$I$288,8,FALSE),VLOOKUP(B184,'Analyst Report'!$A$31:$I$288,9,FALSE))</f>
        <v>25</v>
      </c>
      <c r="S184" s="194">
        <f t="shared" si="17"/>
        <v>25</v>
      </c>
      <c r="T184" s="194">
        <f t="shared" si="14"/>
        <v>25</v>
      </c>
      <c r="U184" s="193" t="s">
        <v>60</v>
      </c>
      <c r="V184" s="193" t="s">
        <v>60</v>
      </c>
      <c r="W184" s="193" t="s">
        <v>60</v>
      </c>
      <c r="X184" s="193" t="s">
        <v>60</v>
      </c>
      <c r="Y184" s="193" t="s">
        <v>60</v>
      </c>
      <c r="Z184" s="193" t="s">
        <v>60</v>
      </c>
      <c r="AA184" s="193" t="s">
        <v>60</v>
      </c>
      <c r="AB184" s="193" t="s">
        <v>60</v>
      </c>
    </row>
    <row r="185" spans="1:28" ht="409.6" x14ac:dyDescent="0.2">
      <c r="A185" s="201">
        <f t="shared" si="16"/>
        <v>168</v>
      </c>
      <c r="B185" s="208" t="s">
        <v>228</v>
      </c>
      <c r="C185" s="208" t="s">
        <v>2605</v>
      </c>
      <c r="D185" s="202" t="str">
        <f>VLOOKUP(B185,'HECVAT - Full | Vendor Response'!A$4:D$320,4,TRUE)</f>
        <v>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185" s="197" t="s">
        <v>60</v>
      </c>
      <c r="F185" s="197" t="s">
        <v>2606</v>
      </c>
      <c r="G185" s="197" t="s">
        <v>3125</v>
      </c>
      <c r="H185" s="209" t="s">
        <v>3126</v>
      </c>
      <c r="I185" s="209" t="s">
        <v>2607</v>
      </c>
      <c r="J185" s="196" t="str">
        <f t="shared" ref="J185:J234" si="19">IF(S185&gt;20,"TRUE","FALSE")</f>
        <v>FALSE</v>
      </c>
      <c r="K185" s="205">
        <v>1</v>
      </c>
      <c r="L185" s="196" t="s">
        <v>227</v>
      </c>
      <c r="M185" s="194" t="s">
        <v>2122</v>
      </c>
      <c r="N185" s="194" t="str">
        <f>VLOOKUP(B185,'HECVAT - Full | Vendor Response'!A:E,3,FALSE)</f>
        <v>Yes</v>
      </c>
      <c r="O185" s="194" t="str">
        <f>IF(LEN(VLOOKUP(B185,'Analyst Report'!$A:$I,7,FALSE))= 0,"",VLOOKUP(B185,'Analyst Report'!$A:$I,7,FALSE))</f>
        <v/>
      </c>
      <c r="P185" s="194">
        <f t="shared" ref="P185:P226" si="20">IF((O185=""),(IF(ISNUMBER(FIND(M185,N185)), 1, 0)),(IF(ISNUMBER(FIND(M185,O185)), 1, 0)))</f>
        <v>1</v>
      </c>
      <c r="Q185" s="194">
        <v>20</v>
      </c>
      <c r="R185" s="194">
        <f>IF(LEN(VLOOKUP(B185,'Analyst Report'!$A$31:$I$288,9,FALSE))=0,VLOOKUP(B185,'Analyst Report'!$A$31:$I$288,8,FALSE),VLOOKUP(B185,'Analyst Report'!$A$31:$I$288,9,FALSE))</f>
        <v>20</v>
      </c>
      <c r="S185" s="194">
        <f t="shared" si="17"/>
        <v>20</v>
      </c>
      <c r="T185" s="194">
        <f t="shared" ref="T185:T226" si="21">P185*S185</f>
        <v>20</v>
      </c>
      <c r="U185" s="193" t="s">
        <v>60</v>
      </c>
      <c r="V185" s="193" t="s">
        <v>60</v>
      </c>
      <c r="W185" s="193" t="s">
        <v>60</v>
      </c>
      <c r="X185" s="193" t="s">
        <v>60</v>
      </c>
      <c r="Y185" s="193" t="s">
        <v>60</v>
      </c>
      <c r="Z185" s="193" t="s">
        <v>60</v>
      </c>
      <c r="AA185" s="193" t="s">
        <v>60</v>
      </c>
      <c r="AB185" s="193" t="s">
        <v>60</v>
      </c>
    </row>
    <row r="186" spans="1:28" ht="409.6" x14ac:dyDescent="0.2">
      <c r="A186" s="201">
        <f t="shared" si="16"/>
        <v>169</v>
      </c>
      <c r="B186" s="208" t="s">
        <v>229</v>
      </c>
      <c r="C186" s="208" t="s">
        <v>2608</v>
      </c>
      <c r="D186" s="202" t="str">
        <f>VLOOKUP(B186,'HECVAT - Full | Vendor Response'!A$4:D$320,4,TRUE)</f>
        <v>Regular vulnerability scans of our applications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 Low: Within 180 days</v>
      </c>
      <c r="E186" s="220" t="s">
        <v>60</v>
      </c>
      <c r="F186" s="220"/>
      <c r="G186" s="220"/>
      <c r="H186" s="213" t="s">
        <v>2609</v>
      </c>
      <c r="I186" s="213" t="s">
        <v>3127</v>
      </c>
      <c r="J186" s="196" t="str">
        <f t="shared" si="19"/>
        <v>TRUE</v>
      </c>
      <c r="K186" s="205">
        <v>1</v>
      </c>
      <c r="L186" s="196" t="s">
        <v>227</v>
      </c>
      <c r="M186" s="194" t="s">
        <v>2122</v>
      </c>
      <c r="N186" s="194" t="str">
        <f>VLOOKUP(B186,'HECVAT - Full | Vendor Response'!A:E,3,FALSE)</f>
        <v>Yes</v>
      </c>
      <c r="O186" s="194" t="str">
        <f>IF(LEN(VLOOKUP(B186,'Analyst Report'!$A:$I,7,FALSE))= 0,"",VLOOKUP(B186,'Analyst Report'!$A:$I,7,FALSE))</f>
        <v/>
      </c>
      <c r="P186" s="194">
        <f t="shared" si="20"/>
        <v>1</v>
      </c>
      <c r="Q186" s="194">
        <v>25</v>
      </c>
      <c r="R186" s="194">
        <f>IF(LEN(VLOOKUP(B186,'Analyst Report'!$A$31:$I$288,9,FALSE))=0,VLOOKUP(B186,'Analyst Report'!$A$31:$I$288,8,FALSE),VLOOKUP(B186,'Analyst Report'!$A$31:$I$288,9,FALSE))</f>
        <v>25</v>
      </c>
      <c r="S186" s="194">
        <f t="shared" si="17"/>
        <v>25</v>
      </c>
      <c r="T186" s="194">
        <f t="shared" si="21"/>
        <v>25</v>
      </c>
      <c r="U186" s="193" t="s">
        <v>60</v>
      </c>
      <c r="V186" s="193" t="s">
        <v>60</v>
      </c>
      <c r="W186" s="193" t="s">
        <v>60</v>
      </c>
      <c r="X186" s="193" t="s">
        <v>60</v>
      </c>
      <c r="Y186" s="193" t="s">
        <v>60</v>
      </c>
      <c r="Z186" s="193" t="s">
        <v>60</v>
      </c>
      <c r="AA186" s="193" t="s">
        <v>60</v>
      </c>
      <c r="AB186" s="193" t="s">
        <v>60</v>
      </c>
    </row>
    <row r="187" spans="1:28" ht="180" x14ac:dyDescent="0.2">
      <c r="A187" s="201">
        <f t="shared" si="16"/>
        <v>170</v>
      </c>
      <c r="B187" s="208" t="s">
        <v>230</v>
      </c>
      <c r="C187" s="208" t="s">
        <v>2610</v>
      </c>
      <c r="D187" s="202">
        <f>VLOOKUP(B187,'HECVAT - Full | Vendor Response'!A$4:D$320,4,TRUE)</f>
        <v>0</v>
      </c>
      <c r="E187" s="220" t="s">
        <v>60</v>
      </c>
      <c r="F187" s="220"/>
      <c r="G187" s="220"/>
      <c r="H187" s="213" t="s">
        <v>3128</v>
      </c>
      <c r="I187" s="213" t="s">
        <v>2432</v>
      </c>
      <c r="J187" s="196" t="str">
        <f t="shared" si="19"/>
        <v>FALSE</v>
      </c>
      <c r="K187" s="205">
        <v>1</v>
      </c>
      <c r="L187" s="196" t="s">
        <v>227</v>
      </c>
      <c r="M187" s="194" t="s">
        <v>2122</v>
      </c>
      <c r="N187" s="194" t="str">
        <f>VLOOKUP(B187,'HECVAT - Full | Vendor Response'!A:E,3,FALSE)</f>
        <v>Yes</v>
      </c>
      <c r="O187" s="194" t="str">
        <f>IF(LEN(VLOOKUP(B187,'Analyst Report'!$A:$I,7,FALSE))= 0,"",VLOOKUP(B187,'Analyst Report'!$A:$I,7,FALSE))</f>
        <v/>
      </c>
      <c r="P187" s="194">
        <f t="shared" si="20"/>
        <v>1</v>
      </c>
      <c r="Q187" s="194">
        <v>20</v>
      </c>
      <c r="R187" s="194">
        <f>IF(LEN(VLOOKUP(B187,'Analyst Report'!$A$31:$I$288,9,FALSE))=0,VLOOKUP(B187,'Analyst Report'!$A$31:$I$288,8,FALSE),VLOOKUP(B187,'Analyst Report'!$A$31:$I$288,9,FALSE))</f>
        <v>20</v>
      </c>
      <c r="S187" s="194">
        <f t="shared" si="17"/>
        <v>20</v>
      </c>
      <c r="T187" s="194">
        <f t="shared" si="21"/>
        <v>20</v>
      </c>
      <c r="U187" s="193" t="s">
        <v>60</v>
      </c>
      <c r="V187" s="193" t="s">
        <v>60</v>
      </c>
      <c r="W187" s="193" t="s">
        <v>60</v>
      </c>
      <c r="X187" s="193" t="s">
        <v>60</v>
      </c>
      <c r="Y187" s="193" t="s">
        <v>60</v>
      </c>
      <c r="Z187" s="193" t="s">
        <v>60</v>
      </c>
      <c r="AA187" s="193" t="s">
        <v>60</v>
      </c>
      <c r="AB187" s="193" t="s">
        <v>60</v>
      </c>
    </row>
    <row r="188" spans="1:28" ht="195" x14ac:dyDescent="0.2">
      <c r="A188" s="201">
        <f t="shared" si="16"/>
        <v>171</v>
      </c>
      <c r="B188" s="208" t="s">
        <v>231</v>
      </c>
      <c r="C188" s="208" t="s">
        <v>2611</v>
      </c>
      <c r="D188" s="202" t="str">
        <f>VLOOKUP(B188,'HECVAT - Full | Vendor Response'!A$4:D$320,4,TRUE)</f>
        <v>Information security principles are designed into the product lifecycle and are based on the Open Web Application Security Project (OWASP) secure coding practices, security auditing, code review documents, and other community sources on best security practices.</v>
      </c>
      <c r="E188" s="197" t="s">
        <v>60</v>
      </c>
      <c r="F188" s="197" t="s">
        <v>2612</v>
      </c>
      <c r="G188" s="197" t="s">
        <v>2613</v>
      </c>
      <c r="H188" s="209" t="s">
        <v>2277</v>
      </c>
      <c r="I188" s="209" t="s">
        <v>2278</v>
      </c>
      <c r="J188" s="196" t="str">
        <f t="shared" si="19"/>
        <v>FALSE</v>
      </c>
      <c r="K188" s="205">
        <v>1</v>
      </c>
      <c r="L188" s="196" t="s">
        <v>227</v>
      </c>
      <c r="M188" s="194" t="s">
        <v>2122</v>
      </c>
      <c r="N188" s="194" t="str">
        <f>VLOOKUP(B188,'HECVAT - Full | Vendor Response'!A:E,3,FALSE)</f>
        <v>Yes</v>
      </c>
      <c r="O188" s="194" t="str">
        <f>IF(LEN(VLOOKUP(B188,'Analyst Report'!$A:$I,7,FALSE))= 0,"",VLOOKUP(B188,'Analyst Report'!$A:$I,7,FALSE))</f>
        <v/>
      </c>
      <c r="P188" s="194">
        <f t="shared" si="20"/>
        <v>1</v>
      </c>
      <c r="Q188" s="194">
        <v>15</v>
      </c>
      <c r="R188" s="194">
        <f>IF(LEN(VLOOKUP(B188,'Analyst Report'!$A$31:$I$288,9,FALSE))=0,VLOOKUP(B188,'Analyst Report'!$A$31:$I$288,8,FALSE),VLOOKUP(B188,'Analyst Report'!$A$31:$I$288,9,FALSE))</f>
        <v>15</v>
      </c>
      <c r="S188" s="194">
        <f t="shared" si="17"/>
        <v>15</v>
      </c>
      <c r="T188" s="194">
        <f t="shared" si="21"/>
        <v>15</v>
      </c>
      <c r="U188" s="193" t="s">
        <v>60</v>
      </c>
      <c r="V188" s="193" t="s">
        <v>60</v>
      </c>
      <c r="W188" s="193" t="s">
        <v>60</v>
      </c>
      <c r="X188" s="193" t="s">
        <v>60</v>
      </c>
      <c r="Y188" s="193" t="s">
        <v>60</v>
      </c>
      <c r="Z188" s="193" t="s">
        <v>60</v>
      </c>
      <c r="AA188" s="193" t="s">
        <v>60</v>
      </c>
      <c r="AB188" s="193" t="s">
        <v>60</v>
      </c>
    </row>
    <row r="189" spans="1:28" ht="210" x14ac:dyDescent="0.2">
      <c r="A189" s="201">
        <f t="shared" si="16"/>
        <v>172</v>
      </c>
      <c r="B189" s="208" t="s">
        <v>232</v>
      </c>
      <c r="C189" s="208" t="s">
        <v>2614</v>
      </c>
      <c r="D189" s="202" t="str">
        <f>VLOOKUP(B189,'HECVAT - Full | Vendor Response'!A$4:D$320,4,TRUE)</f>
        <v>Instructure has a documented systems development life cycle (SDLC), based on the Agile methodology, which incorporates industry best-practices and results in twice-monthly production releases.</v>
      </c>
      <c r="E189" s="220" t="s">
        <v>60</v>
      </c>
      <c r="F189" s="220" t="s">
        <v>2615</v>
      </c>
      <c r="G189" s="220" t="s">
        <v>3129</v>
      </c>
      <c r="H189" s="213" t="s">
        <v>2616</v>
      </c>
      <c r="I189" s="213" t="s">
        <v>3130</v>
      </c>
      <c r="J189" s="196" t="str">
        <f t="shared" si="19"/>
        <v>FALSE</v>
      </c>
      <c r="K189" s="205">
        <v>1</v>
      </c>
      <c r="L189" s="196" t="s">
        <v>227</v>
      </c>
      <c r="M189" s="194" t="s">
        <v>2122</v>
      </c>
      <c r="N189" s="194" t="str">
        <f>VLOOKUP(B189,'HECVAT - Full | Vendor Response'!A:E,3,FALSE)</f>
        <v>Yes</v>
      </c>
      <c r="O189" s="194" t="str">
        <f>IF(LEN(VLOOKUP(B189,'Analyst Report'!$A:$I,7,FALSE))= 0,"",VLOOKUP(B189,'Analyst Report'!$A:$I,7,FALSE))</f>
        <v/>
      </c>
      <c r="P189" s="194">
        <f t="shared" si="20"/>
        <v>1</v>
      </c>
      <c r="Q189" s="194">
        <v>20</v>
      </c>
      <c r="R189" s="194">
        <f>IF(LEN(VLOOKUP(B189,'Analyst Report'!$A$31:$I$288,9,FALSE))=0,VLOOKUP(B189,'Analyst Report'!$A$31:$I$288,8,FALSE),VLOOKUP(B189,'Analyst Report'!$A$31:$I$288,9,FALSE))</f>
        <v>20</v>
      </c>
      <c r="S189" s="194">
        <f t="shared" si="17"/>
        <v>20</v>
      </c>
      <c r="T189" s="194">
        <f t="shared" si="21"/>
        <v>20</v>
      </c>
      <c r="U189" s="193" t="s">
        <v>60</v>
      </c>
      <c r="V189" s="193" t="s">
        <v>60</v>
      </c>
      <c r="W189" s="193" t="s">
        <v>60</v>
      </c>
      <c r="X189" s="193" t="s">
        <v>60</v>
      </c>
      <c r="Y189" s="193" t="s">
        <v>60</v>
      </c>
      <c r="Z189" s="193" t="s">
        <v>60</v>
      </c>
      <c r="AA189" s="193" t="s">
        <v>60</v>
      </c>
      <c r="AB189" s="193" t="s">
        <v>60</v>
      </c>
    </row>
    <row r="190" spans="1:28" ht="135" x14ac:dyDescent="0.2">
      <c r="A190" s="201">
        <f t="shared" si="16"/>
        <v>173</v>
      </c>
      <c r="B190" s="208" t="s">
        <v>233</v>
      </c>
      <c r="C190" s="208" t="s">
        <v>2617</v>
      </c>
      <c r="D190" s="202" t="str">
        <f>VLOOKUP(B190,'HECVAT - Full | Vendor Response'!A$4:D$320,4,TRUE)</f>
        <v>Instructure will comply with all applicable breach notification laws and response times. Instructure has not experienced a breach to date.</v>
      </c>
      <c r="E190" s="220" t="s">
        <v>60</v>
      </c>
      <c r="F190" s="220" t="s">
        <v>2618</v>
      </c>
      <c r="G190" s="220" t="s">
        <v>3131</v>
      </c>
      <c r="H190" s="213" t="s">
        <v>2619</v>
      </c>
      <c r="I190" s="213" t="s">
        <v>3132</v>
      </c>
      <c r="J190" s="196" t="str">
        <f t="shared" si="19"/>
        <v>FALSE</v>
      </c>
      <c r="K190" s="205">
        <v>1</v>
      </c>
      <c r="L190" s="196" t="s">
        <v>227</v>
      </c>
      <c r="M190" s="194" t="s">
        <v>2122</v>
      </c>
      <c r="N190" s="194" t="str">
        <f>VLOOKUP(B190,'HECVAT - Full | Vendor Response'!A:E,3,FALSE)</f>
        <v>Yes</v>
      </c>
      <c r="O190" s="194" t="str">
        <f>IF(LEN(VLOOKUP(B190,'Analyst Report'!$A:$I,7,FALSE))= 0,"",VLOOKUP(B190,'Analyst Report'!$A:$I,7,FALSE))</f>
        <v/>
      </c>
      <c r="P190" s="194">
        <f t="shared" si="20"/>
        <v>1</v>
      </c>
      <c r="Q190" s="194">
        <v>15</v>
      </c>
      <c r="R190" s="194">
        <f>IF(LEN(VLOOKUP(B190,'Analyst Report'!$A$31:$I$288,9,FALSE))=0,VLOOKUP(B190,'Analyst Report'!$A$31:$I$288,8,FALSE),VLOOKUP(B190,'Analyst Report'!$A$31:$I$288,9,FALSE))</f>
        <v>15</v>
      </c>
      <c r="S190" s="194">
        <f t="shared" si="17"/>
        <v>15</v>
      </c>
      <c r="T190" s="194">
        <f t="shared" si="21"/>
        <v>15</v>
      </c>
      <c r="U190" s="193" t="s">
        <v>60</v>
      </c>
      <c r="V190" s="193" t="s">
        <v>60</v>
      </c>
      <c r="W190" s="193" t="s">
        <v>60</v>
      </c>
      <c r="X190" s="193" t="s">
        <v>60</v>
      </c>
      <c r="Y190" s="193" t="s">
        <v>60</v>
      </c>
      <c r="Z190" s="193" t="s">
        <v>60</v>
      </c>
      <c r="AA190" s="193" t="s">
        <v>60</v>
      </c>
      <c r="AB190" s="193" t="s">
        <v>60</v>
      </c>
    </row>
    <row r="191" spans="1:28" ht="285" x14ac:dyDescent="0.2">
      <c r="A191" s="201">
        <f t="shared" si="16"/>
        <v>174</v>
      </c>
      <c r="B191" s="208" t="s">
        <v>234</v>
      </c>
      <c r="C191" s="208" t="s">
        <v>3133</v>
      </c>
      <c r="D191" s="202" t="str">
        <f>VLOOKUP(B191,'HECVAT - Full | Vendor Response'!A$4:D$320,4,TRUE)</f>
        <v>Instructure abides by all applicable laws and regulations in the regions and countries it operates. Additionally, we maintain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191" s="220" t="s">
        <v>60</v>
      </c>
      <c r="F191" s="220" t="s">
        <v>3134</v>
      </c>
      <c r="G191" s="220" t="s">
        <v>3135</v>
      </c>
      <c r="H191" s="213" t="s">
        <v>3136</v>
      </c>
      <c r="I191" s="213" t="s">
        <v>3137</v>
      </c>
      <c r="J191" s="196" t="str">
        <f t="shared" si="19"/>
        <v>TRUE</v>
      </c>
      <c r="K191" s="205">
        <v>1</v>
      </c>
      <c r="L191" s="196" t="s">
        <v>227</v>
      </c>
      <c r="M191" s="194" t="s">
        <v>2122</v>
      </c>
      <c r="N191" s="194" t="str">
        <f>VLOOKUP(B191,'HECVAT - Full | Vendor Response'!A:E,3,FALSE)</f>
        <v>Yes</v>
      </c>
      <c r="O191" s="194" t="str">
        <f>IF(LEN(VLOOKUP(B191,'Analyst Report'!$A:$I,7,FALSE))= 0,"",VLOOKUP(B191,'Analyst Report'!$A:$I,7,FALSE))</f>
        <v/>
      </c>
      <c r="P191" s="194">
        <f t="shared" si="20"/>
        <v>1</v>
      </c>
      <c r="Q191" s="194">
        <v>25</v>
      </c>
      <c r="R191" s="194">
        <f>IF(LEN(VLOOKUP(B191,'Analyst Report'!$A$31:$I$288,9,FALSE))=0,VLOOKUP(B191,'Analyst Report'!$A$31:$I$288,8,FALSE),VLOOKUP(B191,'Analyst Report'!$A$31:$I$288,9,FALSE))</f>
        <v>25</v>
      </c>
      <c r="S191" s="194">
        <f t="shared" si="17"/>
        <v>25</v>
      </c>
      <c r="T191" s="194">
        <f t="shared" si="21"/>
        <v>25</v>
      </c>
      <c r="U191" s="193" t="s">
        <v>60</v>
      </c>
      <c r="V191" s="193" t="s">
        <v>60</v>
      </c>
      <c r="W191" s="193" t="s">
        <v>60</v>
      </c>
      <c r="X191" s="193" t="s">
        <v>60</v>
      </c>
      <c r="Y191" s="193" t="s">
        <v>60</v>
      </c>
      <c r="Z191" s="193" t="s">
        <v>60</v>
      </c>
      <c r="AA191" s="193" t="s">
        <v>60</v>
      </c>
      <c r="AB191" s="193" t="s">
        <v>60</v>
      </c>
    </row>
    <row r="192" spans="1:28" ht="135" x14ac:dyDescent="0.2">
      <c r="A192" s="201">
        <f t="shared" si="16"/>
        <v>175</v>
      </c>
      <c r="B192" s="208" t="s">
        <v>235</v>
      </c>
      <c r="C192" s="208" t="s">
        <v>3138</v>
      </c>
      <c r="D192" s="202">
        <f>VLOOKUP(B192,'HECVAT - Full | Vendor Response'!A$4:D$320,4,TRUE)</f>
        <v>0</v>
      </c>
      <c r="E192" s="220" t="s">
        <v>3139</v>
      </c>
      <c r="F192" s="220"/>
      <c r="G192" s="220"/>
      <c r="H192" s="213" t="s">
        <v>2619</v>
      </c>
      <c r="I192" s="213" t="s">
        <v>3132</v>
      </c>
      <c r="J192" s="196" t="str">
        <f t="shared" si="19"/>
        <v>TRUE</v>
      </c>
      <c r="K192" s="205">
        <v>1</v>
      </c>
      <c r="L192" s="196" t="s">
        <v>227</v>
      </c>
      <c r="M192" s="194" t="s">
        <v>2122</v>
      </c>
      <c r="N192" s="194" t="str">
        <f>VLOOKUP(B192,'HECVAT - Full | Vendor Response'!A:E,3,FALSE)</f>
        <v>Yes</v>
      </c>
      <c r="O192" s="194" t="str">
        <f>IF(LEN(VLOOKUP(B192,'Analyst Report'!$A:$I,7,FALSE))= 0,"",VLOOKUP(B192,'Analyst Report'!$A:$I,7,FALSE))</f>
        <v/>
      </c>
      <c r="P192" s="194">
        <f t="shared" si="20"/>
        <v>1</v>
      </c>
      <c r="Q192" s="194">
        <v>25</v>
      </c>
      <c r="R192" s="194">
        <f>IF(LEN(VLOOKUP(B192,'Analyst Report'!$A$31:$I$288,9,FALSE))=0,VLOOKUP(B192,'Analyst Report'!$A$31:$I$288,8,FALSE),VLOOKUP(B192,'Analyst Report'!$A$31:$I$288,9,FALSE))</f>
        <v>25</v>
      </c>
      <c r="S192" s="194">
        <f t="shared" si="17"/>
        <v>25</v>
      </c>
      <c r="T192" s="194">
        <f t="shared" si="21"/>
        <v>25</v>
      </c>
      <c r="U192" s="193" t="s">
        <v>60</v>
      </c>
      <c r="V192" s="193" t="s">
        <v>60</v>
      </c>
      <c r="W192" s="193" t="s">
        <v>60</v>
      </c>
      <c r="X192" s="193" t="s">
        <v>60</v>
      </c>
      <c r="Y192" s="193" t="s">
        <v>60</v>
      </c>
      <c r="Z192" s="193" t="s">
        <v>60</v>
      </c>
      <c r="AA192" s="193" t="s">
        <v>60</v>
      </c>
      <c r="AB192" s="193" t="s">
        <v>60</v>
      </c>
    </row>
    <row r="193" spans="1:28" ht="195" x14ac:dyDescent="0.2">
      <c r="A193" s="201">
        <f t="shared" si="16"/>
        <v>176</v>
      </c>
      <c r="B193" s="208" t="s">
        <v>236</v>
      </c>
      <c r="C193" s="208" t="s">
        <v>2620</v>
      </c>
      <c r="D193" s="202" t="str">
        <f>VLOOKUP(B193,'HECVAT - Full | Vendor Response'!A$4:D$320,4,TRUE)</f>
        <v>Instructure performs criminal background checks on all employees and contractors during the hiring process, and employment is contingent based on the results of the background check. Additional credit background checks are performed on key financial employees.</v>
      </c>
      <c r="E193" s="220" t="s">
        <v>60</v>
      </c>
      <c r="F193" s="220" t="s">
        <v>2621</v>
      </c>
      <c r="G193" s="220" t="s">
        <v>2622</v>
      </c>
      <c r="H193" s="213" t="s">
        <v>3140</v>
      </c>
      <c r="I193" s="213" t="s">
        <v>3141</v>
      </c>
      <c r="J193" s="196" t="str">
        <f t="shared" si="19"/>
        <v>FALSE</v>
      </c>
      <c r="K193" s="205">
        <v>1</v>
      </c>
      <c r="L193" s="196" t="s">
        <v>227</v>
      </c>
      <c r="M193" s="194" t="s">
        <v>2122</v>
      </c>
      <c r="N193" s="194" t="str">
        <f>VLOOKUP(B193,'HECVAT - Full | Vendor Response'!A:E,3,FALSE)</f>
        <v>Yes</v>
      </c>
      <c r="O193" s="194" t="str">
        <f>IF(LEN(VLOOKUP(B193,'Analyst Report'!$A:$I,7,FALSE))= 0,"",VLOOKUP(B193,'Analyst Report'!$A:$I,7,FALSE))</f>
        <v/>
      </c>
      <c r="P193" s="194">
        <f t="shared" si="20"/>
        <v>1</v>
      </c>
      <c r="Q193" s="194">
        <v>20</v>
      </c>
      <c r="R193" s="194">
        <f>IF(LEN(VLOOKUP(B193,'Analyst Report'!$A$31:$I$288,9,FALSE))=0,VLOOKUP(B193,'Analyst Report'!$A$31:$I$288,8,FALSE),VLOOKUP(B193,'Analyst Report'!$A$31:$I$288,9,FALSE))</f>
        <v>20</v>
      </c>
      <c r="S193" s="194">
        <f t="shared" si="17"/>
        <v>20</v>
      </c>
      <c r="T193" s="194">
        <f t="shared" si="21"/>
        <v>20</v>
      </c>
      <c r="U193" s="193" t="s">
        <v>60</v>
      </c>
      <c r="V193" s="193" t="s">
        <v>60</v>
      </c>
      <c r="W193" s="193" t="s">
        <v>60</v>
      </c>
      <c r="X193" s="193" t="s">
        <v>60</v>
      </c>
      <c r="Y193" s="193" t="s">
        <v>60</v>
      </c>
      <c r="Z193" s="193" t="s">
        <v>60</v>
      </c>
      <c r="AA193" s="193" t="s">
        <v>60</v>
      </c>
      <c r="AB193" s="193" t="s">
        <v>60</v>
      </c>
    </row>
    <row r="194" spans="1:28" ht="150" x14ac:dyDescent="0.2">
      <c r="A194" s="201">
        <f t="shared" si="16"/>
        <v>177</v>
      </c>
      <c r="B194" s="208" t="s">
        <v>237</v>
      </c>
      <c r="C194" s="208" t="s">
        <v>2623</v>
      </c>
      <c r="D194" s="202" t="str">
        <f>VLOOKUP(B194,'HECVAT - Full | Vendor Response'!A$4:D$320,4,TRUE)</f>
        <v>All our employees sign contracts that include clauses on confidentiality of information. Additionally, all on-boarded Instructure employees are required to read, understand, and sign FERPA and COPPA compliance forms.</v>
      </c>
      <c r="E194" s="220" t="s">
        <v>60</v>
      </c>
      <c r="F194" s="220" t="s">
        <v>2624</v>
      </c>
      <c r="G194" s="220" t="s">
        <v>2625</v>
      </c>
      <c r="H194" s="213" t="s">
        <v>3142</v>
      </c>
      <c r="I194" s="213" t="s">
        <v>2626</v>
      </c>
      <c r="J194" s="196" t="str">
        <f t="shared" si="19"/>
        <v>FALSE</v>
      </c>
      <c r="K194" s="205">
        <v>1</v>
      </c>
      <c r="L194" s="196" t="s">
        <v>227</v>
      </c>
      <c r="M194" s="194" t="s">
        <v>2122</v>
      </c>
      <c r="N194" s="194" t="str">
        <f>VLOOKUP(B194,'HECVAT - Full | Vendor Response'!A:E,3,FALSE)</f>
        <v>Yes</v>
      </c>
      <c r="O194" s="194" t="str">
        <f>IF(LEN(VLOOKUP(B194,'Analyst Report'!$A:$I,7,FALSE))= 0,"",VLOOKUP(B194,'Analyst Report'!$A:$I,7,FALSE))</f>
        <v/>
      </c>
      <c r="P194" s="194">
        <f t="shared" si="20"/>
        <v>1</v>
      </c>
      <c r="Q194" s="194">
        <v>20</v>
      </c>
      <c r="R194" s="194">
        <f>IF(LEN(VLOOKUP(B194,'Analyst Report'!$A$31:$I$288,9,FALSE))=0,VLOOKUP(B194,'Analyst Report'!$A$31:$I$288,8,FALSE),VLOOKUP(B194,'Analyst Report'!$A$31:$I$288,9,FALSE))</f>
        <v>20</v>
      </c>
      <c r="S194" s="194">
        <f t="shared" si="17"/>
        <v>20</v>
      </c>
      <c r="T194" s="194">
        <f t="shared" si="21"/>
        <v>20</v>
      </c>
      <c r="U194" s="193" t="s">
        <v>60</v>
      </c>
      <c r="V194" s="193" t="s">
        <v>60</v>
      </c>
      <c r="W194" s="193" t="s">
        <v>60</v>
      </c>
      <c r="X194" s="193" t="s">
        <v>60</v>
      </c>
      <c r="Y194" s="193" t="s">
        <v>60</v>
      </c>
      <c r="Z194" s="193" t="s">
        <v>60</v>
      </c>
      <c r="AA194" s="193" t="s">
        <v>60</v>
      </c>
      <c r="AB194" s="193" t="s">
        <v>60</v>
      </c>
    </row>
    <row r="195" spans="1:28" ht="398" x14ac:dyDescent="0.2">
      <c r="A195" s="201">
        <f t="shared" si="16"/>
        <v>178</v>
      </c>
      <c r="B195" s="208" t="s">
        <v>238</v>
      </c>
      <c r="C195" s="208" t="s">
        <v>2627</v>
      </c>
      <c r="D195" s="202" t="str">
        <f>VLOOKUP(B195,'HECVAT - Full | Vendor Response'!A$4:D$320,4,TRUE)</f>
        <v>Our information security policies and standards are based on the NIST 800-53 suite of controls.  Instructure's security policy and program is also created based on guidance provided by ISO/IEC 27000:2018 and controls described in ISO/IEC 27001:2013. Instructure is ISO 27001:2013 certified and maintains SOC 2 Type II reports.</v>
      </c>
      <c r="E195" s="197" t="s">
        <v>60</v>
      </c>
      <c r="F195" s="197" t="s">
        <v>2628</v>
      </c>
      <c r="G195" s="197" t="s">
        <v>3143</v>
      </c>
      <c r="H195" s="209" t="s">
        <v>3206</v>
      </c>
      <c r="I195" s="209" t="s">
        <v>2629</v>
      </c>
      <c r="J195" s="196" t="str">
        <f t="shared" si="19"/>
        <v>FALSE</v>
      </c>
      <c r="K195" s="205">
        <v>1</v>
      </c>
      <c r="L195" s="196" t="s">
        <v>227</v>
      </c>
      <c r="M195" s="194" t="s">
        <v>2122</v>
      </c>
      <c r="N195" s="194" t="str">
        <f>VLOOKUP(B195,'HECVAT - Full | Vendor Response'!A:E,3,FALSE)</f>
        <v>Yes</v>
      </c>
      <c r="O195" s="194" t="str">
        <f>IF(LEN(VLOOKUP(B195,'Analyst Report'!$A:$I,7,FALSE))= 0,"",VLOOKUP(B195,'Analyst Report'!$A:$I,7,FALSE))</f>
        <v/>
      </c>
      <c r="P195" s="194">
        <f t="shared" si="20"/>
        <v>1</v>
      </c>
      <c r="Q195" s="194">
        <v>20</v>
      </c>
      <c r="R195" s="194">
        <f>IF(LEN(VLOOKUP(B195,'Analyst Report'!$A$31:$I$288,9,FALSE))=0,VLOOKUP(B195,'Analyst Report'!$A$31:$I$288,8,FALSE),VLOOKUP(B195,'Analyst Report'!$A$31:$I$288,9,FALSE))</f>
        <v>20</v>
      </c>
      <c r="S195" s="194">
        <f t="shared" si="17"/>
        <v>20</v>
      </c>
      <c r="T195" s="194">
        <f t="shared" si="21"/>
        <v>20</v>
      </c>
      <c r="U195" s="193" t="s">
        <v>60</v>
      </c>
      <c r="V195" s="193" t="s">
        <v>60</v>
      </c>
      <c r="W195" s="193" t="s">
        <v>60</v>
      </c>
      <c r="X195" s="193" t="s">
        <v>60</v>
      </c>
      <c r="Y195" s="193" t="s">
        <v>60</v>
      </c>
      <c r="Z195" s="193" t="s">
        <v>60</v>
      </c>
      <c r="AA195" s="193" t="s">
        <v>60</v>
      </c>
      <c r="AB195" s="193" t="s">
        <v>60</v>
      </c>
    </row>
    <row r="196" spans="1:28" ht="409.6" x14ac:dyDescent="0.2">
      <c r="A196" s="201">
        <f t="shared" si="16"/>
        <v>179</v>
      </c>
      <c r="B196" s="208" t="s">
        <v>239</v>
      </c>
      <c r="C196" s="208" t="s">
        <v>2630</v>
      </c>
      <c r="D196" s="202" t="str">
        <f>VLOOKUP(B196,'HECVAT - Full | Vendor Response'!A$4:D$320,4,TRUE)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96" s="220" t="s">
        <v>60</v>
      </c>
      <c r="F196" s="220" t="s">
        <v>2631</v>
      </c>
      <c r="G196" s="220" t="s">
        <v>2632</v>
      </c>
      <c r="H196" s="213" t="s">
        <v>2633</v>
      </c>
      <c r="I196" s="213" t="s">
        <v>2634</v>
      </c>
      <c r="J196" s="196" t="str">
        <f t="shared" si="19"/>
        <v>FALSE</v>
      </c>
      <c r="K196" s="205">
        <v>1</v>
      </c>
      <c r="L196" s="196" t="s">
        <v>227</v>
      </c>
      <c r="M196" s="194" t="s">
        <v>2122</v>
      </c>
      <c r="N196" s="194" t="str">
        <f>VLOOKUP(B196,'HECVAT - Full | Vendor Response'!A:E,3,FALSE)</f>
        <v>Yes</v>
      </c>
      <c r="O196" s="194" t="str">
        <f>IF(LEN(VLOOKUP(B196,'Analyst Report'!$A:$I,7,FALSE))= 0,"",VLOOKUP(B196,'Analyst Report'!$A:$I,7,FALSE))</f>
        <v/>
      </c>
      <c r="P196" s="194">
        <f t="shared" si="20"/>
        <v>1</v>
      </c>
      <c r="Q196" s="194">
        <v>15</v>
      </c>
      <c r="R196" s="194">
        <f>IF(LEN(VLOOKUP(B196,'Analyst Report'!$A$31:$I$288,9,FALSE))=0,VLOOKUP(B196,'Analyst Report'!$A$31:$I$288,8,FALSE),VLOOKUP(B196,'Analyst Report'!$A$31:$I$288,9,FALSE))</f>
        <v>15</v>
      </c>
      <c r="S196" s="194">
        <f t="shared" si="17"/>
        <v>15</v>
      </c>
      <c r="T196" s="194">
        <f t="shared" si="21"/>
        <v>15</v>
      </c>
      <c r="U196" s="193" t="s">
        <v>60</v>
      </c>
      <c r="V196" s="193" t="s">
        <v>60</v>
      </c>
      <c r="W196" s="193" t="s">
        <v>60</v>
      </c>
      <c r="X196" s="193" t="s">
        <v>60</v>
      </c>
      <c r="Y196" s="193" t="s">
        <v>60</v>
      </c>
      <c r="Z196" s="193" t="s">
        <v>60</v>
      </c>
      <c r="AA196" s="193" t="s">
        <v>60</v>
      </c>
      <c r="AB196" s="193" t="s">
        <v>60</v>
      </c>
    </row>
    <row r="197" spans="1:28" ht="342" x14ac:dyDescent="0.2">
      <c r="A197" s="201">
        <f t="shared" si="16"/>
        <v>180</v>
      </c>
      <c r="B197" s="208" t="s">
        <v>240</v>
      </c>
      <c r="C197" s="208" t="s">
        <v>2635</v>
      </c>
      <c r="D197" s="202" t="str">
        <f>VLOOKUP(B197,'HECVAT - Full | Vendor Response'!A$4:D$320,4,TRUE)</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197" s="220" t="s">
        <v>60</v>
      </c>
      <c r="F197" s="220" t="s">
        <v>2636</v>
      </c>
      <c r="G197" s="220" t="s">
        <v>2637</v>
      </c>
      <c r="H197" s="213" t="s">
        <v>2633</v>
      </c>
      <c r="I197" s="213" t="s">
        <v>2634</v>
      </c>
      <c r="J197" s="196" t="str">
        <f t="shared" si="19"/>
        <v>FALSE</v>
      </c>
      <c r="K197" s="205">
        <v>1</v>
      </c>
      <c r="L197" s="196" t="s">
        <v>227</v>
      </c>
      <c r="M197" s="194" t="s">
        <v>2122</v>
      </c>
      <c r="N197" s="194" t="str">
        <f>VLOOKUP(B197,'HECVAT - Full | Vendor Response'!A:E,3,FALSE)</f>
        <v>Yes</v>
      </c>
      <c r="O197" s="194" t="str">
        <f>IF(LEN(VLOOKUP(B197,'Analyst Report'!$A:$I,7,FALSE))= 0,"",VLOOKUP(B197,'Analyst Report'!$A:$I,7,FALSE))</f>
        <v/>
      </c>
      <c r="P197" s="194">
        <f t="shared" si="20"/>
        <v>1</v>
      </c>
      <c r="Q197" s="194">
        <v>15</v>
      </c>
      <c r="R197" s="194">
        <f>IF(LEN(VLOOKUP(B197,'Analyst Report'!$A$31:$I$288,9,FALSE))=0,VLOOKUP(B197,'Analyst Report'!$A$31:$I$288,8,FALSE),VLOOKUP(B197,'Analyst Report'!$A$31:$I$288,9,FALSE))</f>
        <v>15</v>
      </c>
      <c r="S197" s="194">
        <f t="shared" si="17"/>
        <v>15</v>
      </c>
      <c r="T197" s="194">
        <f t="shared" si="21"/>
        <v>15</v>
      </c>
      <c r="U197" s="193" t="s">
        <v>60</v>
      </c>
      <c r="V197" s="193" t="s">
        <v>60</v>
      </c>
      <c r="W197" s="193" t="s">
        <v>60</v>
      </c>
      <c r="X197" s="193" t="s">
        <v>60</v>
      </c>
      <c r="Y197" s="193" t="s">
        <v>60</v>
      </c>
      <c r="Z197" s="193" t="s">
        <v>60</v>
      </c>
      <c r="AA197" s="193" t="s">
        <v>60</v>
      </c>
      <c r="AB197" s="193" t="s">
        <v>60</v>
      </c>
    </row>
    <row r="198" spans="1:28" ht="409.6" x14ac:dyDescent="0.2">
      <c r="A198" s="201">
        <f t="shared" si="16"/>
        <v>181</v>
      </c>
      <c r="B198" s="208" t="s">
        <v>241</v>
      </c>
      <c r="C198" s="202" t="s">
        <v>3145</v>
      </c>
      <c r="D198" s="202" t="str">
        <f>VLOOKUP(B198,'HECVAT - Full | Vendor Response'!A$4:D$320,4,TRUE)</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organization.</v>
      </c>
      <c r="E198" s="220" t="s">
        <v>60</v>
      </c>
      <c r="F198" s="220" t="s">
        <v>3146</v>
      </c>
      <c r="G198" s="220" t="s">
        <v>2638</v>
      </c>
      <c r="H198" s="213" t="s">
        <v>2639</v>
      </c>
      <c r="I198" s="213" t="s">
        <v>2640</v>
      </c>
      <c r="J198" s="196" t="str">
        <f t="shared" si="19"/>
        <v>FALSE</v>
      </c>
      <c r="K198" s="205">
        <v>1</v>
      </c>
      <c r="L198" s="196" t="s">
        <v>227</v>
      </c>
      <c r="M198" s="194" t="s">
        <v>2122</v>
      </c>
      <c r="N198" s="194" t="str">
        <f>VLOOKUP(B198,'HECVAT - Full | Vendor Response'!A:E,3,FALSE)</f>
        <v>Yes</v>
      </c>
      <c r="O198" s="194" t="str">
        <f>IF(LEN(VLOOKUP(B198,'Analyst Report'!$A:$I,7,FALSE))= 0,"",VLOOKUP(B198,'Analyst Report'!$A:$I,7,FALSE))</f>
        <v/>
      </c>
      <c r="P198" s="194">
        <f t="shared" si="20"/>
        <v>1</v>
      </c>
      <c r="Q198" s="194">
        <v>15</v>
      </c>
      <c r="R198" s="194">
        <f>IF(LEN(VLOOKUP(B198,'Analyst Report'!$A$31:$I$288,9,FALSE))=0,VLOOKUP(B198,'Analyst Report'!$A$31:$I$288,8,FALSE),VLOOKUP(B198,'Analyst Report'!$A$31:$I$288,9,FALSE))</f>
        <v>15</v>
      </c>
      <c r="S198" s="194">
        <f t="shared" si="17"/>
        <v>15</v>
      </c>
      <c r="T198" s="194">
        <f t="shared" si="21"/>
        <v>15</v>
      </c>
      <c r="U198" s="193" t="s">
        <v>60</v>
      </c>
      <c r="V198" s="193" t="s">
        <v>60</v>
      </c>
      <c r="W198" s="193" t="s">
        <v>60</v>
      </c>
      <c r="X198" s="193" t="s">
        <v>60</v>
      </c>
      <c r="Y198" s="193" t="s">
        <v>60</v>
      </c>
      <c r="Z198" s="193" t="s">
        <v>60</v>
      </c>
      <c r="AA198" s="193" t="s">
        <v>60</v>
      </c>
      <c r="AB198" s="193" t="s">
        <v>60</v>
      </c>
    </row>
    <row r="199" spans="1:28" ht="150" x14ac:dyDescent="0.2">
      <c r="A199" s="201">
        <f t="shared" si="16"/>
        <v>182</v>
      </c>
      <c r="B199" s="208" t="s">
        <v>242</v>
      </c>
      <c r="C199" s="202" t="s">
        <v>2641</v>
      </c>
      <c r="D199" s="202" t="str">
        <f>VLOOKUP(B199,'HECVAT - Full | Vendor Response'!A$4:D$320,4,TRUE)</f>
        <v>Instructure's general liability insurance includes Cyber Errors &amp; Omissions coverage (referred to as "Professional Errors &amp; Omission"). Instructure's certificate of liability insurance is provided with the Canvas Credentials Compliance Package.</v>
      </c>
      <c r="E199" s="220" t="s">
        <v>60</v>
      </c>
      <c r="F199" s="220" t="s">
        <v>2642</v>
      </c>
      <c r="G199" s="220" t="s">
        <v>2643</v>
      </c>
      <c r="H199" s="213" t="s">
        <v>2644</v>
      </c>
      <c r="I199" s="213" t="s">
        <v>2645</v>
      </c>
      <c r="J199" s="196" t="str">
        <f t="shared" si="19"/>
        <v>FALSE</v>
      </c>
      <c r="K199" s="205">
        <v>1</v>
      </c>
      <c r="L199" s="196" t="s">
        <v>227</v>
      </c>
      <c r="M199" s="194" t="s">
        <v>2122</v>
      </c>
      <c r="N199" s="194" t="str">
        <f>VLOOKUP(B199,'HECVAT - Full | Vendor Response'!A:E,3,FALSE)</f>
        <v>Yes</v>
      </c>
      <c r="O199" s="194" t="str">
        <f>IF(LEN(VLOOKUP(B199,'Analyst Report'!$A:$I,7,FALSE))= 0,"",VLOOKUP(B199,'Analyst Report'!$A:$I,7,FALSE))</f>
        <v/>
      </c>
      <c r="P199" s="194">
        <f t="shared" si="20"/>
        <v>1</v>
      </c>
      <c r="Q199" s="194">
        <v>15</v>
      </c>
      <c r="R199" s="194">
        <f>IF(LEN(VLOOKUP(B199,'Analyst Report'!$A$31:$I$288,9,FALSE))=0,VLOOKUP(B199,'Analyst Report'!$A$31:$I$288,8,FALSE),VLOOKUP(B199,'Analyst Report'!$A$31:$I$288,9,FALSE))</f>
        <v>15</v>
      </c>
      <c r="S199" s="194">
        <f t="shared" si="17"/>
        <v>15</v>
      </c>
      <c r="T199" s="194">
        <f t="shared" si="21"/>
        <v>15</v>
      </c>
      <c r="U199" s="193" t="s">
        <v>60</v>
      </c>
      <c r="V199" s="193" t="s">
        <v>60</v>
      </c>
      <c r="W199" s="193" t="s">
        <v>60</v>
      </c>
      <c r="X199" s="193" t="s">
        <v>60</v>
      </c>
      <c r="Y199" s="193" t="s">
        <v>60</v>
      </c>
      <c r="Z199" s="193" t="s">
        <v>60</v>
      </c>
      <c r="AA199" s="193" t="s">
        <v>60</v>
      </c>
      <c r="AB199" s="193" t="s">
        <v>60</v>
      </c>
    </row>
    <row r="200" spans="1:28" ht="150" x14ac:dyDescent="0.2">
      <c r="A200" s="201">
        <f t="shared" si="16"/>
        <v>183</v>
      </c>
      <c r="B200" s="208" t="s">
        <v>243</v>
      </c>
      <c r="C200" s="202" t="s">
        <v>2646</v>
      </c>
      <c r="D200" s="202" t="str">
        <f>VLOOKUP(B200,'HECVAT - Full | Vendor Response'!A$4:D$320,4,TRUE)</f>
        <v>Instructure's general liability insurance includes Cyber Errors &amp; Omissions coverage (referred to as "Professional Errors &amp; Omission"). Instructure's certificate of liability insurance is provided with the Canvas Credentials Compliance Package.</v>
      </c>
      <c r="E200" s="220" t="s">
        <v>60</v>
      </c>
      <c r="F200" s="220" t="s">
        <v>2647</v>
      </c>
      <c r="G200" s="220" t="s">
        <v>2648</v>
      </c>
      <c r="H200" s="213" t="s">
        <v>3147</v>
      </c>
      <c r="I200" s="213" t="s">
        <v>2649</v>
      </c>
      <c r="J200" s="196" t="str">
        <f>IF(S200&gt;20,"TRUE","FALSE")</f>
        <v>FALSE</v>
      </c>
      <c r="K200" s="205">
        <v>1</v>
      </c>
      <c r="L200" s="196" t="s">
        <v>227</v>
      </c>
      <c r="M200" s="194" t="s">
        <v>2122</v>
      </c>
      <c r="N200" s="194" t="str">
        <f>VLOOKUP(B200,'HECVAT - Full | Vendor Response'!A:E,3,FALSE)</f>
        <v>Yes</v>
      </c>
      <c r="O200" s="194" t="str">
        <f>IF(LEN(VLOOKUP(B200,'Analyst Report'!$A:$I,7,FALSE))= 0,"",VLOOKUP(B200,'Analyst Report'!$A:$I,7,FALSE))</f>
        <v/>
      </c>
      <c r="P200" s="194">
        <f>IF((O200=""),(IF(ISNUMBER(FIND(M200,N200)), 1, 0)),(IF(ISNUMBER(FIND(M200,O200)), 1, 0)))</f>
        <v>1</v>
      </c>
      <c r="Q200" s="194">
        <v>15</v>
      </c>
      <c r="R200" s="194">
        <f>IF(LEN(VLOOKUP(B200,'Analyst Report'!$A$31:$I$288,9,FALSE))=0,VLOOKUP(B200,'Analyst Report'!$A$31:$I$288,8,FALSE),VLOOKUP(B200,'Analyst Report'!$A$31:$I$288,9,FALSE))</f>
        <v>15</v>
      </c>
      <c r="S200" s="194">
        <f>(IF((ISNUMBER(R200)),R200,Q200))*K200</f>
        <v>15</v>
      </c>
      <c r="T200" s="194">
        <f>P200*S200</f>
        <v>15</v>
      </c>
      <c r="U200" s="193" t="s">
        <v>60</v>
      </c>
      <c r="V200" s="193" t="s">
        <v>60</v>
      </c>
      <c r="W200" s="193" t="s">
        <v>60</v>
      </c>
      <c r="X200" s="193" t="s">
        <v>60</v>
      </c>
      <c r="Y200" s="193" t="s">
        <v>60</v>
      </c>
      <c r="Z200" s="193" t="s">
        <v>60</v>
      </c>
      <c r="AA200" s="193" t="s">
        <v>60</v>
      </c>
      <c r="AB200" s="193" t="s">
        <v>60</v>
      </c>
    </row>
    <row r="201" spans="1:28" ht="225" x14ac:dyDescent="0.2">
      <c r="A201" s="201">
        <f t="shared" si="16"/>
        <v>184</v>
      </c>
      <c r="B201" s="208" t="s">
        <v>245</v>
      </c>
      <c r="C201" s="202" t="s">
        <v>2650</v>
      </c>
      <c r="D201" s="202" t="str">
        <f>VLOOKUP(B201,'HECVAT - Full | Vendor Response'!A$4:D$320,4,TRUE)</f>
        <v>All output from these systems is sent to Instructure's centralized logging management system for further analysis and alert generation.</v>
      </c>
      <c r="E201" s="195" t="s">
        <v>60</v>
      </c>
      <c r="F201" s="197" t="s">
        <v>2651</v>
      </c>
      <c r="G201" s="197" t="s">
        <v>2652</v>
      </c>
      <c r="H201" s="209" t="s">
        <v>3144</v>
      </c>
      <c r="I201" s="209" t="s">
        <v>2653</v>
      </c>
      <c r="J201" s="196" t="str">
        <f>IF(S201&gt;20,"TRUE","FALSE")</f>
        <v>FALSE</v>
      </c>
      <c r="K201" s="205">
        <v>1</v>
      </c>
      <c r="L201" s="196" t="s">
        <v>244</v>
      </c>
      <c r="M201" s="194" t="s">
        <v>2122</v>
      </c>
      <c r="N201" s="194" t="str">
        <f>VLOOKUP(B201,'HECVAT - Full | Vendor Response'!A:E,3,FALSE)</f>
        <v>Yes</v>
      </c>
      <c r="O201" s="194" t="str">
        <f>IF(LEN(VLOOKUP(B201,'Analyst Report'!$A:$I,7,FALSE))= 0,"",VLOOKUP(B201,'Analyst Report'!$A:$I,7,FALSE))</f>
        <v/>
      </c>
      <c r="P201" s="194">
        <f>IF((O201=""),(IF(ISNUMBER(FIND(M201,N201)), 1, 0)),(IF(ISNUMBER(FIND(M201,O201)), 1, 0)))</f>
        <v>1</v>
      </c>
      <c r="Q201" s="194">
        <v>15</v>
      </c>
      <c r="R201" s="194">
        <f>IF(LEN(VLOOKUP(B201,'Analyst Report'!$A$31:$I$288,9,FALSE))=0,VLOOKUP(B201,'Analyst Report'!$A$31:$I$288,8,FALSE),VLOOKUP(B201,'Analyst Report'!$A$31:$I$288,9,FALSE))</f>
        <v>15</v>
      </c>
      <c r="S201" s="194">
        <f>(IF((ISNUMBER(R201)),R201,Q201))*K201</f>
        <v>15</v>
      </c>
      <c r="T201" s="194">
        <f>P201*S201</f>
        <v>15</v>
      </c>
      <c r="U201" s="193" t="s">
        <v>60</v>
      </c>
      <c r="V201" s="193" t="s">
        <v>60</v>
      </c>
      <c r="W201" s="193" t="s">
        <v>60</v>
      </c>
      <c r="X201" s="193" t="s">
        <v>60</v>
      </c>
      <c r="Y201" s="193" t="s">
        <v>60</v>
      </c>
      <c r="Z201" s="193" t="s">
        <v>60</v>
      </c>
      <c r="AA201" s="193" t="s">
        <v>60</v>
      </c>
      <c r="AB201" s="193" t="s">
        <v>60</v>
      </c>
    </row>
    <row r="202" spans="1:28" ht="180" x14ac:dyDescent="0.2">
      <c r="A202" s="201">
        <f t="shared" si="16"/>
        <v>185</v>
      </c>
      <c r="B202" s="208" t="s">
        <v>246</v>
      </c>
      <c r="C202" s="202" t="s">
        <v>3148</v>
      </c>
      <c r="D202" s="202" t="str">
        <f>VLOOKUP(B202,'HECVAT - Full | Vendor Response'!A$4:D$320,4,TRUE)</f>
        <v>All output from these systems is sent to Instructure's centralized logging management system for further analysis and alert generation.</v>
      </c>
      <c r="E202" s="195" t="s">
        <v>60</v>
      </c>
      <c r="F202" s="220" t="s">
        <v>2654</v>
      </c>
      <c r="G202" s="220" t="s">
        <v>2655</v>
      </c>
      <c r="H202" s="213" t="s">
        <v>2656</v>
      </c>
      <c r="I202" s="213" t="s">
        <v>2653</v>
      </c>
      <c r="J202" s="196" t="str">
        <f t="shared" si="19"/>
        <v>FALSE</v>
      </c>
      <c r="K202" s="205">
        <v>1</v>
      </c>
      <c r="L202" s="196" t="s">
        <v>244</v>
      </c>
      <c r="M202" s="194" t="s">
        <v>2122</v>
      </c>
      <c r="N202" s="194" t="str">
        <f>VLOOKUP(B202,'HECVAT - Full | Vendor Response'!A:E,3,FALSE)</f>
        <v>Yes</v>
      </c>
      <c r="O202" s="194" t="str">
        <f>IF(LEN(VLOOKUP(B202,'Analyst Report'!$A:$I,7,FALSE))= 0,"",VLOOKUP(B202,'Analyst Report'!$A:$I,7,FALSE))</f>
        <v/>
      </c>
      <c r="P202" s="194">
        <f t="shared" si="20"/>
        <v>1</v>
      </c>
      <c r="Q202" s="194">
        <v>15</v>
      </c>
      <c r="R202" s="194">
        <f>IF(LEN(VLOOKUP(B202,'Analyst Report'!$A$31:$I$288,9,FALSE))=0,VLOOKUP(B202,'Analyst Report'!$A$31:$I$288,8,FALSE),VLOOKUP(B202,'Analyst Report'!$A$31:$I$288,9,FALSE))</f>
        <v>15</v>
      </c>
      <c r="S202" s="194">
        <f t="shared" si="17"/>
        <v>15</v>
      </c>
      <c r="T202" s="194">
        <f t="shared" si="21"/>
        <v>15</v>
      </c>
      <c r="U202" s="193" t="s">
        <v>60</v>
      </c>
      <c r="V202" s="193" t="s">
        <v>60</v>
      </c>
      <c r="W202" s="193" t="s">
        <v>60</v>
      </c>
      <c r="X202" s="193" t="s">
        <v>60</v>
      </c>
      <c r="Y202" s="193" t="s">
        <v>60</v>
      </c>
      <c r="Z202" s="193" t="s">
        <v>60</v>
      </c>
      <c r="AA202" s="193" t="s">
        <v>60</v>
      </c>
      <c r="AB202" s="193" t="s">
        <v>60</v>
      </c>
    </row>
    <row r="203" spans="1:28" ht="150" x14ac:dyDescent="0.2">
      <c r="A203" s="201">
        <f t="shared" si="16"/>
        <v>186</v>
      </c>
      <c r="B203" s="208" t="s">
        <v>247</v>
      </c>
      <c r="C203" s="202" t="s">
        <v>3149</v>
      </c>
      <c r="D203" s="202" t="str">
        <f>VLOOKUP(B203,'HECVAT - Full | Vendor Response'!A$4:D$320,4,TRUE)</f>
        <v>All output from these systems is sent to Instructure's centralized logging management system for further analysis and alert generation.</v>
      </c>
      <c r="E203" s="195" t="s">
        <v>60</v>
      </c>
      <c r="F203" s="197" t="s">
        <v>2657</v>
      </c>
      <c r="G203" s="197" t="s">
        <v>3150</v>
      </c>
      <c r="H203" s="209" t="s">
        <v>3151</v>
      </c>
      <c r="I203" s="209" t="s">
        <v>2658</v>
      </c>
      <c r="J203" s="196" t="str">
        <f t="shared" si="19"/>
        <v>FALSE</v>
      </c>
      <c r="K203" s="205">
        <v>1</v>
      </c>
      <c r="L203" s="196" t="s">
        <v>244</v>
      </c>
      <c r="M203" s="194" t="s">
        <v>2122</v>
      </c>
      <c r="N203" s="194" t="str">
        <f>VLOOKUP(B203,'HECVAT - Full | Vendor Response'!A:E,3,FALSE)</f>
        <v>Yes</v>
      </c>
      <c r="O203" s="194" t="str">
        <f>IF(LEN(VLOOKUP(B203,'Analyst Report'!$A:$I,7,FALSE))= 0,"",VLOOKUP(B203,'Analyst Report'!$A:$I,7,FALSE))</f>
        <v/>
      </c>
      <c r="P203" s="194">
        <f t="shared" si="20"/>
        <v>1</v>
      </c>
      <c r="Q203" s="194">
        <v>15</v>
      </c>
      <c r="R203" s="194">
        <f>IF(LEN(VLOOKUP(B203,'Analyst Report'!$A$31:$I$288,9,FALSE))=0,VLOOKUP(B203,'Analyst Report'!$A$31:$I$288,8,FALSE),VLOOKUP(B203,'Analyst Report'!$A$31:$I$288,9,FALSE))</f>
        <v>15</v>
      </c>
      <c r="S203" s="194">
        <f t="shared" si="17"/>
        <v>15</v>
      </c>
      <c r="T203" s="194">
        <f t="shared" si="21"/>
        <v>15</v>
      </c>
      <c r="U203" s="193" t="s">
        <v>60</v>
      </c>
      <c r="V203" s="193" t="s">
        <v>60</v>
      </c>
      <c r="W203" s="193" t="s">
        <v>60</v>
      </c>
      <c r="X203" s="193" t="s">
        <v>60</v>
      </c>
      <c r="Y203" s="193" t="s">
        <v>60</v>
      </c>
      <c r="Z203" s="193" t="s">
        <v>60</v>
      </c>
      <c r="AA203" s="193" t="s">
        <v>60</v>
      </c>
      <c r="AB203" s="193" t="s">
        <v>60</v>
      </c>
    </row>
    <row r="204" spans="1:28" ht="195" x14ac:dyDescent="0.2">
      <c r="A204" s="201">
        <f t="shared" si="16"/>
        <v>187</v>
      </c>
      <c r="B204" s="208" t="s">
        <v>248</v>
      </c>
      <c r="C204" s="202" t="s">
        <v>2659</v>
      </c>
      <c r="D204" s="202"/>
      <c r="E204" s="195" t="s">
        <v>60</v>
      </c>
      <c r="F204" s="197" t="s">
        <v>3152</v>
      </c>
      <c r="G204" s="197" t="s">
        <v>3153</v>
      </c>
      <c r="H204" s="209" t="s">
        <v>2660</v>
      </c>
      <c r="I204" s="209" t="s">
        <v>2629</v>
      </c>
      <c r="J204" s="196" t="str">
        <f t="shared" si="19"/>
        <v>FALSE</v>
      </c>
      <c r="K204" s="205">
        <v>1</v>
      </c>
      <c r="L204" s="196" t="s">
        <v>244</v>
      </c>
      <c r="M204" s="194" t="s">
        <v>2122</v>
      </c>
      <c r="N204" s="194" t="str">
        <f>VLOOKUP(B204,'HECVAT - Full | Vendor Response'!A:E,3,FALSE)</f>
        <v>Yes</v>
      </c>
      <c r="O204" s="194" t="str">
        <f>IF(LEN(VLOOKUP(B204,'Analyst Report'!$A:$I,7,FALSE))= 0,"",VLOOKUP(B204,'Analyst Report'!$A:$I,7,FALSE))</f>
        <v/>
      </c>
      <c r="P204" s="194"/>
      <c r="Q204" s="194">
        <v>15</v>
      </c>
      <c r="R204" s="194">
        <f>IF(LEN(VLOOKUP(B204,'Analyst Report'!$A$31:$I$288,9,FALSE))=0,VLOOKUP(B204,'Analyst Report'!$A$31:$I$288,8,FALSE),VLOOKUP(B204,'Analyst Report'!$A$31:$I$288,9,FALSE))</f>
        <v>15</v>
      </c>
      <c r="S204" s="194">
        <f t="shared" si="17"/>
        <v>15</v>
      </c>
      <c r="T204" s="194"/>
      <c r="U204" s="193" t="s">
        <v>60</v>
      </c>
      <c r="V204" s="193" t="s">
        <v>60</v>
      </c>
      <c r="W204" s="193" t="s">
        <v>60</v>
      </c>
      <c r="X204" s="193" t="s">
        <v>60</v>
      </c>
      <c r="Y204" s="193" t="s">
        <v>60</v>
      </c>
      <c r="Z204" s="193" t="s">
        <v>60</v>
      </c>
      <c r="AA204" s="193" t="s">
        <v>60</v>
      </c>
      <c r="AB204" s="193" t="s">
        <v>60</v>
      </c>
    </row>
    <row r="205" spans="1:28" ht="150" x14ac:dyDescent="0.2">
      <c r="A205" s="201">
        <f t="shared" si="16"/>
        <v>188</v>
      </c>
      <c r="B205" s="208" t="s">
        <v>250</v>
      </c>
      <c r="C205" s="202" t="s">
        <v>2661</v>
      </c>
      <c r="D205" s="202" t="str">
        <f>VLOOKUP(B205,'HECVAT - Full | Vendor Response'!A$4:D$320,4,TRUE)</f>
        <v>Instructure's general liability insurance includes Cyber Errors &amp; Omissions coverage (referred to as "Professional Errors &amp; Omission"). Instructure's certificate of liability insurance is provided with the Canvas Credentials Compliance Package.</v>
      </c>
      <c r="E205" s="195" t="s">
        <v>3154</v>
      </c>
      <c r="F205" s="197"/>
      <c r="G205" s="197"/>
      <c r="H205" s="209" t="s">
        <v>2662</v>
      </c>
      <c r="I205" s="209" t="s">
        <v>3155</v>
      </c>
      <c r="J205" s="196" t="str">
        <f t="shared" si="19"/>
        <v>FALSE</v>
      </c>
      <c r="K205" s="205">
        <v>1</v>
      </c>
      <c r="L205" s="196" t="s">
        <v>249</v>
      </c>
      <c r="M205" s="194" t="s">
        <v>2122</v>
      </c>
      <c r="N205" s="194" t="str">
        <f>VLOOKUP(B205,'HECVAT - Full | Vendor Response'!A:E,3,FALSE)</f>
        <v>Yes</v>
      </c>
      <c r="O205" s="194" t="str">
        <f>IF(LEN(VLOOKUP(B205,'Analyst Report'!$A:$I,7,FALSE))= 0,"",VLOOKUP(B205,'Analyst Report'!$A:$I,7,FALSE))</f>
        <v/>
      </c>
      <c r="P205" s="194">
        <f t="shared" si="20"/>
        <v>1</v>
      </c>
      <c r="Q205" s="194">
        <v>10</v>
      </c>
      <c r="R205" s="194">
        <f>IF(LEN(VLOOKUP(B205,'Analyst Report'!$A$31:$I$288,9,FALSE))=0,VLOOKUP(B205,'Analyst Report'!$A$31:$I$288,8,FALSE),VLOOKUP(B205,'Analyst Report'!$A$31:$I$288,9,FALSE))</f>
        <v>10</v>
      </c>
      <c r="S205" s="194">
        <f t="shared" si="17"/>
        <v>10</v>
      </c>
      <c r="T205" s="194">
        <f t="shared" si="21"/>
        <v>10</v>
      </c>
      <c r="U205" s="193" t="s">
        <v>60</v>
      </c>
      <c r="V205" s="193" t="s">
        <v>60</v>
      </c>
      <c r="W205" s="193" t="s">
        <v>60</v>
      </c>
      <c r="X205" s="193" t="s">
        <v>60</v>
      </c>
      <c r="Y205" s="193" t="s">
        <v>60</v>
      </c>
      <c r="Z205" s="193" t="s">
        <v>60</v>
      </c>
      <c r="AA205" s="193" t="s">
        <v>60</v>
      </c>
      <c r="AB205" s="193" t="s">
        <v>60</v>
      </c>
    </row>
    <row r="206" spans="1:28" ht="60" x14ac:dyDescent="0.2">
      <c r="A206" s="201">
        <f t="shared" si="16"/>
        <v>189</v>
      </c>
      <c r="B206" s="208" t="s">
        <v>251</v>
      </c>
      <c r="C206" s="202" t="s">
        <v>2663</v>
      </c>
      <c r="D206" s="202">
        <f>VLOOKUP(B206,'HECVAT - Full | Vendor Response'!A$4:D$320,4,TRUE)</f>
        <v>0</v>
      </c>
      <c r="E206" s="195" t="s">
        <v>60</v>
      </c>
      <c r="F206" s="195" t="s">
        <v>2664</v>
      </c>
      <c r="G206" s="195" t="s">
        <v>2665</v>
      </c>
      <c r="H206" s="207" t="s">
        <v>2666</v>
      </c>
      <c r="I206" s="207" t="s">
        <v>2667</v>
      </c>
      <c r="J206" s="196" t="str">
        <f t="shared" si="19"/>
        <v>FALSE</v>
      </c>
      <c r="K206" s="205">
        <v>1</v>
      </c>
      <c r="L206" s="196" t="s">
        <v>249</v>
      </c>
      <c r="M206" s="194" t="s">
        <v>2122</v>
      </c>
      <c r="N206" s="194" t="str">
        <f>VLOOKUP(B206,'HECVAT - Full | Vendor Response'!A:E,3,FALSE)</f>
        <v>No</v>
      </c>
      <c r="O206" s="194" t="str">
        <f>IF(LEN(VLOOKUP(B206,'Analyst Report'!$A:$I,7,FALSE))= 0,"",VLOOKUP(B206,'Analyst Report'!$A:$I,7,FALSE))</f>
        <v/>
      </c>
      <c r="P206" s="194">
        <f t="shared" si="20"/>
        <v>0</v>
      </c>
      <c r="Q206" s="194">
        <v>15</v>
      </c>
      <c r="R206" s="194">
        <f>IF(LEN(VLOOKUP(B206,'Analyst Report'!$A$31:$I$288,9,FALSE))=0,VLOOKUP(B206,'Analyst Report'!$A$31:$I$288,8,FALSE),VLOOKUP(B206,'Analyst Report'!$A$31:$I$288,9,FALSE))</f>
        <v>15</v>
      </c>
      <c r="S206" s="194">
        <f t="shared" si="17"/>
        <v>15</v>
      </c>
      <c r="T206" s="194">
        <f t="shared" si="21"/>
        <v>0</v>
      </c>
      <c r="U206" s="193" t="s">
        <v>60</v>
      </c>
      <c r="V206" s="193" t="s">
        <v>60</v>
      </c>
      <c r="W206" s="193" t="s">
        <v>60</v>
      </c>
      <c r="X206" s="193" t="s">
        <v>60</v>
      </c>
      <c r="Y206" s="193" t="s">
        <v>60</v>
      </c>
      <c r="Z206" s="193" t="s">
        <v>60</v>
      </c>
      <c r="AA206" s="193" t="s">
        <v>60</v>
      </c>
      <c r="AB206" s="193" t="s">
        <v>60</v>
      </c>
    </row>
    <row r="207" spans="1:28" ht="165" x14ac:dyDescent="0.2">
      <c r="A207" s="201">
        <f t="shared" si="16"/>
        <v>190</v>
      </c>
      <c r="B207" s="208" t="s">
        <v>252</v>
      </c>
      <c r="C207" s="202" t="s">
        <v>2668</v>
      </c>
      <c r="D207" s="202" t="str">
        <f>VLOOKUP(B207,'HECVAT - Full | Vendor Response'!A$4:D$320,4,TRUE)</f>
        <v>Our figures for uptime, performance, and overall availability are completely transparent, which means that all users can track our performance at https://inst.bid/status on demand. Instructure guarantees a 99.9% uptime.</v>
      </c>
      <c r="E207" s="195" t="s">
        <v>60</v>
      </c>
      <c r="F207" s="195" t="s">
        <v>2669</v>
      </c>
      <c r="G207" s="195" t="s">
        <v>2670</v>
      </c>
      <c r="H207" s="207" t="s">
        <v>3156</v>
      </c>
      <c r="I207" s="207" t="s">
        <v>2671</v>
      </c>
      <c r="J207" s="196" t="str">
        <f t="shared" si="19"/>
        <v>FALSE</v>
      </c>
      <c r="K207" s="205">
        <v>1</v>
      </c>
      <c r="L207" s="196" t="s">
        <v>249</v>
      </c>
      <c r="M207" s="194" t="s">
        <v>2122</v>
      </c>
      <c r="N207" s="194" t="str">
        <f>VLOOKUP(B207,'HECVAT - Full | Vendor Response'!A:E,3,FALSE)</f>
        <v>Yes</v>
      </c>
      <c r="O207" s="194" t="str">
        <f>IF(LEN(VLOOKUP(B207,'Analyst Report'!$A:$I,7,FALSE))= 0,"",VLOOKUP(B207,'Analyst Report'!$A:$I,7,FALSE))</f>
        <v/>
      </c>
      <c r="P207" s="194">
        <f t="shared" si="20"/>
        <v>1</v>
      </c>
      <c r="Q207" s="194">
        <v>20</v>
      </c>
      <c r="R207" s="194">
        <f>IF(LEN(VLOOKUP(B207,'Analyst Report'!$A$31:$I$288,9,FALSE))=0,VLOOKUP(B207,'Analyst Report'!$A$31:$I$288,8,FALSE),VLOOKUP(B207,'Analyst Report'!$A$31:$I$288,9,FALSE))</f>
        <v>20</v>
      </c>
      <c r="S207" s="194">
        <f t="shared" si="17"/>
        <v>20</v>
      </c>
      <c r="T207" s="194">
        <f t="shared" si="21"/>
        <v>20</v>
      </c>
      <c r="U207" s="193" t="s">
        <v>60</v>
      </c>
      <c r="V207" s="193" t="s">
        <v>60</v>
      </c>
      <c r="W207" s="193" t="s">
        <v>60</v>
      </c>
      <c r="X207" s="193" t="s">
        <v>60</v>
      </c>
      <c r="Y207" s="193" t="s">
        <v>60</v>
      </c>
      <c r="Z207" s="193" t="s">
        <v>60</v>
      </c>
      <c r="AA207" s="193" t="s">
        <v>60</v>
      </c>
      <c r="AB207" s="193" t="s">
        <v>60</v>
      </c>
    </row>
    <row r="208" spans="1:28" ht="285" x14ac:dyDescent="0.2">
      <c r="A208" s="201">
        <f t="shared" si="16"/>
        <v>191</v>
      </c>
      <c r="B208" s="208" t="s">
        <v>253</v>
      </c>
      <c r="C208" s="202" t="s">
        <v>2672</v>
      </c>
      <c r="D208" s="202" t="str">
        <f>VLOOKUP(B208,'HECVAT - Full | Vendor Response'!A$4:D$320,4,TRUE)</f>
        <v>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Instructure Community.</v>
      </c>
      <c r="E208" s="195" t="s">
        <v>60</v>
      </c>
      <c r="F208" s="195"/>
      <c r="G208" s="195" t="s">
        <v>3157</v>
      </c>
      <c r="H208" s="207" t="s">
        <v>3158</v>
      </c>
      <c r="I208" s="207" t="s">
        <v>3159</v>
      </c>
      <c r="J208" s="196" t="str">
        <f t="shared" si="19"/>
        <v>TRUE</v>
      </c>
      <c r="K208" s="205">
        <v>1</v>
      </c>
      <c r="L208" s="196" t="s">
        <v>249</v>
      </c>
      <c r="M208" s="194" t="s">
        <v>2122</v>
      </c>
      <c r="N208" s="194" t="str">
        <f>VLOOKUP(B208,'HECVAT - Full | Vendor Response'!A:E,3,FALSE)</f>
        <v>Yes</v>
      </c>
      <c r="O208" s="194" t="str">
        <f>IF(LEN(VLOOKUP(B208,'Analyst Report'!$A:$I,7,FALSE))= 0,"",VLOOKUP(B208,'Analyst Report'!$A:$I,7,FALSE))</f>
        <v/>
      </c>
      <c r="P208" s="194">
        <f t="shared" si="20"/>
        <v>1</v>
      </c>
      <c r="Q208" s="194">
        <v>25</v>
      </c>
      <c r="R208" s="194">
        <f>IF(LEN(VLOOKUP(B208,'Analyst Report'!$A$31:$I$288,9,FALSE))=0,VLOOKUP(B208,'Analyst Report'!$A$31:$I$288,8,FALSE),VLOOKUP(B208,'Analyst Report'!$A$31:$I$288,9,FALSE))</f>
        <v>25</v>
      </c>
      <c r="S208" s="194">
        <f t="shared" si="17"/>
        <v>25</v>
      </c>
      <c r="T208" s="194">
        <f t="shared" si="21"/>
        <v>25</v>
      </c>
      <c r="U208" s="193" t="s">
        <v>60</v>
      </c>
      <c r="V208" s="193" t="s">
        <v>60</v>
      </c>
      <c r="W208" s="193" t="s">
        <v>60</v>
      </c>
      <c r="X208" s="193" t="s">
        <v>60</v>
      </c>
      <c r="Y208" s="193" t="s">
        <v>60</v>
      </c>
      <c r="Z208" s="193" t="s">
        <v>60</v>
      </c>
      <c r="AA208" s="193" t="s">
        <v>60</v>
      </c>
      <c r="AB208" s="193" t="s">
        <v>60</v>
      </c>
    </row>
    <row r="209" spans="1:28" ht="75" x14ac:dyDescent="0.2">
      <c r="A209" s="201">
        <f t="shared" si="16"/>
        <v>192</v>
      </c>
      <c r="B209" s="208" t="s">
        <v>254</v>
      </c>
      <c r="C209" s="202" t="s">
        <v>2673</v>
      </c>
      <c r="D209" s="202" t="str">
        <f>VLOOKUP(B209,'HECVAT - Full | Vendor Response'!A$4:D$320,4,TRUE)</f>
        <v>Instructure can make available a test environment for interested prospective customers.</v>
      </c>
      <c r="E209" s="195" t="s">
        <v>60</v>
      </c>
      <c r="F209" s="195" t="s">
        <v>3160</v>
      </c>
      <c r="G209" s="195" t="s">
        <v>2674</v>
      </c>
      <c r="H209" s="207" t="s">
        <v>2675</v>
      </c>
      <c r="I209" s="207" t="s">
        <v>3161</v>
      </c>
      <c r="J209" s="196" t="str">
        <f t="shared" si="19"/>
        <v>FALSE</v>
      </c>
      <c r="K209" s="205">
        <v>1</v>
      </c>
      <c r="L209" s="196" t="s">
        <v>249</v>
      </c>
      <c r="M209" s="194" t="s">
        <v>2122</v>
      </c>
      <c r="N209" s="194" t="str">
        <f>VLOOKUP(B209,'HECVAT - Full | Vendor Response'!A:E,3,FALSE)</f>
        <v>Yes</v>
      </c>
      <c r="O209" s="194" t="str">
        <f>IF(LEN(VLOOKUP(B209,'Analyst Report'!$A:$I,7,FALSE))= 0,"",VLOOKUP(B209,'Analyst Report'!$A:$I,7,FALSE))</f>
        <v/>
      </c>
      <c r="P209" s="194">
        <f t="shared" si="20"/>
        <v>1</v>
      </c>
      <c r="Q209" s="194">
        <v>20</v>
      </c>
      <c r="R209" s="194">
        <f>IF(LEN(VLOOKUP(B209,'Analyst Report'!$A$31:$I$288,9,FALSE))=0,VLOOKUP(B209,'Analyst Report'!$A$31:$I$288,8,FALSE),VLOOKUP(B209,'Analyst Report'!$A$31:$I$288,9,FALSE))</f>
        <v>20</v>
      </c>
      <c r="S209" s="194">
        <f t="shared" si="17"/>
        <v>20</v>
      </c>
      <c r="T209" s="194">
        <f t="shared" si="21"/>
        <v>20</v>
      </c>
      <c r="U209" s="193" t="s">
        <v>60</v>
      </c>
      <c r="V209" s="193" t="s">
        <v>60</v>
      </c>
      <c r="W209" s="193" t="s">
        <v>60</v>
      </c>
      <c r="X209" s="193" t="s">
        <v>60</v>
      </c>
      <c r="Y209" s="193" t="s">
        <v>60</v>
      </c>
      <c r="Z209" s="193" t="s">
        <v>60</v>
      </c>
      <c r="AA209" s="193" t="s">
        <v>60</v>
      </c>
      <c r="AB209" s="193" t="s">
        <v>60</v>
      </c>
    </row>
    <row r="210" spans="1:28" ht="225" x14ac:dyDescent="0.2">
      <c r="A210" s="201">
        <f t="shared" si="16"/>
        <v>193</v>
      </c>
      <c r="B210" s="202" t="s">
        <v>256</v>
      </c>
      <c r="C210" s="202" t="s">
        <v>2676</v>
      </c>
      <c r="D210" s="202" t="str">
        <f>VLOOKUP(B210,'HECVAT - Full | Vendor Response'!A$4:D$320,4,TRUE)</f>
        <v>Regular vulnerability scans of our systems and infrastructure are conducted using third-party tools, custom scripts, and various open source tools. If any vulnerabilities are detected, Instructure's security and engineering teams work together to analyze, design, and develop the required patch.</v>
      </c>
      <c r="E210" s="195" t="s">
        <v>60</v>
      </c>
      <c r="F210" s="195" t="s">
        <v>2677</v>
      </c>
      <c r="G210" s="195" t="s">
        <v>2678</v>
      </c>
      <c r="H210" s="207" t="s">
        <v>3162</v>
      </c>
      <c r="I210" s="207" t="s">
        <v>3163</v>
      </c>
      <c r="J210" s="196" t="str">
        <f t="shared" si="19"/>
        <v>FALSE</v>
      </c>
      <c r="K210" s="205">
        <v>1</v>
      </c>
      <c r="L210" s="196" t="s">
        <v>255</v>
      </c>
      <c r="M210" s="194" t="s">
        <v>2122</v>
      </c>
      <c r="N210" s="194" t="str">
        <f>VLOOKUP(B210,'HECVAT - Full | Vendor Response'!A:E,3,FALSE)</f>
        <v>Yes</v>
      </c>
      <c r="O210" s="194" t="str">
        <f>IF(LEN(VLOOKUP(B210,'Analyst Report'!$A:$I,7,FALSE))= 0,"",VLOOKUP(B210,'Analyst Report'!$A:$I,7,FALSE))</f>
        <v/>
      </c>
      <c r="P210" s="194">
        <f t="shared" si="20"/>
        <v>1</v>
      </c>
      <c r="Q210" s="194">
        <v>15</v>
      </c>
      <c r="R210" s="194">
        <f>IF(LEN(VLOOKUP(B210,'Analyst Report'!$A$31:$I$288,9,FALSE))=0,VLOOKUP(B210,'Analyst Report'!$A$31:$I$288,8,FALSE),VLOOKUP(B210,'Analyst Report'!$A$31:$I$288,9,FALSE))</f>
        <v>15</v>
      </c>
      <c r="S210" s="194">
        <f t="shared" si="17"/>
        <v>15</v>
      </c>
      <c r="T210" s="194">
        <f t="shared" si="21"/>
        <v>15</v>
      </c>
      <c r="U210" s="193" t="s">
        <v>60</v>
      </c>
      <c r="V210" s="193" t="s">
        <v>60</v>
      </c>
      <c r="W210" s="193" t="s">
        <v>60</v>
      </c>
      <c r="X210" s="193" t="s">
        <v>60</v>
      </c>
      <c r="Y210" s="193" t="s">
        <v>60</v>
      </c>
      <c r="Z210" s="193" t="s">
        <v>60</v>
      </c>
      <c r="AA210" s="193" t="s">
        <v>60</v>
      </c>
      <c r="AB210" s="193" t="s">
        <v>60</v>
      </c>
    </row>
    <row r="211" spans="1:28" ht="240" x14ac:dyDescent="0.2">
      <c r="A211" s="201">
        <f t="shared" si="16"/>
        <v>194</v>
      </c>
      <c r="B211" s="202" t="s">
        <v>257</v>
      </c>
      <c r="C211" s="202" t="s">
        <v>3164</v>
      </c>
      <c r="D211" s="202" t="str">
        <f>VLOOKUP(B211,'HECVAT - Full | Vendor Response'!A$4:D$320,4,TRUE)</f>
        <v>Impact is third-party tested annually and an executive summary of the test report can be made available under NDA.</v>
      </c>
      <c r="E211" s="195" t="s">
        <v>60</v>
      </c>
      <c r="F211" s="195" t="s">
        <v>2679</v>
      </c>
      <c r="G211" s="195" t="s">
        <v>3165</v>
      </c>
      <c r="H211" s="207" t="s">
        <v>3166</v>
      </c>
      <c r="I211" s="207" t="s">
        <v>3167</v>
      </c>
      <c r="J211" s="196" t="str">
        <f t="shared" si="19"/>
        <v>FALSE</v>
      </c>
      <c r="K211" s="205">
        <f>IF(N210="Yes",1,0)</f>
        <v>1</v>
      </c>
      <c r="L211" s="196" t="s">
        <v>255</v>
      </c>
      <c r="M211" s="194" t="s">
        <v>2122</v>
      </c>
      <c r="N211" s="194" t="str">
        <f>VLOOKUP(B211,'HECVAT - Full | Vendor Response'!A:E,3,FALSE)</f>
        <v>Yes</v>
      </c>
      <c r="O211" s="194" t="str">
        <f>IF(LEN(VLOOKUP(B211,'Analyst Report'!$A:$I,7,FALSE))= 0,"",VLOOKUP(B211,'Analyst Report'!$A:$I,7,FALSE))</f>
        <v/>
      </c>
      <c r="P211" s="194">
        <f t="shared" si="20"/>
        <v>1</v>
      </c>
      <c r="Q211" s="194">
        <v>20</v>
      </c>
      <c r="R211" s="194">
        <f>IF(LEN(VLOOKUP(B211,'Analyst Report'!$A$31:$I$288,9,FALSE))=0,VLOOKUP(B211,'Analyst Report'!$A$31:$I$288,8,FALSE),VLOOKUP(B211,'Analyst Report'!$A$31:$I$288,9,FALSE))</f>
        <v>20</v>
      </c>
      <c r="S211" s="194">
        <f t="shared" si="17"/>
        <v>20</v>
      </c>
      <c r="T211" s="194">
        <f t="shared" si="21"/>
        <v>20</v>
      </c>
      <c r="U211" s="193" t="s">
        <v>60</v>
      </c>
      <c r="V211" s="193" t="s">
        <v>60</v>
      </c>
      <c r="W211" s="193" t="s">
        <v>60</v>
      </c>
      <c r="X211" s="193" t="s">
        <v>60</v>
      </c>
      <c r="Y211" s="193" t="s">
        <v>60</v>
      </c>
      <c r="Z211" s="193" t="s">
        <v>60</v>
      </c>
      <c r="AA211" s="193" t="s">
        <v>60</v>
      </c>
      <c r="AB211" s="193" t="s">
        <v>60</v>
      </c>
    </row>
    <row r="212" spans="1:28" ht="240" x14ac:dyDescent="0.2">
      <c r="A212" s="201">
        <f t="shared" si="16"/>
        <v>195</v>
      </c>
      <c r="B212" s="202" t="s">
        <v>258</v>
      </c>
      <c r="C212" s="202" t="s">
        <v>3196</v>
      </c>
      <c r="D212" s="202" t="str">
        <f>VLOOKUP(B212,'HECVAT - Full | Vendor Response'!A$4:D$320,4,TRUE)</f>
        <v>SCA (Software Composition Analysis) and SAST (Static Application Security Testing) is done on all pull requests, prior to releases. All vulnerabilities are remediated in accordance with Instructure’s vulnerability remediation SLO which takes into account severity and context. This is largely based on CVSS 3.0 scoring system.</v>
      </c>
      <c r="E212" s="195" t="s">
        <v>60</v>
      </c>
      <c r="F212" s="195" t="s">
        <v>3197</v>
      </c>
      <c r="G212" s="195" t="s">
        <v>2680</v>
      </c>
      <c r="H212" s="207" t="s">
        <v>3203</v>
      </c>
      <c r="I212" s="207" t="s">
        <v>2681</v>
      </c>
      <c r="J212" s="196" t="str">
        <f t="shared" si="19"/>
        <v>TRUE</v>
      </c>
      <c r="K212" s="205">
        <v>1</v>
      </c>
      <c r="L212" s="196" t="s">
        <v>255</v>
      </c>
      <c r="M212" s="194" t="s">
        <v>2122</v>
      </c>
      <c r="N212" s="194" t="str">
        <f>VLOOKUP(B212,'HECVAT - Full | Vendor Response'!A:E,3,FALSE)</f>
        <v>Yes</v>
      </c>
      <c r="O212" s="194" t="str">
        <f>IF(LEN(VLOOKUP(B212,'Analyst Report'!$A:$I,7,FALSE))= 0,"",VLOOKUP(B212,'Analyst Report'!$A:$I,7,FALSE))</f>
        <v/>
      </c>
      <c r="P212" s="194">
        <f t="shared" si="20"/>
        <v>1</v>
      </c>
      <c r="Q212" s="194">
        <v>25</v>
      </c>
      <c r="R212" s="194">
        <f>IF(LEN(VLOOKUP(B212,'Analyst Report'!$A$31:$I$288,9,FALSE))=0,VLOOKUP(B212,'Analyst Report'!$A$31:$I$288,8,FALSE),VLOOKUP(B212,'Analyst Report'!$A$31:$I$288,9,FALSE))</f>
        <v>25</v>
      </c>
      <c r="S212" s="194">
        <f t="shared" ref="S212:S256" si="22">(IF((ISNUMBER(R212)),R212,Q212))*K212</f>
        <v>25</v>
      </c>
      <c r="T212" s="194">
        <f t="shared" si="21"/>
        <v>25</v>
      </c>
      <c r="U212" s="193" t="s">
        <v>60</v>
      </c>
      <c r="V212" s="193" t="s">
        <v>60</v>
      </c>
      <c r="W212" s="193" t="s">
        <v>60</v>
      </c>
      <c r="X212" s="193" t="s">
        <v>60</v>
      </c>
      <c r="Y212" s="193" t="s">
        <v>60</v>
      </c>
      <c r="Z212" s="193" t="s">
        <v>60</v>
      </c>
      <c r="AA212" s="193" t="s">
        <v>60</v>
      </c>
      <c r="AB212" s="193" t="s">
        <v>60</v>
      </c>
    </row>
    <row r="213" spans="1:28" ht="120" x14ac:dyDescent="0.2">
      <c r="A213" s="201">
        <f t="shared" si="16"/>
        <v>196</v>
      </c>
      <c r="B213" s="202" t="s">
        <v>259</v>
      </c>
      <c r="C213" s="202" t="s">
        <v>3169</v>
      </c>
      <c r="D213" s="202" t="str">
        <f>VLOOKUP(B213,'HECVAT - Full | Vendor Response'!A$4:D$320,4,TRUE)</f>
        <v>See VULN-02</v>
      </c>
      <c r="E213" s="195" t="s">
        <v>60</v>
      </c>
      <c r="F213" s="195" t="s">
        <v>3170</v>
      </c>
      <c r="G213" s="195" t="s">
        <v>2682</v>
      </c>
      <c r="H213" s="207" t="s">
        <v>2683</v>
      </c>
      <c r="I213" s="207" t="s">
        <v>3168</v>
      </c>
      <c r="J213" s="196" t="str">
        <f t="shared" si="19"/>
        <v>TRUE</v>
      </c>
      <c r="K213" s="205">
        <v>1</v>
      </c>
      <c r="L213" s="196" t="s">
        <v>255</v>
      </c>
      <c r="M213" s="194" t="s">
        <v>2122</v>
      </c>
      <c r="N213" s="194" t="str">
        <f>VLOOKUP(B213,'HECVAT - Full | Vendor Response'!A:E,3,FALSE)</f>
        <v>Yes</v>
      </c>
      <c r="O213" s="194" t="str">
        <f>IF(LEN(VLOOKUP(B213,'Analyst Report'!$A:$I,7,FALSE))= 0,"",VLOOKUP(B213,'Analyst Report'!$A:$I,7,FALSE))</f>
        <v/>
      </c>
      <c r="P213" s="194">
        <f t="shared" si="20"/>
        <v>1</v>
      </c>
      <c r="Q213" s="194">
        <v>25</v>
      </c>
      <c r="R213" s="194">
        <f>IF(LEN(VLOOKUP(B213,'Analyst Report'!$A$31:$I$288,9,FALSE))=0,VLOOKUP(B213,'Analyst Report'!$A$31:$I$288,8,FALSE),VLOOKUP(B213,'Analyst Report'!$A$31:$I$288,9,FALSE))</f>
        <v>25</v>
      </c>
      <c r="S213" s="194">
        <f t="shared" si="22"/>
        <v>25</v>
      </c>
      <c r="T213" s="194">
        <f t="shared" si="21"/>
        <v>25</v>
      </c>
      <c r="U213" s="193" t="s">
        <v>60</v>
      </c>
      <c r="V213" s="193" t="s">
        <v>60</v>
      </c>
      <c r="W213" s="193" t="s">
        <v>60</v>
      </c>
      <c r="X213" s="193" t="s">
        <v>60</v>
      </c>
      <c r="Y213" s="193" t="s">
        <v>60</v>
      </c>
      <c r="Z213" s="193" t="s">
        <v>60</v>
      </c>
      <c r="AA213" s="193" t="s">
        <v>60</v>
      </c>
      <c r="AB213" s="193" t="s">
        <v>60</v>
      </c>
    </row>
    <row r="214" spans="1:28" ht="342" x14ac:dyDescent="0.2">
      <c r="A214" s="201">
        <f t="shared" si="16"/>
        <v>197</v>
      </c>
      <c r="B214" s="202" t="s">
        <v>260</v>
      </c>
      <c r="C214" s="202" t="s">
        <v>3171</v>
      </c>
      <c r="D214" s="202" t="str">
        <f>VLOOKUP(B214,'HECVAT - Full | Vendor Response'!A$4:D$320,4,TRUE)</f>
        <v>Impact has Cloudflare WAF and CDN deployed to protect against common web application attacks as well as DDoS mitigation</v>
      </c>
      <c r="E214" s="195" t="s">
        <v>3172</v>
      </c>
      <c r="F214" s="195"/>
      <c r="G214" s="195"/>
      <c r="H214" s="207" t="s">
        <v>2684</v>
      </c>
      <c r="I214" s="207" t="s">
        <v>2685</v>
      </c>
      <c r="J214" s="196" t="str">
        <f t="shared" si="19"/>
        <v>FALSE</v>
      </c>
      <c r="K214" s="205">
        <v>1</v>
      </c>
      <c r="L214" s="196" t="s">
        <v>255</v>
      </c>
      <c r="M214" s="194" t="s">
        <v>2122</v>
      </c>
      <c r="N214" s="194" t="str">
        <f>VLOOKUP(B214,'HECVAT - Full | Vendor Response'!A:E,3,FALSE)</f>
        <v>Yes</v>
      </c>
      <c r="O214" s="194" t="str">
        <f>IF(LEN(VLOOKUP(B214,'Analyst Report'!$A:$I,7,FALSE))= 0,"",VLOOKUP(B214,'Analyst Report'!$A:$I,7,FALSE))</f>
        <v/>
      </c>
      <c r="P214" s="194">
        <f t="shared" si="20"/>
        <v>1</v>
      </c>
      <c r="Q214" s="194">
        <v>20</v>
      </c>
      <c r="R214" s="194">
        <f>IF(LEN(VLOOKUP(B214,'Analyst Report'!$A$31:$I$288,9,FALSE))=0,VLOOKUP(B214,'Analyst Report'!$A$31:$I$288,8,FALSE),VLOOKUP(B214,'Analyst Report'!$A$31:$I$288,9,FALSE))</f>
        <v>20</v>
      </c>
      <c r="S214" s="194">
        <f t="shared" si="22"/>
        <v>20</v>
      </c>
      <c r="T214" s="194">
        <f t="shared" si="21"/>
        <v>20</v>
      </c>
      <c r="U214" s="193" t="s">
        <v>60</v>
      </c>
      <c r="V214" s="193" t="s">
        <v>60</v>
      </c>
      <c r="W214" s="193" t="s">
        <v>60</v>
      </c>
      <c r="X214" s="193" t="s">
        <v>60</v>
      </c>
      <c r="Y214" s="193" t="s">
        <v>60</v>
      </c>
      <c r="Z214" s="193" t="s">
        <v>60</v>
      </c>
      <c r="AA214" s="193" t="s">
        <v>60</v>
      </c>
      <c r="AB214" s="193" t="s">
        <v>60</v>
      </c>
    </row>
    <row r="215" spans="1:28" ht="409.6" x14ac:dyDescent="0.2">
      <c r="A215" s="201">
        <f t="shared" ref="A215:A256" si="23">A214+1</f>
        <v>198</v>
      </c>
      <c r="B215" s="202" t="s">
        <v>261</v>
      </c>
      <c r="C215" s="202" t="s">
        <v>3173</v>
      </c>
      <c r="D215" s="202" t="str">
        <f>VLOOKUP(B215,'HECVAT - Full | Vendor Response'!A$4:D$320,4,TRUE)</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a non-production environment
 ● Customer gives Instructure one week's notice of the planned test date*
 ● The penetration test is restricted to scanning mode only
 ● Preferably, the Customer performs the testing during low utilization times, which tend to be 23:00 - 04:00 local time
 *For confirmation and acknowledgement of a scheduled customer-run vulnerability test, please first contact your dedicated Customer Success Manager.</v>
      </c>
      <c r="E215" s="195" t="s">
        <v>60</v>
      </c>
      <c r="F215" s="195" t="s">
        <v>2686</v>
      </c>
      <c r="G215" s="195" t="s">
        <v>2687</v>
      </c>
      <c r="H215" s="207" t="s">
        <v>3174</v>
      </c>
      <c r="I215" s="207" t="s">
        <v>2688</v>
      </c>
      <c r="J215" s="196" t="str">
        <f t="shared" si="19"/>
        <v>TRUE</v>
      </c>
      <c r="K215" s="205">
        <v>1</v>
      </c>
      <c r="L215" s="196" t="s">
        <v>255</v>
      </c>
      <c r="M215" s="194" t="s">
        <v>2122</v>
      </c>
      <c r="N215" s="194" t="str">
        <f>VLOOKUP(B215,'HECVAT - Full | Vendor Response'!A:E,3,FALSE)</f>
        <v>Yes</v>
      </c>
      <c r="O215" s="194" t="str">
        <f>IF(LEN(VLOOKUP(B215,'Analyst Report'!$A:$I,7,FALSE))= 0,"",VLOOKUP(B215,'Analyst Report'!$A:$I,7,FALSE))</f>
        <v/>
      </c>
      <c r="P215" s="194">
        <f t="shared" si="20"/>
        <v>1</v>
      </c>
      <c r="Q215" s="194">
        <v>25</v>
      </c>
      <c r="R215" s="194">
        <f>IF(LEN(VLOOKUP(B215,'Analyst Report'!$A$31:$I$288,9,FALSE))=0,VLOOKUP(B215,'Analyst Report'!$A$31:$I$288,8,FALSE),VLOOKUP(B215,'Analyst Report'!$A$31:$I$288,9,FALSE))</f>
        <v>25</v>
      </c>
      <c r="S215" s="194">
        <f t="shared" si="22"/>
        <v>25</v>
      </c>
      <c r="T215" s="194">
        <f t="shared" si="21"/>
        <v>25</v>
      </c>
      <c r="U215" s="193" t="s">
        <v>60</v>
      </c>
      <c r="V215" s="193" t="s">
        <v>60</v>
      </c>
      <c r="W215" s="193" t="s">
        <v>60</v>
      </c>
      <c r="X215" s="193" t="s">
        <v>60</v>
      </c>
      <c r="Y215" s="193" t="s">
        <v>60</v>
      </c>
      <c r="Z215" s="193" t="s">
        <v>60</v>
      </c>
      <c r="AA215" s="193" t="s">
        <v>60</v>
      </c>
      <c r="AB215" s="193" t="s">
        <v>60</v>
      </c>
    </row>
    <row r="216" spans="1:28" ht="105" x14ac:dyDescent="0.2">
      <c r="A216" s="201">
        <f t="shared" si="23"/>
        <v>199</v>
      </c>
      <c r="B216" s="202" t="s">
        <v>262</v>
      </c>
      <c r="C216" s="202" t="s">
        <v>2689</v>
      </c>
      <c r="D216" s="202" t="str">
        <f>VLOOKUP(B216,'HECVAT - Full | Vendor Response'!A$4:D$320,4,TRUE)</f>
        <v>All output from these systems is sent to Instructure's centralized logging management system for further analysis and alert generation.</v>
      </c>
      <c r="E216" s="195" t="s">
        <v>263</v>
      </c>
      <c r="F216" s="195"/>
      <c r="G216" s="195"/>
      <c r="H216" s="207" t="s">
        <v>2102</v>
      </c>
      <c r="I216" s="207" t="s">
        <v>2690</v>
      </c>
      <c r="J216" s="196" t="str">
        <f t="shared" si="19"/>
        <v>FALSE</v>
      </c>
      <c r="K216" s="205">
        <f>IF(N$18="Yes",1,0)</f>
        <v>0</v>
      </c>
      <c r="L216" s="196" t="s">
        <v>2102</v>
      </c>
      <c r="M216" s="194" t="s">
        <v>2122</v>
      </c>
      <c r="N216" s="194">
        <f>VLOOKUP(B216,'HECVAT - Full | Vendor Response'!A:E,3,FALSE)</f>
        <v>0</v>
      </c>
      <c r="O216" s="194" t="str">
        <f>IF(LEN(VLOOKUP(B216,'Analyst Report'!$A:$I,7,FALSE))= 0,"",VLOOKUP(B216,'Analyst Report'!$A:$I,7,FALSE))</f>
        <v/>
      </c>
      <c r="P216" s="194">
        <f t="shared" si="20"/>
        <v>0</v>
      </c>
      <c r="Q216" s="194">
        <v>25</v>
      </c>
      <c r="R216" s="194">
        <f>IF(LEN(VLOOKUP(B216,'Analyst Report'!$A$31:$I$288,9,FALSE))=0,VLOOKUP(B216,'Analyst Report'!$A$31:$I$288,8,FALSE),VLOOKUP(B216,'Analyst Report'!$A$31:$I$288,9,FALSE))</f>
        <v>25</v>
      </c>
      <c r="S216" s="194">
        <f t="shared" si="22"/>
        <v>0</v>
      </c>
      <c r="T216" s="194">
        <f t="shared" si="21"/>
        <v>0</v>
      </c>
      <c r="U216" s="193" t="s">
        <v>60</v>
      </c>
      <c r="V216" s="193" t="s">
        <v>60</v>
      </c>
      <c r="W216" s="193" t="s">
        <v>60</v>
      </c>
      <c r="X216" s="193" t="s">
        <v>60</v>
      </c>
      <c r="Y216" s="193" t="s">
        <v>60</v>
      </c>
      <c r="Z216" s="193" t="s">
        <v>60</v>
      </c>
      <c r="AA216" s="193" t="s">
        <v>60</v>
      </c>
      <c r="AB216" s="193" t="s">
        <v>60</v>
      </c>
    </row>
    <row r="217" spans="1:28" ht="105" x14ac:dyDescent="0.2">
      <c r="A217" s="201">
        <f t="shared" si="23"/>
        <v>200</v>
      </c>
      <c r="B217" s="202" t="s">
        <v>264</v>
      </c>
      <c r="C217" s="202" t="s">
        <v>2691</v>
      </c>
      <c r="D217" s="202" t="str">
        <f>VLOOKUP(B217,'HECVAT - Full | Vendor Response'!A$4:D$320,4,TRUE)</f>
        <v>All output from these systems is sent to Instructure's centralized logging management system for further analysis and alert generation.</v>
      </c>
      <c r="E217" s="195" t="s">
        <v>263</v>
      </c>
      <c r="F217" s="195"/>
      <c r="G217" s="195"/>
      <c r="H217" s="207" t="s">
        <v>2102</v>
      </c>
      <c r="I217" s="207" t="s">
        <v>2690</v>
      </c>
      <c r="J217" s="196" t="str">
        <f t="shared" si="19"/>
        <v>FALSE</v>
      </c>
      <c r="K217" s="205">
        <f t="shared" ref="K217:K244" si="24">IF(N$18="Yes",1,0)</f>
        <v>0</v>
      </c>
      <c r="L217" s="196" t="s">
        <v>2102</v>
      </c>
      <c r="M217" s="194" t="s">
        <v>2122</v>
      </c>
      <c r="N217" s="194">
        <f>VLOOKUP(B217,'HECVAT - Full | Vendor Response'!A:E,3,FALSE)</f>
        <v>0</v>
      </c>
      <c r="O217" s="194" t="str">
        <f>IF(LEN(VLOOKUP(B217,'Analyst Report'!$A:$I,7,FALSE))= 0,"",VLOOKUP(B217,'Analyst Report'!$A:$I,7,FALSE))</f>
        <v/>
      </c>
      <c r="P217" s="194">
        <f t="shared" si="20"/>
        <v>0</v>
      </c>
      <c r="Q217" s="194">
        <v>20</v>
      </c>
      <c r="R217" s="194">
        <f>IF(LEN(VLOOKUP(B217,'Analyst Report'!$A$31:$I$288,9,FALSE))=0,VLOOKUP(B217,'Analyst Report'!$A$31:$I$288,8,FALSE),VLOOKUP(B217,'Analyst Report'!$A$31:$I$288,9,FALSE))</f>
        <v>20</v>
      </c>
      <c r="S217" s="194">
        <f t="shared" si="22"/>
        <v>0</v>
      </c>
      <c r="T217" s="194">
        <f t="shared" si="21"/>
        <v>0</v>
      </c>
      <c r="U217" s="193" t="s">
        <v>60</v>
      </c>
      <c r="V217" s="193" t="s">
        <v>60</v>
      </c>
      <c r="W217" s="193" t="s">
        <v>60</v>
      </c>
      <c r="X217" s="193" t="s">
        <v>60</v>
      </c>
      <c r="Y217" s="193" t="s">
        <v>60</v>
      </c>
      <c r="Z217" s="193" t="s">
        <v>60</v>
      </c>
      <c r="AA217" s="193" t="s">
        <v>60</v>
      </c>
      <c r="AB217" s="193" t="s">
        <v>60</v>
      </c>
    </row>
    <row r="218" spans="1:28" ht="105" x14ac:dyDescent="0.2">
      <c r="A218" s="201">
        <f t="shared" si="23"/>
        <v>201</v>
      </c>
      <c r="B218" s="202" t="s">
        <v>265</v>
      </c>
      <c r="C218" s="202" t="s">
        <v>3175</v>
      </c>
      <c r="D218" s="202" t="str">
        <f>VLOOKUP(B218,'HECVAT - Full | Vendor Response'!A$4:D$320,4,TRUE)</f>
        <v>All output from these systems is sent to Instructure's centralized logging management system for further analysis and alert generation.</v>
      </c>
      <c r="E218" s="195" t="s">
        <v>263</v>
      </c>
      <c r="F218" s="195"/>
      <c r="G218" s="195"/>
      <c r="H218" s="207" t="s">
        <v>2102</v>
      </c>
      <c r="I218" s="207" t="s">
        <v>2690</v>
      </c>
      <c r="J218" s="196" t="str">
        <f t="shared" si="19"/>
        <v>FALSE</v>
      </c>
      <c r="K218" s="205">
        <f t="shared" si="24"/>
        <v>0</v>
      </c>
      <c r="L218" s="196" t="s">
        <v>2102</v>
      </c>
      <c r="M218" s="194" t="s">
        <v>2122</v>
      </c>
      <c r="N218" s="194">
        <f>VLOOKUP(B218,'HECVAT - Full | Vendor Response'!A:E,3,FALSE)</f>
        <v>0</v>
      </c>
      <c r="O218" s="194" t="str">
        <f>IF(LEN(VLOOKUP(B218,'Analyst Report'!$A:$I,7,FALSE))= 0,"",VLOOKUP(B218,'Analyst Report'!$A:$I,7,FALSE))</f>
        <v/>
      </c>
      <c r="P218" s="194">
        <f t="shared" si="20"/>
        <v>0</v>
      </c>
      <c r="Q218" s="194">
        <v>20</v>
      </c>
      <c r="R218" s="194">
        <f>IF(LEN(VLOOKUP(B218,'Analyst Report'!$A$31:$I$288,9,FALSE))=0,VLOOKUP(B218,'Analyst Report'!$A$31:$I$288,8,FALSE),VLOOKUP(B218,'Analyst Report'!$A$31:$I$288,9,FALSE))</f>
        <v>20</v>
      </c>
      <c r="S218" s="194">
        <f t="shared" si="22"/>
        <v>0</v>
      </c>
      <c r="T218" s="194">
        <f t="shared" si="21"/>
        <v>0</v>
      </c>
      <c r="U218" s="193" t="s">
        <v>60</v>
      </c>
      <c r="V218" s="193" t="s">
        <v>60</v>
      </c>
      <c r="W218" s="193" t="s">
        <v>60</v>
      </c>
      <c r="X218" s="193" t="s">
        <v>60</v>
      </c>
      <c r="Y218" s="193" t="s">
        <v>60</v>
      </c>
      <c r="Z218" s="193" t="s">
        <v>60</v>
      </c>
      <c r="AA218" s="193" t="s">
        <v>60</v>
      </c>
      <c r="AB218" s="193" t="s">
        <v>60</v>
      </c>
    </row>
    <row r="219" spans="1:28" ht="105" x14ac:dyDescent="0.2">
      <c r="A219" s="201">
        <f t="shared" si="23"/>
        <v>202</v>
      </c>
      <c r="B219" s="202" t="s">
        <v>266</v>
      </c>
      <c r="C219" s="202" t="s">
        <v>2692</v>
      </c>
      <c r="D219" s="202" t="str">
        <f>VLOOKUP(B219,'HECVAT - Full | Vendor Response'!A$4:D$320,4,TRUE)</f>
        <v>All output from these systems is sent to Instructure's centralized logging management system for further analysis and alert generation.</v>
      </c>
      <c r="E219" s="195" t="s">
        <v>263</v>
      </c>
      <c r="F219" s="195"/>
      <c r="G219" s="195"/>
      <c r="H219" s="207" t="s">
        <v>2102</v>
      </c>
      <c r="I219" s="207" t="s">
        <v>2690</v>
      </c>
      <c r="J219" s="196" t="str">
        <f t="shared" si="19"/>
        <v>FALSE</v>
      </c>
      <c r="K219" s="205">
        <f t="shared" si="24"/>
        <v>0</v>
      </c>
      <c r="L219" s="196" t="s">
        <v>2102</v>
      </c>
      <c r="M219" s="194" t="s">
        <v>2122</v>
      </c>
      <c r="N219" s="194">
        <f>VLOOKUP(B219,'HECVAT - Full | Vendor Response'!A:E,3,FALSE)</f>
        <v>0</v>
      </c>
      <c r="O219" s="194" t="str">
        <f>IF(LEN(VLOOKUP(B219,'Analyst Report'!$A:$I,7,FALSE))= 0,"",VLOOKUP(B219,'Analyst Report'!$A:$I,7,FALSE))</f>
        <v/>
      </c>
      <c r="P219" s="194">
        <f t="shared" si="20"/>
        <v>0</v>
      </c>
      <c r="Q219" s="194">
        <v>20</v>
      </c>
      <c r="R219" s="194">
        <f>IF(LEN(VLOOKUP(B219,'Analyst Report'!$A$31:$I$288,9,FALSE))=0,VLOOKUP(B219,'Analyst Report'!$A$31:$I$288,8,FALSE),VLOOKUP(B219,'Analyst Report'!$A$31:$I$288,9,FALSE))</f>
        <v>20</v>
      </c>
      <c r="S219" s="194">
        <f t="shared" si="22"/>
        <v>0</v>
      </c>
      <c r="T219" s="194">
        <f t="shared" si="21"/>
        <v>0</v>
      </c>
      <c r="U219" s="193" t="s">
        <v>60</v>
      </c>
      <c r="V219" s="193" t="s">
        <v>60</v>
      </c>
      <c r="W219" s="193" t="s">
        <v>60</v>
      </c>
      <c r="X219" s="193" t="s">
        <v>60</v>
      </c>
      <c r="Y219" s="193" t="s">
        <v>60</v>
      </c>
      <c r="Z219" s="193" t="s">
        <v>60</v>
      </c>
      <c r="AA219" s="193" t="s">
        <v>60</v>
      </c>
      <c r="AB219" s="193" t="s">
        <v>60</v>
      </c>
    </row>
    <row r="220" spans="1:28" ht="105" x14ac:dyDescent="0.2">
      <c r="A220" s="201">
        <f t="shared" si="23"/>
        <v>203</v>
      </c>
      <c r="B220" s="202" t="s">
        <v>267</v>
      </c>
      <c r="C220" s="202" t="s">
        <v>2693</v>
      </c>
      <c r="D220" s="202" t="str">
        <f>VLOOKUP(B220,'HECVAT - Full | Vendor Response'!A$4:D$320,4,TRUE)</f>
        <v>All output from these systems is sent to Instructure's centralized logging management system for further analysis and alert generation.</v>
      </c>
      <c r="E220" s="195" t="s">
        <v>263</v>
      </c>
      <c r="F220" s="195"/>
      <c r="G220" s="195"/>
      <c r="H220" s="207" t="s">
        <v>2102</v>
      </c>
      <c r="I220" s="207" t="s">
        <v>2690</v>
      </c>
      <c r="J220" s="196" t="str">
        <f t="shared" si="19"/>
        <v>FALSE</v>
      </c>
      <c r="K220" s="205">
        <f t="shared" si="24"/>
        <v>0</v>
      </c>
      <c r="L220" s="196" t="s">
        <v>2102</v>
      </c>
      <c r="M220" s="194" t="s">
        <v>2122</v>
      </c>
      <c r="N220" s="194">
        <f>VLOOKUP(B220,'HECVAT - Full | Vendor Response'!A:E,3,FALSE)</f>
        <v>0</v>
      </c>
      <c r="O220" s="194" t="str">
        <f>IF(LEN(VLOOKUP(B220,'Analyst Report'!$A:$I,7,FALSE))= 0,"",VLOOKUP(B220,'Analyst Report'!$A:$I,7,FALSE))</f>
        <v/>
      </c>
      <c r="P220" s="194">
        <f t="shared" si="20"/>
        <v>0</v>
      </c>
      <c r="Q220" s="194">
        <v>20</v>
      </c>
      <c r="R220" s="194">
        <f>IF(LEN(VLOOKUP(B220,'Analyst Report'!$A$31:$I$288,9,FALSE))=0,VLOOKUP(B220,'Analyst Report'!$A$31:$I$288,8,FALSE),VLOOKUP(B220,'Analyst Report'!$A$31:$I$288,9,FALSE))</f>
        <v>20</v>
      </c>
      <c r="S220" s="194">
        <f t="shared" si="22"/>
        <v>0</v>
      </c>
      <c r="T220" s="194">
        <f t="shared" si="21"/>
        <v>0</v>
      </c>
      <c r="U220" s="193" t="s">
        <v>60</v>
      </c>
      <c r="V220" s="193" t="s">
        <v>60</v>
      </c>
      <c r="W220" s="193" t="s">
        <v>60</v>
      </c>
      <c r="X220" s="193" t="s">
        <v>60</v>
      </c>
      <c r="Y220" s="193" t="s">
        <v>60</v>
      </c>
      <c r="Z220" s="193" t="s">
        <v>60</v>
      </c>
      <c r="AA220" s="193" t="s">
        <v>60</v>
      </c>
      <c r="AB220" s="193" t="s">
        <v>60</v>
      </c>
    </row>
    <row r="221" spans="1:28" ht="105" x14ac:dyDescent="0.2">
      <c r="A221" s="201">
        <f t="shared" si="23"/>
        <v>204</v>
      </c>
      <c r="B221" s="202" t="s">
        <v>268</v>
      </c>
      <c r="C221" s="202" t="s">
        <v>2694</v>
      </c>
      <c r="D221" s="202" t="str">
        <f>VLOOKUP(B221,'HECVAT - Full | Vendor Response'!A$4:D$320,4,TRUE)</f>
        <v>All output from these systems is sent to Instructure's centralized logging management system for further analysis and alert generation.</v>
      </c>
      <c r="E221" s="195" t="s">
        <v>263</v>
      </c>
      <c r="F221" s="195"/>
      <c r="G221" s="195"/>
      <c r="H221" s="207" t="s">
        <v>2102</v>
      </c>
      <c r="I221" s="207" t="s">
        <v>2690</v>
      </c>
      <c r="J221" s="196" t="str">
        <f t="shared" si="19"/>
        <v>FALSE</v>
      </c>
      <c r="K221" s="205">
        <f t="shared" si="24"/>
        <v>0</v>
      </c>
      <c r="L221" s="196" t="s">
        <v>2102</v>
      </c>
      <c r="M221" s="194" t="s">
        <v>2122</v>
      </c>
      <c r="N221" s="194">
        <f>VLOOKUP(B221,'HECVAT - Full | Vendor Response'!A:E,3,FALSE)</f>
        <v>0</v>
      </c>
      <c r="O221" s="194" t="str">
        <f>IF(LEN(VLOOKUP(B221,'Analyst Report'!$A:$I,7,FALSE))= 0,"",VLOOKUP(B221,'Analyst Report'!$A:$I,7,FALSE))</f>
        <v/>
      </c>
      <c r="P221" s="194">
        <f t="shared" si="20"/>
        <v>0</v>
      </c>
      <c r="Q221" s="194">
        <v>25</v>
      </c>
      <c r="R221" s="194">
        <f>IF(LEN(VLOOKUP(B221,'Analyst Report'!$A$31:$I$288,9,FALSE))=0,VLOOKUP(B221,'Analyst Report'!$A$31:$I$288,8,FALSE),VLOOKUP(B221,'Analyst Report'!$A$31:$I$288,9,FALSE))</f>
        <v>25</v>
      </c>
      <c r="S221" s="194">
        <f t="shared" si="22"/>
        <v>0</v>
      </c>
      <c r="T221" s="194">
        <f t="shared" si="21"/>
        <v>0</v>
      </c>
      <c r="U221" s="193" t="s">
        <v>60</v>
      </c>
      <c r="V221" s="193" t="s">
        <v>60</v>
      </c>
      <c r="W221" s="193" t="s">
        <v>60</v>
      </c>
      <c r="X221" s="193" t="s">
        <v>60</v>
      </c>
      <c r="Y221" s="193" t="s">
        <v>60</v>
      </c>
      <c r="Z221" s="193" t="s">
        <v>60</v>
      </c>
      <c r="AA221" s="193" t="s">
        <v>60</v>
      </c>
      <c r="AB221" s="193" t="s">
        <v>60</v>
      </c>
    </row>
    <row r="222" spans="1:28" ht="105" x14ac:dyDescent="0.2">
      <c r="A222" s="201">
        <f t="shared" si="23"/>
        <v>205</v>
      </c>
      <c r="B222" s="202" t="s">
        <v>269</v>
      </c>
      <c r="C222" s="202" t="s">
        <v>2695</v>
      </c>
      <c r="D222" s="202" t="str">
        <f>VLOOKUP(B222,'HECVAT - Full | Vendor Response'!A$4:D$320,4,TRUE)</f>
        <v>All output from these systems is sent to Instructure's centralized logging management system for further analysis and alert generation.</v>
      </c>
      <c r="E222" s="195" t="s">
        <v>263</v>
      </c>
      <c r="F222" s="195"/>
      <c r="G222" s="195"/>
      <c r="H222" s="207" t="s">
        <v>2102</v>
      </c>
      <c r="I222" s="207" t="s">
        <v>2690</v>
      </c>
      <c r="J222" s="196" t="str">
        <f t="shared" si="19"/>
        <v>FALSE</v>
      </c>
      <c r="K222" s="205">
        <f t="shared" si="24"/>
        <v>0</v>
      </c>
      <c r="L222" s="196" t="s">
        <v>2102</v>
      </c>
      <c r="M222" s="194" t="s">
        <v>2122</v>
      </c>
      <c r="N222" s="194">
        <f>VLOOKUP(B222,'HECVAT - Full | Vendor Response'!A:E,3,FALSE)</f>
        <v>0</v>
      </c>
      <c r="O222" s="194" t="str">
        <f>IF(LEN(VLOOKUP(B222,'Analyst Report'!$A:$I,7,FALSE))= 0,"",VLOOKUP(B222,'Analyst Report'!$A:$I,7,FALSE))</f>
        <v/>
      </c>
      <c r="P222" s="194">
        <f t="shared" si="20"/>
        <v>0</v>
      </c>
      <c r="Q222" s="194">
        <v>20</v>
      </c>
      <c r="R222" s="194">
        <f>IF(LEN(VLOOKUP(B222,'Analyst Report'!$A$31:$I$288,9,FALSE))=0,VLOOKUP(B222,'Analyst Report'!$A$31:$I$288,8,FALSE),VLOOKUP(B222,'Analyst Report'!$A$31:$I$288,9,FALSE))</f>
        <v>20</v>
      </c>
      <c r="S222" s="194">
        <f t="shared" si="22"/>
        <v>0</v>
      </c>
      <c r="T222" s="194">
        <f t="shared" si="21"/>
        <v>0</v>
      </c>
      <c r="U222" s="193" t="s">
        <v>60</v>
      </c>
      <c r="V222" s="193" t="s">
        <v>60</v>
      </c>
      <c r="W222" s="193" t="s">
        <v>60</v>
      </c>
      <c r="X222" s="193" t="s">
        <v>60</v>
      </c>
      <c r="Y222" s="193" t="s">
        <v>60</v>
      </c>
      <c r="Z222" s="193" t="s">
        <v>60</v>
      </c>
      <c r="AA222" s="193" t="s">
        <v>60</v>
      </c>
      <c r="AB222" s="193" t="s">
        <v>60</v>
      </c>
    </row>
    <row r="223" spans="1:28" ht="105" x14ac:dyDescent="0.2">
      <c r="A223" s="201">
        <f t="shared" si="23"/>
        <v>206</v>
      </c>
      <c r="B223" s="202" t="s">
        <v>270</v>
      </c>
      <c r="C223" s="202" t="s">
        <v>2696</v>
      </c>
      <c r="D223" s="202" t="str">
        <f>VLOOKUP(B223,'HECVAT - Full | Vendor Response'!A$4:D$320,4,TRUE)</f>
        <v>All output from these systems is sent to Instructure's centralized logging management system for further analysis and alert generation.</v>
      </c>
      <c r="E223" s="195" t="s">
        <v>263</v>
      </c>
      <c r="F223" s="195"/>
      <c r="G223" s="195"/>
      <c r="H223" s="207" t="s">
        <v>2102</v>
      </c>
      <c r="I223" s="207" t="s">
        <v>2690</v>
      </c>
      <c r="J223" s="196" t="str">
        <f t="shared" si="19"/>
        <v>FALSE</v>
      </c>
      <c r="K223" s="205">
        <f t="shared" si="24"/>
        <v>0</v>
      </c>
      <c r="L223" s="196" t="s">
        <v>2102</v>
      </c>
      <c r="M223" s="194" t="s">
        <v>2122</v>
      </c>
      <c r="N223" s="194">
        <f>VLOOKUP(B223,'HECVAT - Full | Vendor Response'!A:E,3,FALSE)</f>
        <v>0</v>
      </c>
      <c r="O223" s="194" t="str">
        <f>IF(LEN(VLOOKUP(B223,'Analyst Report'!$A:$I,7,FALSE))= 0,"",VLOOKUP(B223,'Analyst Report'!$A:$I,7,FALSE))</f>
        <v/>
      </c>
      <c r="P223" s="194">
        <f t="shared" si="20"/>
        <v>0</v>
      </c>
      <c r="Q223" s="194">
        <v>20</v>
      </c>
      <c r="R223" s="194">
        <f>IF(LEN(VLOOKUP(B223,'Analyst Report'!$A$31:$I$288,9,FALSE))=0,VLOOKUP(B223,'Analyst Report'!$A$31:$I$288,8,FALSE),VLOOKUP(B223,'Analyst Report'!$A$31:$I$288,9,FALSE))</f>
        <v>20</v>
      </c>
      <c r="S223" s="194">
        <f t="shared" si="22"/>
        <v>0</v>
      </c>
      <c r="T223" s="194">
        <f t="shared" si="21"/>
        <v>0</v>
      </c>
      <c r="U223" s="193" t="s">
        <v>60</v>
      </c>
      <c r="V223" s="193" t="s">
        <v>60</v>
      </c>
      <c r="W223" s="193" t="s">
        <v>60</v>
      </c>
      <c r="X223" s="193" t="s">
        <v>60</v>
      </c>
      <c r="Y223" s="193" t="s">
        <v>60</v>
      </c>
      <c r="Z223" s="193" t="s">
        <v>60</v>
      </c>
      <c r="AA223" s="193" t="s">
        <v>60</v>
      </c>
      <c r="AB223" s="193" t="s">
        <v>60</v>
      </c>
    </row>
    <row r="224" spans="1:28" ht="105" x14ac:dyDescent="0.2">
      <c r="A224" s="201">
        <f t="shared" si="23"/>
        <v>207</v>
      </c>
      <c r="B224" s="202" t="s">
        <v>271</v>
      </c>
      <c r="C224" s="202" t="s">
        <v>3176</v>
      </c>
      <c r="D224" s="202" t="str">
        <f>VLOOKUP(B224,'HECVAT - Full | Vendor Response'!A$4:D$320,4,TRUE)</f>
        <v>All output from these systems is sent to Instructure's centralized logging management system for further analysis and alert generation.</v>
      </c>
      <c r="E224" s="195" t="s">
        <v>263</v>
      </c>
      <c r="F224" s="195"/>
      <c r="G224" s="195"/>
      <c r="H224" s="207" t="s">
        <v>2102</v>
      </c>
      <c r="I224" s="207" t="s">
        <v>2690</v>
      </c>
      <c r="J224" s="196" t="str">
        <f t="shared" si="19"/>
        <v>FALSE</v>
      </c>
      <c r="K224" s="205">
        <f t="shared" si="24"/>
        <v>0</v>
      </c>
      <c r="L224" s="196" t="s">
        <v>2102</v>
      </c>
      <c r="M224" s="194" t="s">
        <v>2122</v>
      </c>
      <c r="N224" s="194">
        <f>VLOOKUP(B224,'HECVAT - Full | Vendor Response'!A:E,3,FALSE)</f>
        <v>0</v>
      </c>
      <c r="O224" s="194" t="str">
        <f>IF(LEN(VLOOKUP(B224,'Analyst Report'!$A:$I,7,FALSE))= 0,"",VLOOKUP(B224,'Analyst Report'!$A:$I,7,FALSE))</f>
        <v/>
      </c>
      <c r="P224" s="194">
        <f t="shared" si="20"/>
        <v>0</v>
      </c>
      <c r="Q224" s="194">
        <v>20</v>
      </c>
      <c r="R224" s="194">
        <f>IF(LEN(VLOOKUP(B224,'Analyst Report'!$A$31:$I$288,9,FALSE))=0,VLOOKUP(B224,'Analyst Report'!$A$31:$I$288,8,FALSE),VLOOKUP(B224,'Analyst Report'!$A$31:$I$288,9,FALSE))</f>
        <v>20</v>
      </c>
      <c r="S224" s="194">
        <f t="shared" si="22"/>
        <v>0</v>
      </c>
      <c r="T224" s="194">
        <f t="shared" si="21"/>
        <v>0</v>
      </c>
      <c r="U224" s="193" t="s">
        <v>60</v>
      </c>
      <c r="V224" s="193" t="s">
        <v>60</v>
      </c>
      <c r="W224" s="193" t="s">
        <v>60</v>
      </c>
      <c r="X224" s="193" t="s">
        <v>60</v>
      </c>
      <c r="Y224" s="193" t="s">
        <v>60</v>
      </c>
      <c r="Z224" s="193" t="s">
        <v>60</v>
      </c>
      <c r="AA224" s="193" t="s">
        <v>60</v>
      </c>
      <c r="AB224" s="193" t="s">
        <v>60</v>
      </c>
    </row>
    <row r="225" spans="1:28" ht="105" x14ac:dyDescent="0.2">
      <c r="A225" s="201">
        <f t="shared" si="23"/>
        <v>208</v>
      </c>
      <c r="B225" s="202" t="s">
        <v>272</v>
      </c>
      <c r="C225" s="202" t="s">
        <v>3177</v>
      </c>
      <c r="D225" s="202" t="str">
        <f>VLOOKUP(B225,'HECVAT - Full | Vendor Response'!A$4:D$320,4,TRUE)</f>
        <v>All output from these systems is sent to Instructure's centralized logging management system for further analysis and alert generation.</v>
      </c>
      <c r="E225" s="195" t="s">
        <v>263</v>
      </c>
      <c r="F225" s="195"/>
      <c r="G225" s="195"/>
      <c r="H225" s="207" t="s">
        <v>2102</v>
      </c>
      <c r="I225" s="207" t="s">
        <v>2690</v>
      </c>
      <c r="J225" s="196" t="str">
        <f t="shared" si="19"/>
        <v>FALSE</v>
      </c>
      <c r="K225" s="205">
        <f t="shared" si="24"/>
        <v>0</v>
      </c>
      <c r="L225" s="196" t="s">
        <v>2102</v>
      </c>
      <c r="M225" s="194" t="s">
        <v>2122</v>
      </c>
      <c r="N225" s="194">
        <f>VLOOKUP(B225,'HECVAT - Full | Vendor Response'!A:E,3,FALSE)</f>
        <v>0</v>
      </c>
      <c r="O225" s="194" t="str">
        <f>IF(LEN(VLOOKUP(B225,'Analyst Report'!$A:$I,7,FALSE))= 0,"",VLOOKUP(B225,'Analyst Report'!$A:$I,7,FALSE))</f>
        <v/>
      </c>
      <c r="P225" s="194">
        <f t="shared" si="20"/>
        <v>0</v>
      </c>
      <c r="Q225" s="194">
        <v>20</v>
      </c>
      <c r="R225" s="194">
        <f>IF(LEN(VLOOKUP(B225,'Analyst Report'!$A$31:$I$288,9,FALSE))=0,VLOOKUP(B225,'Analyst Report'!$A$31:$I$288,8,FALSE),VLOOKUP(B225,'Analyst Report'!$A$31:$I$288,9,FALSE))</f>
        <v>20</v>
      </c>
      <c r="S225" s="194">
        <f t="shared" si="22"/>
        <v>0</v>
      </c>
      <c r="T225" s="194">
        <f t="shared" si="21"/>
        <v>0</v>
      </c>
      <c r="U225" s="193" t="s">
        <v>60</v>
      </c>
      <c r="V225" s="193" t="s">
        <v>60</v>
      </c>
      <c r="W225" s="193" t="s">
        <v>60</v>
      </c>
      <c r="X225" s="193" t="s">
        <v>60</v>
      </c>
      <c r="Y225" s="193" t="s">
        <v>60</v>
      </c>
      <c r="Z225" s="193" t="s">
        <v>60</v>
      </c>
      <c r="AA225" s="193" t="s">
        <v>60</v>
      </c>
      <c r="AB225" s="193" t="s">
        <v>60</v>
      </c>
    </row>
    <row r="226" spans="1:28" ht="105" x14ac:dyDescent="0.2">
      <c r="A226" s="201">
        <f t="shared" si="23"/>
        <v>209</v>
      </c>
      <c r="B226" s="202" t="s">
        <v>273</v>
      </c>
      <c r="C226" s="202" t="s">
        <v>2697</v>
      </c>
      <c r="D226" s="202" t="str">
        <f>VLOOKUP(B226,'HECVAT - Full | Vendor Response'!A$4:D$320,4,TRUE)</f>
        <v>All output from these systems is sent to Instructure's centralized logging management system for further analysis and alert generation.</v>
      </c>
      <c r="E226" s="195" t="s">
        <v>263</v>
      </c>
      <c r="F226" s="195"/>
      <c r="G226" s="195"/>
      <c r="H226" s="207" t="s">
        <v>2102</v>
      </c>
      <c r="I226" s="207" t="s">
        <v>2690</v>
      </c>
      <c r="J226" s="196" t="str">
        <f t="shared" si="19"/>
        <v>FALSE</v>
      </c>
      <c r="K226" s="205">
        <f t="shared" si="24"/>
        <v>0</v>
      </c>
      <c r="L226" s="196" t="s">
        <v>2102</v>
      </c>
      <c r="M226" s="194" t="s">
        <v>2122</v>
      </c>
      <c r="N226" s="194">
        <f>VLOOKUP(B226,'HECVAT - Full | Vendor Response'!A:E,3,FALSE)</f>
        <v>0</v>
      </c>
      <c r="O226" s="194" t="str">
        <f>IF(LEN(VLOOKUP(B226,'Analyst Report'!$A:$I,7,FALSE))= 0,"",VLOOKUP(B226,'Analyst Report'!$A:$I,7,FALSE))</f>
        <v/>
      </c>
      <c r="P226" s="194">
        <f t="shared" si="20"/>
        <v>0</v>
      </c>
      <c r="Q226" s="194">
        <v>20</v>
      </c>
      <c r="R226" s="194">
        <f>IF(LEN(VLOOKUP(B226,'Analyst Report'!$A$31:$I$288,9,FALSE))=0,VLOOKUP(B226,'Analyst Report'!$A$31:$I$288,8,FALSE),VLOOKUP(B226,'Analyst Report'!$A$31:$I$288,9,FALSE))</f>
        <v>20</v>
      </c>
      <c r="S226" s="194">
        <f t="shared" si="22"/>
        <v>0</v>
      </c>
      <c r="T226" s="194">
        <f t="shared" si="21"/>
        <v>0</v>
      </c>
      <c r="U226" s="193" t="s">
        <v>60</v>
      </c>
      <c r="V226" s="193" t="s">
        <v>60</v>
      </c>
      <c r="W226" s="193" t="s">
        <v>60</v>
      </c>
      <c r="X226" s="193" t="s">
        <v>60</v>
      </c>
      <c r="Y226" s="193" t="s">
        <v>60</v>
      </c>
      <c r="Z226" s="193" t="s">
        <v>60</v>
      </c>
      <c r="AA226" s="193" t="s">
        <v>60</v>
      </c>
      <c r="AB226" s="193" t="s">
        <v>60</v>
      </c>
    </row>
    <row r="227" spans="1:28" ht="105" x14ac:dyDescent="0.2">
      <c r="A227" s="201">
        <f t="shared" si="23"/>
        <v>210</v>
      </c>
      <c r="B227" s="202" t="s">
        <v>274</v>
      </c>
      <c r="C227" s="202" t="s">
        <v>3178</v>
      </c>
      <c r="D227" s="202" t="str">
        <f>VLOOKUP(B227,'HECVAT - Full | Vendor Response'!A$4:D$320,4,TRUE)</f>
        <v>All output from these systems is sent to Instructure's centralized logging management system for further analysis and alert generation.</v>
      </c>
      <c r="E227" s="195" t="s">
        <v>263</v>
      </c>
      <c r="F227" s="195"/>
      <c r="G227" s="195"/>
      <c r="H227" s="207" t="s">
        <v>2102</v>
      </c>
      <c r="I227" s="207" t="s">
        <v>2690</v>
      </c>
      <c r="J227" s="196" t="str">
        <f t="shared" si="19"/>
        <v>FALSE</v>
      </c>
      <c r="K227" s="205">
        <f t="shared" si="24"/>
        <v>0</v>
      </c>
      <c r="L227" s="196" t="s">
        <v>2102</v>
      </c>
      <c r="M227" s="194" t="s">
        <v>2126</v>
      </c>
      <c r="N227" s="194">
        <f>VLOOKUP(B227,'HECVAT - Full | Vendor Response'!A:E,3,FALSE)</f>
        <v>0</v>
      </c>
      <c r="O227" s="194" t="str">
        <f>IF(LEN(VLOOKUP(B227,'Analyst Report'!$A:$I,7,FALSE))= 0,"",VLOOKUP(B227,'Analyst Report'!$A:$I,7,FALSE))</f>
        <v/>
      </c>
      <c r="P227" s="194">
        <f t="shared" ref="P227:P256" si="25">IF((O227=""),(IF(ISNUMBER(FIND(M227,N227)), 1, 0)),(IF(ISNUMBER(FIND(M227,O227)), 1, 0)))</f>
        <v>0</v>
      </c>
      <c r="Q227" s="194">
        <v>20</v>
      </c>
      <c r="R227" s="194">
        <f>IF(LEN(VLOOKUP(B227,'Analyst Report'!$A$31:$I$288,9,FALSE))=0,VLOOKUP(B227,'Analyst Report'!$A$31:$I$288,8,FALSE),VLOOKUP(B227,'Analyst Report'!$A$31:$I$288,9,FALSE))</f>
        <v>20</v>
      </c>
      <c r="S227" s="194">
        <f t="shared" si="22"/>
        <v>0</v>
      </c>
      <c r="T227" s="194">
        <f t="shared" ref="T227:T256" si="26">P227*S227</f>
        <v>0</v>
      </c>
      <c r="U227" s="193" t="s">
        <v>60</v>
      </c>
      <c r="V227" s="193" t="s">
        <v>60</v>
      </c>
      <c r="W227" s="193" t="s">
        <v>60</v>
      </c>
      <c r="X227" s="193" t="s">
        <v>60</v>
      </c>
      <c r="Y227" s="193" t="s">
        <v>60</v>
      </c>
      <c r="Z227" s="193" t="s">
        <v>60</v>
      </c>
      <c r="AA227" s="193" t="s">
        <v>60</v>
      </c>
      <c r="AB227" s="193" t="s">
        <v>60</v>
      </c>
    </row>
    <row r="228" spans="1:28" ht="105" x14ac:dyDescent="0.2">
      <c r="A228" s="201">
        <f t="shared" si="23"/>
        <v>211</v>
      </c>
      <c r="B228" s="202" t="s">
        <v>275</v>
      </c>
      <c r="C228" s="202" t="s">
        <v>2698</v>
      </c>
      <c r="D228" s="202" t="str">
        <f>VLOOKUP(B228,'HECVAT - Full | Vendor Response'!A$4:D$320,4,TRUE)</f>
        <v>All output from these systems is sent to Instructure's centralized logging management system for further analysis and alert generation.</v>
      </c>
      <c r="E228" s="195" t="s">
        <v>263</v>
      </c>
      <c r="F228" s="195"/>
      <c r="G228" s="195"/>
      <c r="H228" s="207" t="s">
        <v>2102</v>
      </c>
      <c r="I228" s="207" t="s">
        <v>2690</v>
      </c>
      <c r="J228" s="196" t="str">
        <f t="shared" si="19"/>
        <v>FALSE</v>
      </c>
      <c r="K228" s="205">
        <f t="shared" si="24"/>
        <v>0</v>
      </c>
      <c r="L228" s="196" t="s">
        <v>2102</v>
      </c>
      <c r="M228" s="194" t="s">
        <v>2122</v>
      </c>
      <c r="N228" s="194">
        <f>VLOOKUP(B228,'HECVAT - Full | Vendor Response'!A:E,3,FALSE)</f>
        <v>0</v>
      </c>
      <c r="O228" s="194" t="str">
        <f>IF(LEN(VLOOKUP(B228,'Analyst Report'!$A:$I,7,FALSE))= 0,"",VLOOKUP(B228,'Analyst Report'!$A:$I,7,FALSE))</f>
        <v/>
      </c>
      <c r="P228" s="194">
        <f t="shared" si="25"/>
        <v>0</v>
      </c>
      <c r="Q228" s="194">
        <v>20</v>
      </c>
      <c r="R228" s="194">
        <f>IF(LEN(VLOOKUP(B228,'Analyst Report'!$A$31:$I$288,9,FALSE))=0,VLOOKUP(B228,'Analyst Report'!$A$31:$I$288,8,FALSE),VLOOKUP(B228,'Analyst Report'!$A$31:$I$288,9,FALSE))</f>
        <v>20</v>
      </c>
      <c r="S228" s="194">
        <f t="shared" si="22"/>
        <v>0</v>
      </c>
      <c r="T228" s="194">
        <f t="shared" si="26"/>
        <v>0</v>
      </c>
      <c r="U228" s="193" t="s">
        <v>60</v>
      </c>
      <c r="V228" s="193" t="s">
        <v>60</v>
      </c>
      <c r="W228" s="193" t="s">
        <v>60</v>
      </c>
      <c r="X228" s="193" t="s">
        <v>60</v>
      </c>
      <c r="Y228" s="193" t="s">
        <v>60</v>
      </c>
      <c r="Z228" s="193" t="s">
        <v>60</v>
      </c>
      <c r="AA228" s="193" t="s">
        <v>60</v>
      </c>
      <c r="AB228" s="193" t="s">
        <v>60</v>
      </c>
    </row>
    <row r="229" spans="1:28" ht="105" x14ac:dyDescent="0.2">
      <c r="A229" s="201">
        <f t="shared" si="23"/>
        <v>212</v>
      </c>
      <c r="B229" s="202" t="s">
        <v>276</v>
      </c>
      <c r="C229" s="202" t="s">
        <v>2699</v>
      </c>
      <c r="D229" s="202" t="str">
        <f>VLOOKUP(B229,'HECVAT - Full | Vendor Response'!A$4:D$320,4,TRUE)</f>
        <v>All output from these systems is sent to Instructure's centralized logging management system for further analysis and alert generation.</v>
      </c>
      <c r="E229" s="195" t="s">
        <v>263</v>
      </c>
      <c r="F229" s="195"/>
      <c r="G229" s="195"/>
      <c r="H229" s="207" t="s">
        <v>2102</v>
      </c>
      <c r="I229" s="207" t="s">
        <v>2690</v>
      </c>
      <c r="J229" s="196" t="str">
        <f t="shared" si="19"/>
        <v>FALSE</v>
      </c>
      <c r="K229" s="205">
        <f t="shared" si="24"/>
        <v>0</v>
      </c>
      <c r="L229" s="196" t="s">
        <v>2102</v>
      </c>
      <c r="M229" s="194" t="s">
        <v>2122</v>
      </c>
      <c r="N229" s="194">
        <f>VLOOKUP(B229,'HECVAT - Full | Vendor Response'!A:E,3,FALSE)</f>
        <v>0</v>
      </c>
      <c r="O229" s="194" t="str">
        <f>IF(LEN(VLOOKUP(B229,'Analyst Report'!$A:$I,7,FALSE))= 0,"",VLOOKUP(B229,'Analyst Report'!$A:$I,7,FALSE))</f>
        <v/>
      </c>
      <c r="P229" s="194">
        <f t="shared" si="25"/>
        <v>0</v>
      </c>
      <c r="Q229" s="194">
        <v>20</v>
      </c>
      <c r="R229" s="194">
        <f>IF(LEN(VLOOKUP(B229,'Analyst Report'!$A$31:$I$288,9,FALSE))=0,VLOOKUP(B229,'Analyst Report'!$A$31:$I$288,8,FALSE),VLOOKUP(B229,'Analyst Report'!$A$31:$I$288,9,FALSE))</f>
        <v>20</v>
      </c>
      <c r="S229" s="194">
        <f t="shared" si="22"/>
        <v>0</v>
      </c>
      <c r="T229" s="194">
        <f t="shared" si="26"/>
        <v>0</v>
      </c>
      <c r="U229" s="193" t="s">
        <v>60</v>
      </c>
      <c r="V229" s="193" t="s">
        <v>60</v>
      </c>
      <c r="W229" s="193" t="s">
        <v>60</v>
      </c>
      <c r="X229" s="193" t="s">
        <v>60</v>
      </c>
      <c r="Y229" s="193" t="s">
        <v>60</v>
      </c>
      <c r="Z229" s="193" t="s">
        <v>60</v>
      </c>
      <c r="AA229" s="193" t="s">
        <v>60</v>
      </c>
      <c r="AB229" s="193" t="s">
        <v>60</v>
      </c>
    </row>
    <row r="230" spans="1:28" ht="105" x14ac:dyDescent="0.2">
      <c r="A230" s="201">
        <f t="shared" si="23"/>
        <v>213</v>
      </c>
      <c r="B230" s="202" t="s">
        <v>277</v>
      </c>
      <c r="C230" s="202" t="s">
        <v>2700</v>
      </c>
      <c r="D230" s="202" t="str">
        <f>VLOOKUP(B230,'HECVAT - Full | Vendor Response'!A$4:D$320,4,TRUE)</f>
        <v>All output from these systems is sent to Instructure's centralized logging management system for further analysis and alert generation.</v>
      </c>
      <c r="E230" s="195" t="s">
        <v>263</v>
      </c>
      <c r="F230" s="195"/>
      <c r="G230" s="195"/>
      <c r="H230" s="207" t="s">
        <v>2102</v>
      </c>
      <c r="I230" s="207" t="s">
        <v>2690</v>
      </c>
      <c r="J230" s="196" t="str">
        <f t="shared" si="19"/>
        <v>FALSE</v>
      </c>
      <c r="K230" s="205">
        <f t="shared" si="24"/>
        <v>0</v>
      </c>
      <c r="L230" s="196" t="s">
        <v>2102</v>
      </c>
      <c r="M230" s="194" t="s">
        <v>2122</v>
      </c>
      <c r="N230" s="194">
        <f>VLOOKUP(B230,'HECVAT - Full | Vendor Response'!A:E,3,FALSE)</f>
        <v>0</v>
      </c>
      <c r="O230" s="194" t="str">
        <f>IF(LEN(VLOOKUP(B230,'Analyst Report'!$A:$I,7,FALSE))= 0,"",VLOOKUP(B230,'Analyst Report'!$A:$I,7,FALSE))</f>
        <v/>
      </c>
      <c r="P230" s="194">
        <f t="shared" si="25"/>
        <v>0</v>
      </c>
      <c r="Q230" s="194">
        <v>20</v>
      </c>
      <c r="R230" s="194">
        <f>IF(LEN(VLOOKUP(B230,'Analyst Report'!$A$31:$I$288,9,FALSE))=0,VLOOKUP(B230,'Analyst Report'!$A$31:$I$288,8,FALSE),VLOOKUP(B230,'Analyst Report'!$A$31:$I$288,9,FALSE))</f>
        <v>20</v>
      </c>
      <c r="S230" s="194">
        <f t="shared" si="22"/>
        <v>0</v>
      </c>
      <c r="T230" s="194">
        <f t="shared" si="26"/>
        <v>0</v>
      </c>
      <c r="U230" s="193" t="s">
        <v>60</v>
      </c>
      <c r="V230" s="193" t="s">
        <v>60</v>
      </c>
      <c r="W230" s="193" t="s">
        <v>60</v>
      </c>
      <c r="X230" s="193" t="s">
        <v>60</v>
      </c>
      <c r="Y230" s="193" t="s">
        <v>60</v>
      </c>
      <c r="Z230" s="193" t="s">
        <v>60</v>
      </c>
      <c r="AA230" s="193" t="s">
        <v>60</v>
      </c>
      <c r="AB230" s="193" t="s">
        <v>60</v>
      </c>
    </row>
    <row r="231" spans="1:28" ht="105" x14ac:dyDescent="0.2">
      <c r="A231" s="201">
        <f t="shared" si="23"/>
        <v>214</v>
      </c>
      <c r="B231" s="202" t="s">
        <v>278</v>
      </c>
      <c r="C231" s="202" t="s">
        <v>2701</v>
      </c>
      <c r="D231" s="202" t="str">
        <f>VLOOKUP(B231,'HECVAT - Full | Vendor Response'!A$4:D$320,4,TRUE)</f>
        <v>All output from these systems is sent to Instructure's centralized logging management system for further analysis and alert generation.</v>
      </c>
      <c r="E231" s="195" t="s">
        <v>263</v>
      </c>
      <c r="F231" s="195"/>
      <c r="G231" s="195"/>
      <c r="H231" s="207" t="s">
        <v>2102</v>
      </c>
      <c r="I231" s="207" t="s">
        <v>2690</v>
      </c>
      <c r="J231" s="196" t="str">
        <f t="shared" si="19"/>
        <v>FALSE</v>
      </c>
      <c r="K231" s="205">
        <f t="shared" si="24"/>
        <v>0</v>
      </c>
      <c r="L231" s="196" t="s">
        <v>2102</v>
      </c>
      <c r="M231" s="194" t="s">
        <v>2126</v>
      </c>
      <c r="N231" s="194">
        <f>VLOOKUP(B231,'HECVAT - Full | Vendor Response'!A:E,3,FALSE)</f>
        <v>0</v>
      </c>
      <c r="O231" s="194" t="str">
        <f>IF(LEN(VLOOKUP(B231,'Analyst Report'!$A:$I,7,FALSE))= 0,"",VLOOKUP(B231,'Analyst Report'!$A:$I,7,FALSE))</f>
        <v/>
      </c>
      <c r="P231" s="194">
        <f t="shared" si="25"/>
        <v>0</v>
      </c>
      <c r="Q231" s="194">
        <v>20</v>
      </c>
      <c r="R231" s="194">
        <f>IF(LEN(VLOOKUP(B231,'Analyst Report'!$A$31:$I$288,9,FALSE))=0,VLOOKUP(B231,'Analyst Report'!$A$31:$I$288,8,FALSE),VLOOKUP(B231,'Analyst Report'!$A$31:$I$288,9,FALSE))</f>
        <v>20</v>
      </c>
      <c r="S231" s="194">
        <f t="shared" si="22"/>
        <v>0</v>
      </c>
      <c r="T231" s="194">
        <f t="shared" si="26"/>
        <v>0</v>
      </c>
      <c r="U231" s="193" t="s">
        <v>60</v>
      </c>
      <c r="V231" s="193" t="s">
        <v>60</v>
      </c>
      <c r="W231" s="193" t="s">
        <v>60</v>
      </c>
      <c r="X231" s="193" t="s">
        <v>60</v>
      </c>
      <c r="Y231" s="193" t="s">
        <v>60</v>
      </c>
      <c r="Z231" s="193" t="s">
        <v>60</v>
      </c>
      <c r="AA231" s="193" t="s">
        <v>60</v>
      </c>
      <c r="AB231" s="193" t="s">
        <v>60</v>
      </c>
    </row>
    <row r="232" spans="1:28" ht="105" x14ac:dyDescent="0.2">
      <c r="A232" s="201">
        <f t="shared" si="23"/>
        <v>215</v>
      </c>
      <c r="B232" s="202" t="s">
        <v>279</v>
      </c>
      <c r="C232" s="202" t="s">
        <v>3179</v>
      </c>
      <c r="D232" s="202" t="str">
        <f>VLOOKUP(B232,'HECVAT - Full | Vendor Response'!A$4:D$320,4,TRUE)</f>
        <v>All output from these systems is sent to Instructure's centralized logging management system for further analysis and alert generation.</v>
      </c>
      <c r="E232" s="195" t="s">
        <v>263</v>
      </c>
      <c r="F232" s="195"/>
      <c r="G232" s="195"/>
      <c r="H232" s="207" t="s">
        <v>2102</v>
      </c>
      <c r="I232" s="207" t="s">
        <v>2690</v>
      </c>
      <c r="J232" s="196" t="str">
        <f t="shared" si="19"/>
        <v>FALSE</v>
      </c>
      <c r="K232" s="205">
        <f t="shared" si="24"/>
        <v>0</v>
      </c>
      <c r="L232" s="196" t="s">
        <v>2102</v>
      </c>
      <c r="M232" s="194" t="s">
        <v>2122</v>
      </c>
      <c r="N232" s="194">
        <f>VLOOKUP(B232,'HECVAT - Full | Vendor Response'!A:E,3,FALSE)</f>
        <v>0</v>
      </c>
      <c r="O232" s="194" t="str">
        <f>IF(LEN(VLOOKUP(B232,'Analyst Report'!$A:$I,7,FALSE))= 0,"",VLOOKUP(B232,'Analyst Report'!$A:$I,7,FALSE))</f>
        <v/>
      </c>
      <c r="P232" s="194">
        <f t="shared" si="25"/>
        <v>0</v>
      </c>
      <c r="Q232" s="194">
        <v>20</v>
      </c>
      <c r="R232" s="194">
        <f>IF(LEN(VLOOKUP(B232,'Analyst Report'!$A$31:$I$288,9,FALSE))=0,VLOOKUP(B232,'Analyst Report'!$A$31:$I$288,8,FALSE),VLOOKUP(B232,'Analyst Report'!$A$31:$I$288,9,FALSE))</f>
        <v>20</v>
      </c>
      <c r="S232" s="194">
        <f t="shared" si="22"/>
        <v>0</v>
      </c>
      <c r="T232" s="194">
        <f t="shared" si="26"/>
        <v>0</v>
      </c>
      <c r="U232" s="193" t="s">
        <v>60</v>
      </c>
      <c r="V232" s="193" t="s">
        <v>60</v>
      </c>
      <c r="W232" s="193" t="s">
        <v>60</v>
      </c>
      <c r="X232" s="193" t="s">
        <v>60</v>
      </c>
      <c r="Y232" s="193" t="s">
        <v>60</v>
      </c>
      <c r="Z232" s="193" t="s">
        <v>60</v>
      </c>
      <c r="AA232" s="193" t="s">
        <v>60</v>
      </c>
      <c r="AB232" s="193" t="s">
        <v>60</v>
      </c>
    </row>
    <row r="233" spans="1:28" ht="105" x14ac:dyDescent="0.2">
      <c r="A233" s="201">
        <f t="shared" si="23"/>
        <v>216</v>
      </c>
      <c r="B233" s="202" t="s">
        <v>280</v>
      </c>
      <c r="C233" s="202" t="s">
        <v>3180</v>
      </c>
      <c r="D233" s="202" t="str">
        <f>VLOOKUP(B233,'HECVAT - Full | Vendor Response'!A$4:D$320,4,TRUE)</f>
        <v>All output from these systems is sent to Instructure's centralized logging management system for further analysis and alert generation.</v>
      </c>
      <c r="E233" s="195" t="s">
        <v>263</v>
      </c>
      <c r="F233" s="195"/>
      <c r="G233" s="195"/>
      <c r="H233" s="207" t="s">
        <v>2102</v>
      </c>
      <c r="I233" s="207" t="s">
        <v>2690</v>
      </c>
      <c r="J233" s="196" t="str">
        <f t="shared" si="19"/>
        <v>FALSE</v>
      </c>
      <c r="K233" s="205">
        <f t="shared" si="24"/>
        <v>0</v>
      </c>
      <c r="L233" s="196" t="s">
        <v>2102</v>
      </c>
      <c r="M233" s="194" t="s">
        <v>2122</v>
      </c>
      <c r="N233" s="194">
        <f>VLOOKUP(B233,'HECVAT - Full | Vendor Response'!A:E,3,FALSE)</f>
        <v>0</v>
      </c>
      <c r="O233" s="194" t="str">
        <f>IF(LEN(VLOOKUP(B233,'Analyst Report'!$A:$I,7,FALSE))= 0,"",VLOOKUP(B233,'Analyst Report'!$A:$I,7,FALSE))</f>
        <v/>
      </c>
      <c r="P233" s="194">
        <f t="shared" si="25"/>
        <v>0</v>
      </c>
      <c r="Q233" s="194">
        <v>20</v>
      </c>
      <c r="R233" s="194">
        <f>IF(LEN(VLOOKUP(B233,'Analyst Report'!$A$31:$I$288,9,FALSE))=0,VLOOKUP(B233,'Analyst Report'!$A$31:$I$288,8,FALSE),VLOOKUP(B233,'Analyst Report'!$A$31:$I$288,9,FALSE))</f>
        <v>20</v>
      </c>
      <c r="S233" s="194">
        <f t="shared" si="22"/>
        <v>0</v>
      </c>
      <c r="T233" s="194">
        <f t="shared" si="26"/>
        <v>0</v>
      </c>
      <c r="U233" s="193" t="s">
        <v>60</v>
      </c>
      <c r="V233" s="193" t="s">
        <v>60</v>
      </c>
      <c r="W233" s="193" t="s">
        <v>60</v>
      </c>
      <c r="X233" s="193" t="s">
        <v>60</v>
      </c>
      <c r="Y233" s="193" t="s">
        <v>60</v>
      </c>
      <c r="Z233" s="193" t="s">
        <v>60</v>
      </c>
      <c r="AA233" s="193" t="s">
        <v>60</v>
      </c>
      <c r="AB233" s="193" t="s">
        <v>60</v>
      </c>
    </row>
    <row r="234" spans="1:28" ht="105" x14ac:dyDescent="0.2">
      <c r="A234" s="201">
        <f t="shared" si="23"/>
        <v>217</v>
      </c>
      <c r="B234" s="202" t="s">
        <v>281</v>
      </c>
      <c r="C234" s="202" t="s">
        <v>2702</v>
      </c>
      <c r="D234" s="202" t="str">
        <f>VLOOKUP(B234,'HECVAT - Full | Vendor Response'!A$4:D$320,4,TRUE)</f>
        <v>All output from these systems is sent to Instructure's centralized logging management system for further analysis and alert generation.</v>
      </c>
      <c r="E234" s="195" t="s">
        <v>263</v>
      </c>
      <c r="F234" s="195"/>
      <c r="G234" s="195"/>
      <c r="H234" s="207" t="s">
        <v>2102</v>
      </c>
      <c r="I234" s="207" t="s">
        <v>2690</v>
      </c>
      <c r="J234" s="196" t="str">
        <f t="shared" si="19"/>
        <v>FALSE</v>
      </c>
      <c r="K234" s="205">
        <f t="shared" si="24"/>
        <v>0</v>
      </c>
      <c r="L234" s="196" t="s">
        <v>2102</v>
      </c>
      <c r="M234" s="194" t="s">
        <v>2122</v>
      </c>
      <c r="N234" s="194">
        <f>VLOOKUP(B234,'HECVAT - Full | Vendor Response'!A:E,3,FALSE)</f>
        <v>0</v>
      </c>
      <c r="O234" s="194" t="str">
        <f>IF(LEN(VLOOKUP(B234,'Analyst Report'!$A:$I,7,FALSE))= 0,"",VLOOKUP(B234,'Analyst Report'!$A:$I,7,FALSE))</f>
        <v/>
      </c>
      <c r="P234" s="194">
        <f t="shared" si="25"/>
        <v>0</v>
      </c>
      <c r="Q234" s="194">
        <v>20</v>
      </c>
      <c r="R234" s="194">
        <f>IF(LEN(VLOOKUP(B234,'Analyst Report'!$A$31:$I$288,9,FALSE))=0,VLOOKUP(B234,'Analyst Report'!$A$31:$I$288,8,FALSE),VLOOKUP(B234,'Analyst Report'!$A$31:$I$288,9,FALSE))</f>
        <v>20</v>
      </c>
      <c r="S234" s="194">
        <f t="shared" si="22"/>
        <v>0</v>
      </c>
      <c r="T234" s="194">
        <f t="shared" si="26"/>
        <v>0</v>
      </c>
      <c r="U234" s="193" t="s">
        <v>60</v>
      </c>
      <c r="V234" s="193" t="s">
        <v>60</v>
      </c>
      <c r="W234" s="193" t="s">
        <v>60</v>
      </c>
      <c r="X234" s="193" t="s">
        <v>60</v>
      </c>
      <c r="Y234" s="193" t="s">
        <v>60</v>
      </c>
      <c r="Z234" s="193" t="s">
        <v>60</v>
      </c>
      <c r="AA234" s="193" t="s">
        <v>60</v>
      </c>
      <c r="AB234" s="193" t="s">
        <v>60</v>
      </c>
    </row>
    <row r="235" spans="1:28" ht="105" x14ac:dyDescent="0.2">
      <c r="A235" s="201">
        <f t="shared" si="23"/>
        <v>218</v>
      </c>
      <c r="B235" s="202" t="s">
        <v>282</v>
      </c>
      <c r="C235" s="202" t="s">
        <v>2703</v>
      </c>
      <c r="D235" s="202" t="str">
        <f>VLOOKUP(B235,'HECVAT - Full | Vendor Response'!A$4:D$320,4,TRUE)</f>
        <v>All output from these systems is sent to Instructure's centralized logging management system for further analysis and alert generation.</v>
      </c>
      <c r="E235" s="195" t="s">
        <v>263</v>
      </c>
      <c r="F235" s="195"/>
      <c r="G235" s="195"/>
      <c r="H235" s="207" t="s">
        <v>2102</v>
      </c>
      <c r="I235" s="207" t="s">
        <v>2690</v>
      </c>
      <c r="J235" s="196" t="str">
        <f t="shared" ref="J235:J256" si="27">IF(S235&gt;20,"TRUE","FALSE")</f>
        <v>FALSE</v>
      </c>
      <c r="K235" s="205">
        <f t="shared" si="24"/>
        <v>0</v>
      </c>
      <c r="L235" s="196" t="s">
        <v>2102</v>
      </c>
      <c r="M235" s="194" t="s">
        <v>2122</v>
      </c>
      <c r="N235" s="194">
        <f>VLOOKUP(B235,'HECVAT - Full | Vendor Response'!A:E,3,FALSE)</f>
        <v>0</v>
      </c>
      <c r="O235" s="194" t="str">
        <f>IF(LEN(VLOOKUP(B235,'Analyst Report'!$A:$I,7,FALSE))= 0,"",VLOOKUP(B235,'Analyst Report'!$A:$I,7,FALSE))</f>
        <v/>
      </c>
      <c r="P235" s="194">
        <f t="shared" si="25"/>
        <v>0</v>
      </c>
      <c r="Q235" s="194">
        <v>20</v>
      </c>
      <c r="R235" s="194">
        <f>IF(LEN(VLOOKUP(B235,'Analyst Report'!$A$31:$I$288,9,FALSE))=0,VLOOKUP(B235,'Analyst Report'!$A$31:$I$288,8,FALSE),VLOOKUP(B235,'Analyst Report'!$A$31:$I$288,9,FALSE))</f>
        <v>20</v>
      </c>
      <c r="S235" s="194">
        <f t="shared" si="22"/>
        <v>0</v>
      </c>
      <c r="T235" s="194">
        <f t="shared" si="26"/>
        <v>0</v>
      </c>
      <c r="U235" s="193" t="s">
        <v>60</v>
      </c>
      <c r="V235" s="193" t="s">
        <v>60</v>
      </c>
      <c r="W235" s="193" t="s">
        <v>60</v>
      </c>
      <c r="X235" s="193" t="s">
        <v>60</v>
      </c>
      <c r="Y235" s="193" t="s">
        <v>60</v>
      </c>
      <c r="Z235" s="193" t="s">
        <v>60</v>
      </c>
      <c r="AA235" s="193" t="s">
        <v>60</v>
      </c>
      <c r="AB235" s="193" t="s">
        <v>60</v>
      </c>
    </row>
    <row r="236" spans="1:28" ht="105" x14ac:dyDescent="0.2">
      <c r="A236" s="201">
        <f t="shared" si="23"/>
        <v>219</v>
      </c>
      <c r="B236" s="202" t="s">
        <v>283</v>
      </c>
      <c r="C236" s="202" t="s">
        <v>2704</v>
      </c>
      <c r="D236" s="202" t="str">
        <f>VLOOKUP(B236,'HECVAT - Full | Vendor Response'!A$4:D$320,4,TRUE)</f>
        <v>All output from these systems is sent to Instructure's centralized logging management system for further analysis and alert generation.</v>
      </c>
      <c r="E236" s="195" t="s">
        <v>263</v>
      </c>
      <c r="F236" s="195"/>
      <c r="G236" s="195"/>
      <c r="H236" s="207" t="s">
        <v>2102</v>
      </c>
      <c r="I236" s="207" t="s">
        <v>2690</v>
      </c>
      <c r="J236" s="196" t="str">
        <f t="shared" si="27"/>
        <v>FALSE</v>
      </c>
      <c r="K236" s="205">
        <f t="shared" si="24"/>
        <v>0</v>
      </c>
      <c r="L236" s="196" t="s">
        <v>2102</v>
      </c>
      <c r="M236" s="194" t="s">
        <v>2122</v>
      </c>
      <c r="N236" s="194">
        <f>VLOOKUP(B236,'HECVAT - Full | Vendor Response'!A:E,3,FALSE)</f>
        <v>0</v>
      </c>
      <c r="O236" s="194" t="str">
        <f>IF(LEN(VLOOKUP(B236,'Analyst Report'!$A:$I,7,FALSE))= 0,"",VLOOKUP(B236,'Analyst Report'!$A:$I,7,FALSE))</f>
        <v/>
      </c>
      <c r="P236" s="194">
        <f t="shared" si="25"/>
        <v>0</v>
      </c>
      <c r="Q236" s="194">
        <v>20</v>
      </c>
      <c r="R236" s="194">
        <f>IF(LEN(VLOOKUP(B236,'Analyst Report'!$A$31:$I$288,9,FALSE))=0,VLOOKUP(B236,'Analyst Report'!$A$31:$I$288,8,FALSE),VLOOKUP(B236,'Analyst Report'!$A$31:$I$288,9,FALSE))</f>
        <v>20</v>
      </c>
      <c r="S236" s="194">
        <f t="shared" si="22"/>
        <v>0</v>
      </c>
      <c r="T236" s="194">
        <f t="shared" si="26"/>
        <v>0</v>
      </c>
      <c r="U236" s="193" t="s">
        <v>60</v>
      </c>
      <c r="V236" s="193" t="s">
        <v>60</v>
      </c>
      <c r="W236" s="193" t="s">
        <v>60</v>
      </c>
      <c r="X236" s="193" t="s">
        <v>60</v>
      </c>
      <c r="Y236" s="193" t="s">
        <v>60</v>
      </c>
      <c r="Z236" s="193" t="s">
        <v>60</v>
      </c>
      <c r="AA236" s="193" t="s">
        <v>60</v>
      </c>
      <c r="AB236" s="193" t="s">
        <v>60</v>
      </c>
    </row>
    <row r="237" spans="1:28" ht="105" x14ac:dyDescent="0.2">
      <c r="A237" s="201">
        <f t="shared" si="23"/>
        <v>220</v>
      </c>
      <c r="B237" s="202" t="s">
        <v>284</v>
      </c>
      <c r="C237" s="202" t="s">
        <v>2705</v>
      </c>
      <c r="D237" s="202" t="str">
        <f>VLOOKUP(B237,'HECVAT - Full | Vendor Response'!A$4:D$320,4,TRUE)</f>
        <v>All output from these systems is sent to Instructure's centralized logging management system for further analysis and alert generation.</v>
      </c>
      <c r="E237" s="195" t="s">
        <v>263</v>
      </c>
      <c r="F237" s="195"/>
      <c r="G237" s="195"/>
      <c r="H237" s="207" t="s">
        <v>2102</v>
      </c>
      <c r="I237" s="207" t="s">
        <v>2690</v>
      </c>
      <c r="J237" s="196" t="str">
        <f t="shared" si="27"/>
        <v>FALSE</v>
      </c>
      <c r="K237" s="205">
        <f t="shared" si="24"/>
        <v>0</v>
      </c>
      <c r="L237" s="196" t="s">
        <v>2102</v>
      </c>
      <c r="M237" s="194" t="s">
        <v>2122</v>
      </c>
      <c r="N237" s="194">
        <f>VLOOKUP(B237,'HECVAT - Full | Vendor Response'!A:E,3,FALSE)</f>
        <v>0</v>
      </c>
      <c r="O237" s="194" t="str">
        <f>IF(LEN(VLOOKUP(B237,'Analyst Report'!$A:$I,7,FALSE))= 0,"",VLOOKUP(B237,'Analyst Report'!$A:$I,7,FALSE))</f>
        <v/>
      </c>
      <c r="P237" s="194">
        <f t="shared" si="25"/>
        <v>0</v>
      </c>
      <c r="Q237" s="194">
        <v>20</v>
      </c>
      <c r="R237" s="194">
        <f>IF(LEN(VLOOKUP(B237,'Analyst Report'!$A$31:$I$288,9,FALSE))=0,VLOOKUP(B237,'Analyst Report'!$A$31:$I$288,8,FALSE),VLOOKUP(B237,'Analyst Report'!$A$31:$I$288,9,FALSE))</f>
        <v>20</v>
      </c>
      <c r="S237" s="194">
        <f t="shared" si="22"/>
        <v>0</v>
      </c>
      <c r="T237" s="194">
        <f t="shared" si="26"/>
        <v>0</v>
      </c>
      <c r="U237" s="193" t="s">
        <v>60</v>
      </c>
      <c r="V237" s="193" t="s">
        <v>60</v>
      </c>
      <c r="W237" s="193" t="s">
        <v>60</v>
      </c>
      <c r="X237" s="193" t="s">
        <v>60</v>
      </c>
      <c r="Y237" s="193" t="s">
        <v>60</v>
      </c>
      <c r="Z237" s="193" t="s">
        <v>60</v>
      </c>
      <c r="AA237" s="193" t="s">
        <v>60</v>
      </c>
      <c r="AB237" s="193" t="s">
        <v>60</v>
      </c>
    </row>
    <row r="238" spans="1:28" ht="105" x14ac:dyDescent="0.2">
      <c r="A238" s="201">
        <f t="shared" si="23"/>
        <v>221</v>
      </c>
      <c r="B238" s="202" t="s">
        <v>285</v>
      </c>
      <c r="C238" s="202" t="s">
        <v>2706</v>
      </c>
      <c r="D238" s="202" t="str">
        <f>VLOOKUP(B238,'HECVAT - Full | Vendor Response'!A$4:D$320,4,TRUE)</f>
        <v>All output from these systems is sent to Instructure's centralized logging management system for further analysis and alert generation.</v>
      </c>
      <c r="E238" s="195" t="s">
        <v>263</v>
      </c>
      <c r="F238" s="195"/>
      <c r="G238" s="195"/>
      <c r="H238" s="207" t="s">
        <v>2102</v>
      </c>
      <c r="I238" s="207" t="s">
        <v>2690</v>
      </c>
      <c r="J238" s="196" t="str">
        <f t="shared" si="27"/>
        <v>FALSE</v>
      </c>
      <c r="K238" s="205">
        <f t="shared" si="24"/>
        <v>0</v>
      </c>
      <c r="L238" s="196" t="s">
        <v>2102</v>
      </c>
      <c r="M238" s="194" t="s">
        <v>2122</v>
      </c>
      <c r="N238" s="194">
        <f>VLOOKUP(B238,'HECVAT - Full | Vendor Response'!A:E,3,FALSE)</f>
        <v>0</v>
      </c>
      <c r="O238" s="194" t="str">
        <f>IF(LEN(VLOOKUP(B238,'Analyst Report'!$A:$I,7,FALSE))= 0,"",VLOOKUP(B238,'Analyst Report'!$A:$I,7,FALSE))</f>
        <v/>
      </c>
      <c r="P238" s="194">
        <f t="shared" si="25"/>
        <v>0</v>
      </c>
      <c r="Q238" s="194">
        <v>20</v>
      </c>
      <c r="R238" s="194">
        <f>IF(LEN(VLOOKUP(B238,'Analyst Report'!$A$31:$I$288,9,FALSE))=0,VLOOKUP(B238,'Analyst Report'!$A$31:$I$288,8,FALSE),VLOOKUP(B238,'Analyst Report'!$A$31:$I$288,9,FALSE))</f>
        <v>20</v>
      </c>
      <c r="S238" s="194">
        <f t="shared" si="22"/>
        <v>0</v>
      </c>
      <c r="T238" s="194">
        <f t="shared" si="26"/>
        <v>0</v>
      </c>
      <c r="U238" s="193" t="s">
        <v>60</v>
      </c>
      <c r="V238" s="193" t="s">
        <v>60</v>
      </c>
      <c r="W238" s="193" t="s">
        <v>60</v>
      </c>
      <c r="X238" s="193" t="s">
        <v>60</v>
      </c>
      <c r="Y238" s="193" t="s">
        <v>60</v>
      </c>
      <c r="Z238" s="193" t="s">
        <v>60</v>
      </c>
      <c r="AA238" s="193" t="s">
        <v>60</v>
      </c>
      <c r="AB238" s="193" t="s">
        <v>60</v>
      </c>
    </row>
    <row r="239" spans="1:28" ht="105" x14ac:dyDescent="0.2">
      <c r="A239" s="201">
        <f t="shared" si="23"/>
        <v>222</v>
      </c>
      <c r="B239" s="202" t="s">
        <v>286</v>
      </c>
      <c r="C239" s="202" t="s">
        <v>3181</v>
      </c>
      <c r="D239" s="202" t="str">
        <f>VLOOKUP(B239,'HECVAT - Full | Vendor Response'!A$4:D$320,4,TRUE)</f>
        <v>All output from these systems is sent to Instructure's centralized logging management system for further analysis and alert generation.</v>
      </c>
      <c r="E239" s="195" t="s">
        <v>263</v>
      </c>
      <c r="F239" s="195"/>
      <c r="G239" s="195"/>
      <c r="H239" s="207" t="s">
        <v>2102</v>
      </c>
      <c r="I239" s="207" t="s">
        <v>2690</v>
      </c>
      <c r="J239" s="196" t="str">
        <f t="shared" si="27"/>
        <v>FALSE</v>
      </c>
      <c r="K239" s="205">
        <f t="shared" si="24"/>
        <v>0</v>
      </c>
      <c r="L239" s="196" t="s">
        <v>2102</v>
      </c>
      <c r="M239" s="194" t="s">
        <v>2122</v>
      </c>
      <c r="N239" s="194">
        <f>VLOOKUP(B239,'HECVAT - Full | Vendor Response'!A:E,3,FALSE)</f>
        <v>0</v>
      </c>
      <c r="O239" s="194" t="str">
        <f>IF(LEN(VLOOKUP(B239,'Analyst Report'!$A:$I,7,FALSE))= 0,"",VLOOKUP(B239,'Analyst Report'!$A:$I,7,FALSE))</f>
        <v/>
      </c>
      <c r="P239" s="194">
        <f t="shared" si="25"/>
        <v>0</v>
      </c>
      <c r="Q239" s="194">
        <v>15</v>
      </c>
      <c r="R239" s="194">
        <f>IF(LEN(VLOOKUP(B239,'Analyst Report'!$A$31:$I$288,9,FALSE))=0,VLOOKUP(B239,'Analyst Report'!$A$31:$I$288,8,FALSE),VLOOKUP(B239,'Analyst Report'!$A$31:$I$288,9,FALSE))</f>
        <v>15</v>
      </c>
      <c r="S239" s="194">
        <f t="shared" si="22"/>
        <v>0</v>
      </c>
      <c r="T239" s="194">
        <f t="shared" si="26"/>
        <v>0</v>
      </c>
      <c r="U239" s="193" t="s">
        <v>60</v>
      </c>
      <c r="V239" s="193" t="s">
        <v>60</v>
      </c>
      <c r="W239" s="193" t="s">
        <v>60</v>
      </c>
      <c r="X239" s="193" t="s">
        <v>60</v>
      </c>
      <c r="Y239" s="193" t="s">
        <v>60</v>
      </c>
      <c r="Z239" s="193" t="s">
        <v>60</v>
      </c>
      <c r="AA239" s="193" t="s">
        <v>60</v>
      </c>
      <c r="AB239" s="193" t="s">
        <v>60</v>
      </c>
    </row>
    <row r="240" spans="1:28" ht="105" x14ac:dyDescent="0.2">
      <c r="A240" s="201">
        <f t="shared" si="23"/>
        <v>223</v>
      </c>
      <c r="B240" s="202" t="s">
        <v>287</v>
      </c>
      <c r="C240" s="202" t="s">
        <v>2707</v>
      </c>
      <c r="D240" s="202" t="str">
        <f>VLOOKUP(B240,'HECVAT - Full | Vendor Response'!A$4:D$320,4,TRUE)</f>
        <v>All output from these systems is sent to Instructure's centralized logging management system for further analysis and alert generation.</v>
      </c>
      <c r="E240" s="195" t="s">
        <v>263</v>
      </c>
      <c r="F240" s="195"/>
      <c r="G240" s="195"/>
      <c r="H240" s="207" t="s">
        <v>2102</v>
      </c>
      <c r="I240" s="207" t="s">
        <v>2690</v>
      </c>
      <c r="J240" s="196" t="str">
        <f t="shared" si="27"/>
        <v>FALSE</v>
      </c>
      <c r="K240" s="205">
        <f t="shared" si="24"/>
        <v>0</v>
      </c>
      <c r="L240" s="196" t="s">
        <v>2102</v>
      </c>
      <c r="M240" s="194" t="s">
        <v>2122</v>
      </c>
      <c r="N240" s="194">
        <f>VLOOKUP(B240,'HECVAT - Full | Vendor Response'!A:E,3,FALSE)</f>
        <v>0</v>
      </c>
      <c r="O240" s="194" t="str">
        <f>IF(LEN(VLOOKUP(B240,'Analyst Report'!$A:$I,7,FALSE))= 0,"",VLOOKUP(B240,'Analyst Report'!$A:$I,7,FALSE))</f>
        <v/>
      </c>
      <c r="P240" s="194">
        <f t="shared" si="25"/>
        <v>0</v>
      </c>
      <c r="Q240" s="194">
        <v>20</v>
      </c>
      <c r="R240" s="194">
        <f>IF(LEN(VLOOKUP(B240,'Analyst Report'!$A$31:$I$288,9,FALSE))=0,VLOOKUP(B240,'Analyst Report'!$A$31:$I$288,8,FALSE),VLOOKUP(B240,'Analyst Report'!$A$31:$I$288,9,FALSE))</f>
        <v>20</v>
      </c>
      <c r="S240" s="194">
        <f t="shared" si="22"/>
        <v>0</v>
      </c>
      <c r="T240" s="194">
        <f t="shared" si="26"/>
        <v>0</v>
      </c>
      <c r="U240" s="193" t="s">
        <v>60</v>
      </c>
      <c r="V240" s="193" t="s">
        <v>60</v>
      </c>
      <c r="W240" s="193" t="s">
        <v>60</v>
      </c>
      <c r="X240" s="193" t="s">
        <v>60</v>
      </c>
      <c r="Y240" s="193" t="s">
        <v>60</v>
      </c>
      <c r="Z240" s="193" t="s">
        <v>60</v>
      </c>
      <c r="AA240" s="193" t="s">
        <v>60</v>
      </c>
      <c r="AB240" s="193" t="s">
        <v>60</v>
      </c>
    </row>
    <row r="241" spans="1:29" ht="105" x14ac:dyDescent="0.2">
      <c r="A241" s="201">
        <f t="shared" si="23"/>
        <v>224</v>
      </c>
      <c r="B241" s="202" t="s">
        <v>288</v>
      </c>
      <c r="C241" s="202" t="s">
        <v>2708</v>
      </c>
      <c r="D241" s="202" t="str">
        <f>VLOOKUP(B241,'HECVAT - Full | Vendor Response'!A$4:D$320,4,TRUE)</f>
        <v>All output from these systems is sent to Instructure's centralized logging management system for further analysis and alert generation.</v>
      </c>
      <c r="E241" s="195" t="s">
        <v>263</v>
      </c>
      <c r="F241" s="195"/>
      <c r="G241" s="195"/>
      <c r="H241" s="207" t="s">
        <v>2102</v>
      </c>
      <c r="I241" s="207" t="s">
        <v>2690</v>
      </c>
      <c r="J241" s="196" t="str">
        <f t="shared" si="27"/>
        <v>FALSE</v>
      </c>
      <c r="K241" s="205">
        <f t="shared" si="24"/>
        <v>0</v>
      </c>
      <c r="L241" s="196" t="s">
        <v>2102</v>
      </c>
      <c r="M241" s="194" t="s">
        <v>2122</v>
      </c>
      <c r="N241" s="194">
        <f>VLOOKUP(B241,'HECVAT - Full | Vendor Response'!A:E,3,FALSE)</f>
        <v>0</v>
      </c>
      <c r="O241" s="194" t="str">
        <f>IF(LEN(VLOOKUP(B241,'Analyst Report'!$A:$I,7,FALSE))= 0,"",VLOOKUP(B241,'Analyst Report'!$A:$I,7,FALSE))</f>
        <v/>
      </c>
      <c r="P241" s="194">
        <f t="shared" si="25"/>
        <v>0</v>
      </c>
      <c r="Q241" s="194">
        <v>25</v>
      </c>
      <c r="R241" s="194">
        <f>IF(LEN(VLOOKUP(B241,'Analyst Report'!$A$31:$I$288,9,FALSE))=0,VLOOKUP(B241,'Analyst Report'!$A$31:$I$288,8,FALSE),VLOOKUP(B241,'Analyst Report'!$A$31:$I$288,9,FALSE))</f>
        <v>25</v>
      </c>
      <c r="S241" s="194">
        <f t="shared" si="22"/>
        <v>0</v>
      </c>
      <c r="T241" s="194">
        <f t="shared" si="26"/>
        <v>0</v>
      </c>
      <c r="U241" s="193" t="s">
        <v>60</v>
      </c>
      <c r="V241" s="193" t="s">
        <v>60</v>
      </c>
      <c r="W241" s="193" t="s">
        <v>60</v>
      </c>
      <c r="X241" s="193" t="s">
        <v>60</v>
      </c>
      <c r="Y241" s="193" t="s">
        <v>60</v>
      </c>
      <c r="Z241" s="193" t="s">
        <v>60</v>
      </c>
      <c r="AA241" s="193" t="s">
        <v>60</v>
      </c>
      <c r="AB241" s="193" t="s">
        <v>60</v>
      </c>
    </row>
    <row r="242" spans="1:29" ht="105" x14ac:dyDescent="0.2">
      <c r="A242" s="201">
        <f t="shared" si="23"/>
        <v>225</v>
      </c>
      <c r="B242" s="202" t="s">
        <v>289</v>
      </c>
      <c r="C242" s="202" t="s">
        <v>2709</v>
      </c>
      <c r="D242" s="202" t="str">
        <f>VLOOKUP(B242,'HECVAT - Full | Vendor Response'!A$4:D$320,4,TRUE)</f>
        <v>All output from these systems is sent to Instructure's centralized logging management system for further analysis and alert generation.</v>
      </c>
      <c r="E242" s="195" t="s">
        <v>263</v>
      </c>
      <c r="F242" s="195"/>
      <c r="G242" s="195"/>
      <c r="H242" s="207" t="s">
        <v>2102</v>
      </c>
      <c r="I242" s="207" t="s">
        <v>2690</v>
      </c>
      <c r="J242" s="196" t="str">
        <f t="shared" si="27"/>
        <v>FALSE</v>
      </c>
      <c r="K242" s="205">
        <f t="shared" si="24"/>
        <v>0</v>
      </c>
      <c r="L242" s="196" t="s">
        <v>2102</v>
      </c>
      <c r="M242" s="194" t="s">
        <v>2122</v>
      </c>
      <c r="N242" s="194">
        <f>VLOOKUP(B242,'HECVAT - Full | Vendor Response'!A:E,3,FALSE)</f>
        <v>0</v>
      </c>
      <c r="O242" s="194" t="str">
        <f>IF(LEN(VLOOKUP(B242,'Analyst Report'!$A:$I,7,FALSE))= 0,"",VLOOKUP(B242,'Analyst Report'!$A:$I,7,FALSE))</f>
        <v/>
      </c>
      <c r="P242" s="194">
        <f t="shared" si="25"/>
        <v>0</v>
      </c>
      <c r="Q242" s="194">
        <v>20</v>
      </c>
      <c r="R242" s="194">
        <f>IF(LEN(VLOOKUP(B242,'Analyst Report'!$A$31:$I$288,9,FALSE))=0,VLOOKUP(B242,'Analyst Report'!$A$31:$I$288,8,FALSE),VLOOKUP(B242,'Analyst Report'!$A$31:$I$288,9,FALSE))</f>
        <v>20</v>
      </c>
      <c r="S242" s="194">
        <f t="shared" si="22"/>
        <v>0</v>
      </c>
      <c r="T242" s="194">
        <f t="shared" si="26"/>
        <v>0</v>
      </c>
      <c r="U242" s="193" t="s">
        <v>60</v>
      </c>
      <c r="V242" s="193" t="s">
        <v>60</v>
      </c>
      <c r="W242" s="193" t="s">
        <v>60</v>
      </c>
      <c r="X242" s="193" t="s">
        <v>60</v>
      </c>
      <c r="Y242" s="193" t="s">
        <v>60</v>
      </c>
      <c r="Z242" s="193" t="s">
        <v>60</v>
      </c>
      <c r="AA242" s="193" t="s">
        <v>60</v>
      </c>
      <c r="AB242" s="193" t="s">
        <v>60</v>
      </c>
    </row>
    <row r="243" spans="1:29" ht="105" x14ac:dyDescent="0.2">
      <c r="A243" s="201">
        <f t="shared" si="23"/>
        <v>226</v>
      </c>
      <c r="B243" s="202" t="s">
        <v>290</v>
      </c>
      <c r="C243" s="202" t="s">
        <v>2710</v>
      </c>
      <c r="D243" s="202" t="str">
        <f>VLOOKUP(B243,'HECVAT - Full | Vendor Response'!A$4:D$320,4,TRUE)</f>
        <v>All output from these systems is sent to Instructure's centralized logging management system for further analysis and alert generation.</v>
      </c>
      <c r="E243" s="195" t="s">
        <v>263</v>
      </c>
      <c r="F243" s="195"/>
      <c r="G243" s="195"/>
      <c r="H243" s="207" t="s">
        <v>2102</v>
      </c>
      <c r="I243" s="207" t="s">
        <v>2690</v>
      </c>
      <c r="J243" s="196" t="str">
        <f t="shared" si="27"/>
        <v>FALSE</v>
      </c>
      <c r="K243" s="205">
        <f t="shared" si="24"/>
        <v>0</v>
      </c>
      <c r="L243" s="196" t="s">
        <v>2102</v>
      </c>
      <c r="M243" s="194" t="s">
        <v>2122</v>
      </c>
      <c r="N243" s="194">
        <f>VLOOKUP(B243,'HECVAT - Full | Vendor Response'!A:E,3,FALSE)</f>
        <v>0</v>
      </c>
      <c r="O243" s="194" t="str">
        <f>IF(LEN(VLOOKUP(B243,'Analyst Report'!$A:$I,7,FALSE))= 0,"",VLOOKUP(B243,'Analyst Report'!$A:$I,7,FALSE))</f>
        <v/>
      </c>
      <c r="P243" s="194">
        <f t="shared" si="25"/>
        <v>0</v>
      </c>
      <c r="Q243" s="194">
        <v>20</v>
      </c>
      <c r="R243" s="194">
        <f>IF(LEN(VLOOKUP(B243,'Analyst Report'!$A$31:$I$288,9,FALSE))=0,VLOOKUP(B243,'Analyst Report'!$A$31:$I$288,8,FALSE),VLOOKUP(B243,'Analyst Report'!$A$31:$I$288,9,FALSE))</f>
        <v>20</v>
      </c>
      <c r="S243" s="194">
        <f t="shared" si="22"/>
        <v>0</v>
      </c>
      <c r="T243" s="194">
        <f t="shared" si="26"/>
        <v>0</v>
      </c>
      <c r="U243" s="193" t="s">
        <v>60</v>
      </c>
      <c r="V243" s="193" t="s">
        <v>60</v>
      </c>
      <c r="W243" s="193" t="s">
        <v>60</v>
      </c>
      <c r="X243" s="193" t="s">
        <v>60</v>
      </c>
      <c r="Y243" s="193" t="s">
        <v>60</v>
      </c>
      <c r="Z243" s="193" t="s">
        <v>60</v>
      </c>
      <c r="AA243" s="193" t="s">
        <v>60</v>
      </c>
      <c r="AB243" s="193" t="s">
        <v>60</v>
      </c>
    </row>
    <row r="244" spans="1:29" ht="105" x14ac:dyDescent="0.2">
      <c r="A244" s="201">
        <f t="shared" si="23"/>
        <v>227</v>
      </c>
      <c r="B244" s="202" t="s">
        <v>291</v>
      </c>
      <c r="C244" s="202" t="s">
        <v>2711</v>
      </c>
      <c r="D244" s="202" t="str">
        <f>VLOOKUP(B244,'HECVAT - Full | Vendor Response'!A$4:D$320,4,TRUE)</f>
        <v>All output from these systems is sent to Instructure's centralized logging management system for further analysis and alert generation.</v>
      </c>
      <c r="E244" s="195" t="s">
        <v>263</v>
      </c>
      <c r="F244" s="195" t="s">
        <v>60</v>
      </c>
      <c r="G244" s="195"/>
      <c r="H244" s="207" t="s">
        <v>2102</v>
      </c>
      <c r="I244" s="207" t="s">
        <v>2690</v>
      </c>
      <c r="J244" s="196" t="str">
        <f t="shared" si="27"/>
        <v>FALSE</v>
      </c>
      <c r="K244" s="205">
        <f t="shared" si="24"/>
        <v>0</v>
      </c>
      <c r="L244" s="196" t="s">
        <v>2102</v>
      </c>
      <c r="M244" s="194" t="s">
        <v>2122</v>
      </c>
      <c r="N244" s="194">
        <f>VLOOKUP(B244,'HECVAT - Full | Vendor Response'!A:E,3,FALSE)</f>
        <v>0</v>
      </c>
      <c r="O244" s="194" t="str">
        <f>IF(LEN(VLOOKUP(B244,'Analyst Report'!$A:$I,7,FALSE))= 0,"",VLOOKUP(B244,'Analyst Report'!$A:$I,7,FALSE))</f>
        <v/>
      </c>
      <c r="P244" s="194">
        <f t="shared" si="25"/>
        <v>0</v>
      </c>
      <c r="Q244" s="194">
        <v>25</v>
      </c>
      <c r="R244" s="194">
        <f>IF(LEN(VLOOKUP(B244,'Analyst Report'!$A$31:$I$288,9,FALSE))=0,VLOOKUP(B244,'Analyst Report'!$A$31:$I$288,8,FALSE),VLOOKUP(B244,'Analyst Report'!$A$31:$I$288,9,FALSE))</f>
        <v>25</v>
      </c>
      <c r="S244" s="194">
        <f t="shared" si="22"/>
        <v>0</v>
      </c>
      <c r="T244" s="194">
        <f t="shared" si="26"/>
        <v>0</v>
      </c>
      <c r="U244" s="193" t="s">
        <v>60</v>
      </c>
      <c r="V244" s="193" t="s">
        <v>60</v>
      </c>
      <c r="W244" s="193" t="s">
        <v>60</v>
      </c>
      <c r="X244" s="193" t="s">
        <v>60</v>
      </c>
      <c r="Y244" s="193" t="s">
        <v>60</v>
      </c>
      <c r="Z244" s="193" t="s">
        <v>60</v>
      </c>
      <c r="AA244" s="193" t="s">
        <v>60</v>
      </c>
      <c r="AB244" s="193" t="s">
        <v>60</v>
      </c>
    </row>
    <row r="245" spans="1:29" ht="105" x14ac:dyDescent="0.2">
      <c r="A245" s="201">
        <f t="shared" si="23"/>
        <v>228</v>
      </c>
      <c r="B245" s="202" t="s">
        <v>292</v>
      </c>
      <c r="C245" s="202" t="s">
        <v>2712</v>
      </c>
      <c r="D245" s="202" t="str">
        <f>VLOOKUP(B245,'HECVAT - Full | Vendor Response'!A$4:D$320,4,TRUE)</f>
        <v>All output from these systems is sent to Instructure's centralized logging management system for further analysis and alert generation.</v>
      </c>
      <c r="E245" s="195" t="s">
        <v>2713</v>
      </c>
      <c r="F245" s="195" t="s">
        <v>60</v>
      </c>
      <c r="G245" s="195"/>
      <c r="H245" s="207" t="s">
        <v>2107</v>
      </c>
      <c r="I245" s="207" t="s">
        <v>2714</v>
      </c>
      <c r="J245" s="196" t="str">
        <f t="shared" si="27"/>
        <v>FALSE</v>
      </c>
      <c r="K245" s="205">
        <f>IF(N$22="Yes",1,0)</f>
        <v>0</v>
      </c>
      <c r="L245" s="196" t="s">
        <v>2107</v>
      </c>
      <c r="M245" s="194" t="s">
        <v>2122</v>
      </c>
      <c r="N245" s="194">
        <f>VLOOKUP(B245,'HECVAT - Full | Vendor Response'!A:E,3,FALSE)</f>
        <v>0</v>
      </c>
      <c r="O245" s="194" t="str">
        <f>IF(LEN(VLOOKUP(B245,'Analyst Report'!$A:$I,7,FALSE))= 0,"",VLOOKUP(B245,'Analyst Report'!$A:$I,7,FALSE))</f>
        <v/>
      </c>
      <c r="P245" s="194">
        <f t="shared" si="25"/>
        <v>0</v>
      </c>
      <c r="Q245" s="194">
        <v>20</v>
      </c>
      <c r="R245" s="194">
        <f>IF(LEN(VLOOKUP(B245,'Analyst Report'!$A$31:$I$288,9,FALSE))=0,VLOOKUP(B245,'Analyst Report'!$A$31:$I$288,8,FALSE),VLOOKUP(B245,'Analyst Report'!$A$31:$I$288,9,FALSE))</f>
        <v>20</v>
      </c>
      <c r="S245" s="194">
        <f t="shared" si="22"/>
        <v>0</v>
      </c>
      <c r="T245" s="194">
        <f t="shared" si="26"/>
        <v>0</v>
      </c>
      <c r="U245" s="193" t="s">
        <v>60</v>
      </c>
      <c r="V245" s="193" t="s">
        <v>60</v>
      </c>
      <c r="W245" s="193" t="s">
        <v>60</v>
      </c>
      <c r="X245" s="193" t="s">
        <v>60</v>
      </c>
      <c r="Y245" s="193" t="s">
        <v>60</v>
      </c>
      <c r="Z245" s="193" t="s">
        <v>60</v>
      </c>
      <c r="AA245" s="193" t="s">
        <v>60</v>
      </c>
      <c r="AB245" s="193" t="s">
        <v>60</v>
      </c>
    </row>
    <row r="246" spans="1:29" ht="105" x14ac:dyDescent="0.2">
      <c r="A246" s="201">
        <f t="shared" si="23"/>
        <v>229</v>
      </c>
      <c r="B246" s="202" t="s">
        <v>293</v>
      </c>
      <c r="C246" s="202" t="s">
        <v>2715</v>
      </c>
      <c r="D246" s="202" t="str">
        <f>VLOOKUP(B246,'HECVAT - Full | Vendor Response'!A$4:D$320,4,TRUE)</f>
        <v>All output from these systems is sent to Instructure's centralized logging management system for further analysis and alert generation.</v>
      </c>
      <c r="E246" s="195" t="s">
        <v>2713</v>
      </c>
      <c r="F246" s="195" t="s">
        <v>327</v>
      </c>
      <c r="G246" s="195"/>
      <c r="H246" s="207" t="s">
        <v>2107</v>
      </c>
      <c r="I246" s="207" t="s">
        <v>2714</v>
      </c>
      <c r="J246" s="196" t="str">
        <f t="shared" si="27"/>
        <v>FALSE</v>
      </c>
      <c r="K246" s="205">
        <f t="shared" ref="K246:K256" si="28">IF(N$22="Yes",1,0)</f>
        <v>0</v>
      </c>
      <c r="L246" s="196" t="s">
        <v>2107</v>
      </c>
      <c r="M246" s="194" t="s">
        <v>2122</v>
      </c>
      <c r="N246" s="194">
        <f>VLOOKUP(B246,'HECVAT - Full | Vendor Response'!A:E,3,FALSE)</f>
        <v>0</v>
      </c>
      <c r="O246" s="194" t="str">
        <f>IF(LEN(VLOOKUP(B246,'Analyst Report'!$A:$I,7,FALSE))= 0,"",VLOOKUP(B246,'Analyst Report'!$A:$I,7,FALSE))</f>
        <v/>
      </c>
      <c r="P246" s="194">
        <f t="shared" si="25"/>
        <v>0</v>
      </c>
      <c r="Q246" s="194">
        <v>20</v>
      </c>
      <c r="R246" s="194">
        <f>IF(LEN(VLOOKUP(B246,'Analyst Report'!$A$31:$I$288,9,FALSE))=0,VLOOKUP(B246,'Analyst Report'!$A$31:$I$288,8,FALSE),VLOOKUP(B246,'Analyst Report'!$A$31:$I$288,9,FALSE))</f>
        <v>20</v>
      </c>
      <c r="S246" s="194">
        <f t="shared" si="22"/>
        <v>0</v>
      </c>
      <c r="T246" s="194">
        <f t="shared" si="26"/>
        <v>0</v>
      </c>
      <c r="U246" s="193" t="s">
        <v>60</v>
      </c>
      <c r="V246" s="193" t="s">
        <v>60</v>
      </c>
      <c r="W246" s="193" t="s">
        <v>60</v>
      </c>
      <c r="X246" s="193" t="s">
        <v>60</v>
      </c>
      <c r="Y246" s="193" t="s">
        <v>60</v>
      </c>
      <c r="Z246" s="193" t="s">
        <v>60</v>
      </c>
      <c r="AA246" s="193" t="s">
        <v>60</v>
      </c>
      <c r="AB246" s="193" t="s">
        <v>60</v>
      </c>
    </row>
    <row r="247" spans="1:29" ht="105" x14ac:dyDescent="0.2">
      <c r="A247" s="201">
        <f t="shared" si="23"/>
        <v>230</v>
      </c>
      <c r="B247" s="202" t="s">
        <v>294</v>
      </c>
      <c r="C247" s="202" t="s">
        <v>2716</v>
      </c>
      <c r="D247" s="202" t="str">
        <f>VLOOKUP(B247,'HECVAT - Full | Vendor Response'!A$4:D$320,4,TRUE)</f>
        <v>All output from these systems is sent to Instructure's centralized logging management system for further analysis and alert generation.</v>
      </c>
      <c r="E247" s="195" t="s">
        <v>2713</v>
      </c>
      <c r="F247" s="195" t="s">
        <v>60</v>
      </c>
      <c r="G247" s="195"/>
      <c r="H247" s="207" t="s">
        <v>2107</v>
      </c>
      <c r="I247" s="207" t="s">
        <v>2714</v>
      </c>
      <c r="J247" s="196" t="str">
        <f t="shared" si="27"/>
        <v>FALSE</v>
      </c>
      <c r="K247" s="205">
        <f t="shared" si="28"/>
        <v>0</v>
      </c>
      <c r="L247" s="196" t="s">
        <v>2107</v>
      </c>
      <c r="M247" s="194" t="s">
        <v>2122</v>
      </c>
      <c r="N247" s="194">
        <f>VLOOKUP(B247,'HECVAT - Full | Vendor Response'!A:E,3,FALSE)</f>
        <v>0</v>
      </c>
      <c r="O247" s="194" t="str">
        <f>IF(LEN(VLOOKUP(B247,'Analyst Report'!$A:$I,7,FALSE))= 0,"",VLOOKUP(B247,'Analyst Report'!$A:$I,7,FALSE))</f>
        <v/>
      </c>
      <c r="P247" s="194">
        <f t="shared" si="25"/>
        <v>0</v>
      </c>
      <c r="Q247" s="194">
        <v>25</v>
      </c>
      <c r="R247" s="194">
        <f>IF(LEN(VLOOKUP(B247,'Analyst Report'!$A$31:$I$288,9,FALSE))=0,VLOOKUP(B247,'Analyst Report'!$A$31:$I$288,8,FALSE),VLOOKUP(B247,'Analyst Report'!$A$31:$I$288,9,FALSE))</f>
        <v>25</v>
      </c>
      <c r="S247" s="194">
        <f t="shared" si="22"/>
        <v>0</v>
      </c>
      <c r="T247" s="194">
        <f t="shared" si="26"/>
        <v>0</v>
      </c>
      <c r="U247" s="193" t="s">
        <v>60</v>
      </c>
      <c r="V247" s="193" t="s">
        <v>60</v>
      </c>
      <c r="W247" s="193" t="s">
        <v>60</v>
      </c>
      <c r="X247" s="193" t="s">
        <v>60</v>
      </c>
      <c r="Y247" s="193" t="s">
        <v>60</v>
      </c>
      <c r="Z247" s="193" t="s">
        <v>60</v>
      </c>
      <c r="AA247" s="193" t="s">
        <v>60</v>
      </c>
      <c r="AB247" s="193" t="s">
        <v>60</v>
      </c>
    </row>
    <row r="248" spans="1:29" ht="105" x14ac:dyDescent="0.2">
      <c r="A248" s="201">
        <f t="shared" si="23"/>
        <v>231</v>
      </c>
      <c r="B248" s="202" t="s">
        <v>295</v>
      </c>
      <c r="C248" s="202" t="s">
        <v>2717</v>
      </c>
      <c r="D248" s="202" t="str">
        <f>VLOOKUP(B248,'HECVAT - Full | Vendor Response'!A$4:D$320,4,TRUE)</f>
        <v>All output from these systems is sent to Instructure's centralized logging management system for further analysis and alert generation.</v>
      </c>
      <c r="E248" s="195" t="s">
        <v>2713</v>
      </c>
      <c r="F248" s="195" t="s">
        <v>60</v>
      </c>
      <c r="G248" s="195"/>
      <c r="H248" s="207" t="s">
        <v>2107</v>
      </c>
      <c r="I248" s="207" t="s">
        <v>2714</v>
      </c>
      <c r="J248" s="196" t="str">
        <f t="shared" si="27"/>
        <v>FALSE</v>
      </c>
      <c r="K248" s="205">
        <f t="shared" si="28"/>
        <v>0</v>
      </c>
      <c r="L248" s="196" t="s">
        <v>2107</v>
      </c>
      <c r="M248" s="194" t="s">
        <v>2122</v>
      </c>
      <c r="N248" s="194">
        <f>VLOOKUP(B248,'HECVAT - Full | Vendor Response'!A:E,3,FALSE)</f>
        <v>0</v>
      </c>
      <c r="O248" s="194" t="str">
        <f>IF(LEN(VLOOKUP(B248,'Analyst Report'!$A:$I,7,FALSE))= 0,"",VLOOKUP(B248,'Analyst Report'!$A:$I,7,FALSE))</f>
        <v/>
      </c>
      <c r="P248" s="194">
        <f t="shared" si="25"/>
        <v>0</v>
      </c>
      <c r="Q248" s="194">
        <v>20</v>
      </c>
      <c r="R248" s="194">
        <f>IF(LEN(VLOOKUP(B248,'Analyst Report'!$A$31:$I$288,9,FALSE))=0,VLOOKUP(B248,'Analyst Report'!$A$31:$I$288,8,FALSE),VLOOKUP(B248,'Analyst Report'!$A$31:$I$288,9,FALSE))</f>
        <v>20</v>
      </c>
      <c r="S248" s="194">
        <f t="shared" si="22"/>
        <v>0</v>
      </c>
      <c r="T248" s="194">
        <f t="shared" si="26"/>
        <v>0</v>
      </c>
      <c r="U248" s="193" t="s">
        <v>60</v>
      </c>
      <c r="V248" s="193" t="s">
        <v>60</v>
      </c>
      <c r="W248" s="193" t="s">
        <v>60</v>
      </c>
      <c r="X248" s="193" t="s">
        <v>60</v>
      </c>
      <c r="Y248" s="193" t="s">
        <v>60</v>
      </c>
      <c r="Z248" s="193" t="s">
        <v>60</v>
      </c>
      <c r="AA248" s="193" t="s">
        <v>60</v>
      </c>
      <c r="AB248" s="193" t="s">
        <v>60</v>
      </c>
    </row>
    <row r="249" spans="1:29" ht="105" x14ac:dyDescent="0.2">
      <c r="A249" s="201">
        <f t="shared" si="23"/>
        <v>232</v>
      </c>
      <c r="B249" s="202" t="s">
        <v>296</v>
      </c>
      <c r="C249" s="202" t="s">
        <v>2718</v>
      </c>
      <c r="D249" s="202" t="str">
        <f>VLOOKUP(B249,'HECVAT - Full | Vendor Response'!A$4:D$320,4,TRUE)</f>
        <v>All output from these systems is sent to Instructure's centralized logging management system for further analysis and alert generation.</v>
      </c>
      <c r="E249" s="195" t="s">
        <v>2713</v>
      </c>
      <c r="F249" s="195" t="s">
        <v>60</v>
      </c>
      <c r="G249" s="195"/>
      <c r="H249" s="207" t="s">
        <v>2107</v>
      </c>
      <c r="I249" s="207" t="s">
        <v>2714</v>
      </c>
      <c r="J249" s="196" t="str">
        <f t="shared" si="27"/>
        <v>FALSE</v>
      </c>
      <c r="K249" s="205">
        <f t="shared" si="28"/>
        <v>0</v>
      </c>
      <c r="L249" s="196" t="s">
        <v>2107</v>
      </c>
      <c r="M249" s="194" t="s">
        <v>2122</v>
      </c>
      <c r="N249" s="194">
        <f>VLOOKUP(B249,'HECVAT - Full | Vendor Response'!A:E,3,FALSE)</f>
        <v>0</v>
      </c>
      <c r="O249" s="194" t="str">
        <f>IF(LEN(VLOOKUP(B249,'Analyst Report'!$A:$I,7,FALSE))= 0,"",VLOOKUP(B249,'Analyst Report'!$A:$I,7,FALSE))</f>
        <v/>
      </c>
      <c r="P249" s="194">
        <f t="shared" si="25"/>
        <v>0</v>
      </c>
      <c r="Q249" s="194">
        <v>20</v>
      </c>
      <c r="R249" s="194">
        <f>IF(LEN(VLOOKUP(B249,'Analyst Report'!$A$31:$I$288,9,FALSE))=0,VLOOKUP(B249,'Analyst Report'!$A$31:$I$288,8,FALSE),VLOOKUP(B249,'Analyst Report'!$A$31:$I$288,9,FALSE))</f>
        <v>20</v>
      </c>
      <c r="S249" s="194">
        <f t="shared" si="22"/>
        <v>0</v>
      </c>
      <c r="T249" s="194">
        <f t="shared" si="26"/>
        <v>0</v>
      </c>
      <c r="U249" s="193" t="s">
        <v>60</v>
      </c>
      <c r="V249" s="193" t="s">
        <v>60</v>
      </c>
      <c r="W249" s="193" t="s">
        <v>60</v>
      </c>
      <c r="X249" s="193" t="s">
        <v>60</v>
      </c>
      <c r="Y249" s="193" t="s">
        <v>60</v>
      </c>
      <c r="Z249" s="193" t="s">
        <v>60</v>
      </c>
      <c r="AA249" s="193" t="s">
        <v>60</v>
      </c>
      <c r="AB249" s="193" t="s">
        <v>60</v>
      </c>
    </row>
    <row r="250" spans="1:29" ht="105" x14ac:dyDescent="0.2">
      <c r="A250" s="201">
        <f t="shared" si="23"/>
        <v>233</v>
      </c>
      <c r="B250" s="202" t="s">
        <v>297</v>
      </c>
      <c r="C250" s="202" t="s">
        <v>3182</v>
      </c>
      <c r="D250" s="202" t="str">
        <f>VLOOKUP(B250,'HECVAT - Full | Vendor Response'!A$4:D$320,4,TRUE)</f>
        <v>All output from these systems is sent to Instructure's centralized logging management system for further analysis and alert generation.</v>
      </c>
      <c r="E250" s="195" t="s">
        <v>2713</v>
      </c>
      <c r="F250" s="195" t="s">
        <v>60</v>
      </c>
      <c r="G250" s="195"/>
      <c r="H250" s="207" t="s">
        <v>2107</v>
      </c>
      <c r="I250" s="207" t="s">
        <v>2714</v>
      </c>
      <c r="J250" s="196" t="str">
        <f t="shared" si="27"/>
        <v>FALSE</v>
      </c>
      <c r="K250" s="205">
        <f t="shared" si="28"/>
        <v>0</v>
      </c>
      <c r="L250" s="196" t="s">
        <v>2107</v>
      </c>
      <c r="M250" s="194" t="s">
        <v>2122</v>
      </c>
      <c r="N250" s="194">
        <f>VLOOKUP(B250,'HECVAT - Full | Vendor Response'!A:E,3,FALSE)</f>
        <v>0</v>
      </c>
      <c r="O250" s="194" t="str">
        <f>IF(LEN(VLOOKUP(B250,'Analyst Report'!$A:$I,7,FALSE))= 0,"",VLOOKUP(B250,'Analyst Report'!$A:$I,7,FALSE))</f>
        <v/>
      </c>
      <c r="P250" s="194">
        <f t="shared" si="25"/>
        <v>0</v>
      </c>
      <c r="Q250" s="194">
        <v>20</v>
      </c>
      <c r="R250" s="194">
        <f>IF(LEN(VLOOKUP(B250,'Analyst Report'!$A$31:$I$288,9,FALSE))=0,VLOOKUP(B250,'Analyst Report'!$A$31:$I$288,8,FALSE),VLOOKUP(B250,'Analyst Report'!$A$31:$I$288,9,FALSE))</f>
        <v>20</v>
      </c>
      <c r="S250" s="194">
        <f t="shared" si="22"/>
        <v>0</v>
      </c>
      <c r="T250" s="194">
        <f t="shared" si="26"/>
        <v>0</v>
      </c>
      <c r="U250" s="193" t="s">
        <v>60</v>
      </c>
      <c r="V250" s="193" t="s">
        <v>60</v>
      </c>
      <c r="W250" s="193" t="s">
        <v>60</v>
      </c>
      <c r="X250" s="193" t="s">
        <v>60</v>
      </c>
      <c r="Y250" s="193" t="s">
        <v>60</v>
      </c>
      <c r="Z250" s="193" t="s">
        <v>60</v>
      </c>
      <c r="AA250" s="193" t="s">
        <v>60</v>
      </c>
      <c r="AB250" s="193" t="s">
        <v>60</v>
      </c>
    </row>
    <row r="251" spans="1:29" ht="105" x14ac:dyDescent="0.2">
      <c r="A251" s="201">
        <f t="shared" si="23"/>
        <v>234</v>
      </c>
      <c r="B251" s="202" t="s">
        <v>298</v>
      </c>
      <c r="C251" s="202" t="s">
        <v>2719</v>
      </c>
      <c r="D251" s="202" t="str">
        <f>VLOOKUP(B251,'HECVAT - Full | Vendor Response'!A$4:D$320,4,TRUE)</f>
        <v>All output from these systems is sent to Instructure's centralized logging management system for further analysis and alert generation.</v>
      </c>
      <c r="E251" s="195" t="s">
        <v>2713</v>
      </c>
      <c r="F251" s="195" t="s">
        <v>60</v>
      </c>
      <c r="G251" s="195"/>
      <c r="H251" s="207" t="s">
        <v>2107</v>
      </c>
      <c r="I251" s="207" t="s">
        <v>2714</v>
      </c>
      <c r="J251" s="196" t="str">
        <f t="shared" si="27"/>
        <v>FALSE</v>
      </c>
      <c r="K251" s="205">
        <f t="shared" si="28"/>
        <v>0</v>
      </c>
      <c r="L251" s="196" t="s">
        <v>2107</v>
      </c>
      <c r="M251" s="194" t="s">
        <v>2122</v>
      </c>
      <c r="N251" s="194">
        <f>VLOOKUP(B251,'HECVAT - Full | Vendor Response'!A:E,3,FALSE)</f>
        <v>0</v>
      </c>
      <c r="O251" s="194" t="str">
        <f>IF(LEN(VLOOKUP(B251,'Analyst Report'!$A:$I,7,FALSE))= 0,"",VLOOKUP(B251,'Analyst Report'!$A:$I,7,FALSE))</f>
        <v/>
      </c>
      <c r="P251" s="194">
        <f t="shared" si="25"/>
        <v>0</v>
      </c>
      <c r="Q251" s="194">
        <v>10</v>
      </c>
      <c r="R251" s="194">
        <f>IF(LEN(VLOOKUP(B251,'Analyst Report'!$A$31:$I$288,9,FALSE))=0,VLOOKUP(B251,'Analyst Report'!$A$31:$I$288,8,FALSE),VLOOKUP(B251,'Analyst Report'!$A$31:$I$288,9,FALSE))</f>
        <v>10</v>
      </c>
      <c r="S251" s="194">
        <f t="shared" si="22"/>
        <v>0</v>
      </c>
      <c r="T251" s="194">
        <f t="shared" si="26"/>
        <v>0</v>
      </c>
      <c r="U251" s="193" t="s">
        <v>60</v>
      </c>
      <c r="V251" s="193" t="s">
        <v>60</v>
      </c>
      <c r="W251" s="193" t="s">
        <v>60</v>
      </c>
      <c r="X251" s="193" t="s">
        <v>60</v>
      </c>
      <c r="Y251" s="193" t="s">
        <v>60</v>
      </c>
      <c r="Z251" s="193" t="s">
        <v>60</v>
      </c>
      <c r="AA251" s="193" t="s">
        <v>60</v>
      </c>
      <c r="AB251" s="193" t="s">
        <v>60</v>
      </c>
    </row>
    <row r="252" spans="1:29" ht="105" x14ac:dyDescent="0.2">
      <c r="A252" s="201">
        <f t="shared" si="23"/>
        <v>235</v>
      </c>
      <c r="B252" s="202" t="s">
        <v>299</v>
      </c>
      <c r="C252" s="202" t="s">
        <v>2720</v>
      </c>
      <c r="D252" s="202" t="str">
        <f>VLOOKUP(B252,'HECVAT - Full | Vendor Response'!A$4:D$320,4,TRUE)</f>
        <v>All output from these systems is sent to Instructure's centralized logging management system for further analysis and alert generation.</v>
      </c>
      <c r="E252" s="195" t="s">
        <v>2713</v>
      </c>
      <c r="F252" s="195" t="s">
        <v>60</v>
      </c>
      <c r="G252" s="195"/>
      <c r="H252" s="207" t="s">
        <v>2107</v>
      </c>
      <c r="I252" s="207" t="s">
        <v>2714</v>
      </c>
      <c r="J252" s="196" t="str">
        <f t="shared" si="27"/>
        <v>FALSE</v>
      </c>
      <c r="K252" s="205">
        <f t="shared" si="28"/>
        <v>0</v>
      </c>
      <c r="L252" s="196" t="s">
        <v>2107</v>
      </c>
      <c r="M252" s="194" t="s">
        <v>2122</v>
      </c>
      <c r="N252" s="194">
        <f>VLOOKUP(B252,'HECVAT - Full | Vendor Response'!A:E,3,FALSE)</f>
        <v>0</v>
      </c>
      <c r="O252" s="194" t="str">
        <f>IF(LEN(VLOOKUP(B252,'Analyst Report'!$A:$I,7,FALSE))= 0,"",VLOOKUP(B252,'Analyst Report'!$A:$I,7,FALSE))</f>
        <v/>
      </c>
      <c r="P252" s="194">
        <f t="shared" si="25"/>
        <v>0</v>
      </c>
      <c r="Q252" s="194">
        <v>10</v>
      </c>
      <c r="R252" s="194">
        <f>IF(LEN(VLOOKUP(B252,'Analyst Report'!$A$31:$I$288,9,FALSE))=0,VLOOKUP(B252,'Analyst Report'!$A$31:$I$288,8,FALSE),VLOOKUP(B252,'Analyst Report'!$A$31:$I$288,9,FALSE))</f>
        <v>10</v>
      </c>
      <c r="S252" s="194">
        <f t="shared" si="22"/>
        <v>0</v>
      </c>
      <c r="T252" s="194">
        <f t="shared" si="26"/>
        <v>0</v>
      </c>
      <c r="U252" s="193" t="s">
        <v>60</v>
      </c>
      <c r="V252" s="193" t="s">
        <v>60</v>
      </c>
      <c r="W252" s="193" t="s">
        <v>60</v>
      </c>
      <c r="X252" s="193" t="s">
        <v>60</v>
      </c>
      <c r="Y252" s="193" t="s">
        <v>60</v>
      </c>
      <c r="Z252" s="193" t="s">
        <v>60</v>
      </c>
      <c r="AA252" s="193" t="s">
        <v>60</v>
      </c>
      <c r="AB252" s="193" t="s">
        <v>60</v>
      </c>
    </row>
    <row r="253" spans="1:29" ht="105" x14ac:dyDescent="0.2">
      <c r="A253" s="201">
        <f t="shared" si="23"/>
        <v>236</v>
      </c>
      <c r="B253" s="202" t="s">
        <v>300</v>
      </c>
      <c r="C253" s="202" t="s">
        <v>3183</v>
      </c>
      <c r="D253" s="202" t="str">
        <f>VLOOKUP(B253,'HECVAT - Full | Vendor Response'!A$4:D$320,4,TRUE)</f>
        <v>All output from these systems is sent to Instructure's centralized logging management system for further analysis and alert generation.</v>
      </c>
      <c r="E253" s="195" t="s">
        <v>2713</v>
      </c>
      <c r="F253" s="195" t="s">
        <v>60</v>
      </c>
      <c r="G253" s="195"/>
      <c r="H253" s="207" t="s">
        <v>2107</v>
      </c>
      <c r="I253" s="207" t="s">
        <v>2714</v>
      </c>
      <c r="J253" s="196" t="str">
        <f t="shared" si="27"/>
        <v>FALSE</v>
      </c>
      <c r="K253" s="205">
        <f t="shared" si="28"/>
        <v>0</v>
      </c>
      <c r="L253" s="196" t="s">
        <v>2107</v>
      </c>
      <c r="M253" s="194" t="s">
        <v>2122</v>
      </c>
      <c r="N253" s="194">
        <f>VLOOKUP(B253,'HECVAT - Full | Vendor Response'!A:E,3,FALSE)</f>
        <v>0</v>
      </c>
      <c r="O253" s="194" t="str">
        <f>IF(LEN(VLOOKUP(B253,'Analyst Report'!$A:$I,7,FALSE))= 0,"",VLOOKUP(B253,'Analyst Report'!$A:$I,7,FALSE))</f>
        <v/>
      </c>
      <c r="P253" s="194">
        <f t="shared" si="25"/>
        <v>0</v>
      </c>
      <c r="Q253" s="194">
        <v>10</v>
      </c>
      <c r="R253" s="194">
        <f>IF(LEN(VLOOKUP(B253,'Analyst Report'!$A$31:$I$288,9,FALSE))=0,VLOOKUP(B253,'Analyst Report'!$A$31:$I$288,8,FALSE),VLOOKUP(B253,'Analyst Report'!$A$31:$I$288,9,FALSE))</f>
        <v>10</v>
      </c>
      <c r="S253" s="194">
        <f t="shared" si="22"/>
        <v>0</v>
      </c>
      <c r="T253" s="194">
        <f t="shared" si="26"/>
        <v>0</v>
      </c>
      <c r="U253" s="193" t="s">
        <v>60</v>
      </c>
      <c r="V253" s="193" t="s">
        <v>60</v>
      </c>
      <c r="W253" s="193" t="s">
        <v>60</v>
      </c>
      <c r="X253" s="193" t="s">
        <v>60</v>
      </c>
      <c r="Y253" s="193" t="s">
        <v>60</v>
      </c>
      <c r="Z253" s="193" t="s">
        <v>60</v>
      </c>
      <c r="AA253" s="193" t="s">
        <v>60</v>
      </c>
      <c r="AB253" s="193" t="s">
        <v>60</v>
      </c>
    </row>
    <row r="254" spans="1:29" ht="105" x14ac:dyDescent="0.2">
      <c r="A254" s="201">
        <f t="shared" si="23"/>
        <v>237</v>
      </c>
      <c r="B254" s="202" t="s">
        <v>301</v>
      </c>
      <c r="C254" s="202" t="s">
        <v>3198</v>
      </c>
      <c r="D254" s="202" t="str">
        <f>VLOOKUP(B254,'HECVAT - Full | Vendor Response'!A$4:D$320,4,TRUE)</f>
        <v>All output from these systems is sent to Instructure's centralized logging management system for further analysis and alert generation.</v>
      </c>
      <c r="E254" s="195" t="s">
        <v>2713</v>
      </c>
      <c r="F254" s="195" t="s">
        <v>60</v>
      </c>
      <c r="G254" s="195"/>
      <c r="H254" s="207" t="s">
        <v>2107</v>
      </c>
      <c r="I254" s="207" t="s">
        <v>2714</v>
      </c>
      <c r="J254" s="196" t="str">
        <f t="shared" si="27"/>
        <v>FALSE</v>
      </c>
      <c r="K254" s="205">
        <f t="shared" si="28"/>
        <v>0</v>
      </c>
      <c r="L254" s="196" t="s">
        <v>2107</v>
      </c>
      <c r="M254" s="194" t="s">
        <v>2126</v>
      </c>
      <c r="N254" s="194">
        <f>VLOOKUP(B254,'HECVAT - Full | Vendor Response'!A:E,3,FALSE)</f>
        <v>0</v>
      </c>
      <c r="O254" s="194" t="str">
        <f>IF(LEN(VLOOKUP(B254,'Analyst Report'!$A:$I,7,FALSE))= 0,"",VLOOKUP(B254,'Analyst Report'!$A:$I,7,FALSE))</f>
        <v/>
      </c>
      <c r="P254" s="194">
        <f t="shared" si="25"/>
        <v>0</v>
      </c>
      <c r="Q254" s="194">
        <v>25</v>
      </c>
      <c r="R254" s="194">
        <f>IF(LEN(VLOOKUP(B254,'Analyst Report'!$A$31:$I$288,9,FALSE))=0,VLOOKUP(B254,'Analyst Report'!$A$31:$I$288,8,FALSE),VLOOKUP(B254,'Analyst Report'!$A$31:$I$288,9,FALSE))</f>
        <v>25</v>
      </c>
      <c r="S254" s="194">
        <f t="shared" si="22"/>
        <v>0</v>
      </c>
      <c r="T254" s="194">
        <f t="shared" si="26"/>
        <v>0</v>
      </c>
      <c r="U254" s="193" t="s">
        <v>60</v>
      </c>
      <c r="V254" s="193" t="s">
        <v>60</v>
      </c>
      <c r="W254" s="193" t="s">
        <v>60</v>
      </c>
      <c r="X254" s="193" t="s">
        <v>60</v>
      </c>
      <c r="Y254" s="193" t="s">
        <v>60</v>
      </c>
      <c r="Z254" s="193" t="s">
        <v>60</v>
      </c>
      <c r="AA254" s="193" t="s">
        <v>60</v>
      </c>
      <c r="AB254" s="193" t="s">
        <v>60</v>
      </c>
    </row>
    <row r="255" spans="1:29" ht="105" x14ac:dyDescent="0.2">
      <c r="A255" s="201">
        <f t="shared" si="23"/>
        <v>238</v>
      </c>
      <c r="B255" s="202" t="s">
        <v>302</v>
      </c>
      <c r="C255" s="202" t="s">
        <v>2721</v>
      </c>
      <c r="D255" s="202" t="str">
        <f>VLOOKUP(B255,'HECVAT - Full | Vendor Response'!A$4:D$320,4,TRUE)</f>
        <v>All output from these systems is sent to Instructure's centralized logging management system for further analysis and alert generation.</v>
      </c>
      <c r="E255" s="195" t="s">
        <v>2713</v>
      </c>
      <c r="F255" s="195" t="s">
        <v>60</v>
      </c>
      <c r="G255" s="195"/>
      <c r="H255" s="207" t="s">
        <v>2107</v>
      </c>
      <c r="I255" s="207" t="s">
        <v>2714</v>
      </c>
      <c r="J255" s="196" t="str">
        <f t="shared" si="27"/>
        <v>FALSE</v>
      </c>
      <c r="K255" s="205">
        <f t="shared" si="28"/>
        <v>0</v>
      </c>
      <c r="L255" s="196" t="s">
        <v>2107</v>
      </c>
      <c r="M255" s="194" t="s">
        <v>2126</v>
      </c>
      <c r="N255" s="194">
        <f>VLOOKUP(B255,'HECVAT - Full | Vendor Response'!A:E,3,FALSE)</f>
        <v>0</v>
      </c>
      <c r="O255" s="194" t="str">
        <f>IF(LEN(VLOOKUP(B255,'Analyst Report'!$A:$I,7,FALSE))= 0,"",VLOOKUP(B255,'Analyst Report'!$A:$I,7,FALSE))</f>
        <v/>
      </c>
      <c r="P255" s="194">
        <f t="shared" si="25"/>
        <v>0</v>
      </c>
      <c r="Q255" s="194">
        <v>25</v>
      </c>
      <c r="R255" s="194">
        <f>IF(LEN(VLOOKUP(B255,'Analyst Report'!$A$31:$I$288,9,FALSE))=0,VLOOKUP(B255,'Analyst Report'!$A$31:$I$288,8,FALSE),VLOOKUP(B255,'Analyst Report'!$A$31:$I$288,9,FALSE))</f>
        <v>25</v>
      </c>
      <c r="S255" s="194">
        <f t="shared" si="22"/>
        <v>0</v>
      </c>
      <c r="T255" s="194">
        <f t="shared" si="26"/>
        <v>0</v>
      </c>
      <c r="U255" s="193" t="s">
        <v>60</v>
      </c>
      <c r="V255" s="193" t="s">
        <v>60</v>
      </c>
      <c r="W255" s="193" t="s">
        <v>60</v>
      </c>
      <c r="X255" s="193" t="s">
        <v>60</v>
      </c>
      <c r="Y255" s="193" t="s">
        <v>60</v>
      </c>
      <c r="Z255" s="193" t="s">
        <v>60</v>
      </c>
      <c r="AA255" s="193" t="s">
        <v>60</v>
      </c>
      <c r="AB255" s="193" t="s">
        <v>60</v>
      </c>
    </row>
    <row r="256" spans="1:29" ht="105" x14ac:dyDescent="0.2">
      <c r="A256" s="201">
        <f t="shared" si="23"/>
        <v>239</v>
      </c>
      <c r="B256" s="202" t="s">
        <v>303</v>
      </c>
      <c r="C256" s="202" t="s">
        <v>2722</v>
      </c>
      <c r="D256" s="202" t="str">
        <f>VLOOKUP(B256,'HECVAT - Full | Vendor Response'!A$4:D$320,4,TRUE)</f>
        <v>All output from these systems is sent to Instructure's centralized logging management system for further analysis and alert generation.</v>
      </c>
      <c r="E256" s="195" t="s">
        <v>2713</v>
      </c>
      <c r="F256" s="195" t="s">
        <v>60</v>
      </c>
      <c r="G256" s="195"/>
      <c r="H256" s="207" t="s">
        <v>2107</v>
      </c>
      <c r="I256" s="207" t="s">
        <v>2714</v>
      </c>
      <c r="J256" s="196" t="str">
        <f t="shared" si="27"/>
        <v>FALSE</v>
      </c>
      <c r="K256" s="205">
        <f t="shared" si="28"/>
        <v>0</v>
      </c>
      <c r="L256" s="196" t="s">
        <v>2107</v>
      </c>
      <c r="M256" s="194" t="s">
        <v>2122</v>
      </c>
      <c r="N256" s="194">
        <f>VLOOKUP(B256,'HECVAT - Full | Vendor Response'!A:E,3,FALSE)</f>
        <v>0</v>
      </c>
      <c r="O256" s="194" t="str">
        <f>IF(LEN(VLOOKUP(B256,'Analyst Report'!$A:$I,7,FALSE))= 0,"",VLOOKUP(B256,'Analyst Report'!$A:$I,7,FALSE))</f>
        <v/>
      </c>
      <c r="P256" s="194">
        <f t="shared" si="25"/>
        <v>0</v>
      </c>
      <c r="Q256" s="194">
        <v>15</v>
      </c>
      <c r="R256" s="194">
        <f>IF(LEN(VLOOKUP(B256,'Analyst Report'!$A$31:$I$288,9,FALSE))=0,VLOOKUP(B256,'Analyst Report'!$A$31:$I$288,8,FALSE),VLOOKUP(B256,'Analyst Report'!$A$31:$I$288,9,FALSE))</f>
        <v>15</v>
      </c>
      <c r="S256" s="194">
        <f t="shared" si="22"/>
        <v>0</v>
      </c>
      <c r="T256" s="194">
        <f t="shared" si="26"/>
        <v>0</v>
      </c>
      <c r="U256" s="193"/>
      <c r="V256" s="193" t="s">
        <v>60</v>
      </c>
      <c r="W256" s="193" t="s">
        <v>60</v>
      </c>
      <c r="X256" s="193" t="s">
        <v>60</v>
      </c>
      <c r="Y256" s="193" t="s">
        <v>60</v>
      </c>
      <c r="Z256" s="193" t="s">
        <v>60</v>
      </c>
      <c r="AA256" s="193" t="s">
        <v>60</v>
      </c>
      <c r="AB256" s="193" t="s">
        <v>60</v>
      </c>
      <c r="AC256" s="283" t="s">
        <v>3240</v>
      </c>
    </row>
    <row r="257" spans="1:28" ht="15" thickBot="1" x14ac:dyDescent="0.25">
      <c r="A257" s="282" t="s">
        <v>3236</v>
      </c>
      <c r="B257" s="215"/>
      <c r="C257" s="214"/>
      <c r="D257" s="215"/>
      <c r="E257" s="214"/>
      <c r="F257" s="214"/>
      <c r="G257" s="214"/>
      <c r="H257" s="216"/>
      <c r="I257" s="216"/>
      <c r="J257" s="214"/>
      <c r="K257" s="217"/>
      <c r="L257" s="214"/>
      <c r="M257" s="214"/>
      <c r="N257" s="214"/>
      <c r="O257" s="214"/>
      <c r="P257" s="214"/>
      <c r="Q257" s="214"/>
      <c r="R257" s="214"/>
      <c r="S257" s="214"/>
      <c r="T257" s="214"/>
      <c r="U257" s="214"/>
      <c r="V257" s="214"/>
      <c r="W257" s="214"/>
      <c r="X257" s="214"/>
      <c r="Y257" s="214"/>
      <c r="Z257" s="214"/>
      <c r="AA257" s="214"/>
      <c r="AB257" s="214"/>
    </row>
    <row r="258" spans="1:28" ht="15" hidden="1" thickBot="1" x14ac:dyDescent="0.25">
      <c r="A258" s="214"/>
      <c r="B258" s="218"/>
      <c r="C258" s="214"/>
      <c r="D258" s="218"/>
      <c r="E258" s="214"/>
      <c r="F258" s="214"/>
      <c r="G258" s="214"/>
      <c r="H258" s="216"/>
      <c r="I258" s="216"/>
      <c r="J258" s="214"/>
      <c r="K258" s="217"/>
      <c r="L258" s="214"/>
      <c r="M258" s="214"/>
      <c r="N258" s="214"/>
      <c r="O258" s="214"/>
      <c r="P258" s="214"/>
      <c r="Q258" s="214"/>
      <c r="R258" s="214"/>
      <c r="S258" s="214"/>
      <c r="T258" s="214"/>
      <c r="U258" s="214"/>
      <c r="V258" s="214"/>
      <c r="W258" s="214"/>
      <c r="X258" s="214"/>
      <c r="Y258" s="214"/>
      <c r="Z258" s="214"/>
      <c r="AA258" s="214"/>
      <c r="AB258" s="214"/>
    </row>
    <row r="259" spans="1:28" ht="15" hidden="1" thickBot="1" x14ac:dyDescent="0.25">
      <c r="A259" s="214"/>
      <c r="B259" s="218"/>
      <c r="C259" s="214"/>
      <c r="D259" s="218"/>
      <c r="E259" s="214"/>
      <c r="F259" s="214"/>
      <c r="G259" s="214"/>
      <c r="H259" s="216"/>
      <c r="I259" s="216"/>
      <c r="J259" s="214"/>
      <c r="K259" s="217"/>
      <c r="L259" s="214"/>
      <c r="M259" s="214"/>
      <c r="N259" s="214"/>
      <c r="O259" s="214"/>
      <c r="P259" s="214"/>
      <c r="Q259" s="214"/>
      <c r="R259" s="214"/>
      <c r="S259" s="214"/>
      <c r="T259" s="214"/>
      <c r="U259" s="214"/>
      <c r="V259" s="214"/>
      <c r="W259" s="214"/>
      <c r="X259" s="214"/>
      <c r="Y259" s="214"/>
      <c r="Z259" s="214"/>
      <c r="AA259" s="214"/>
      <c r="AB259" s="214"/>
    </row>
    <row r="260" spans="1:28" ht="15" hidden="1" thickBot="1" x14ac:dyDescent="0.25">
      <c r="A260" s="214"/>
      <c r="B260" s="218"/>
      <c r="C260" s="214"/>
      <c r="D260" s="218"/>
      <c r="E260" s="214"/>
      <c r="F260" s="214"/>
      <c r="G260" s="214"/>
      <c r="H260" s="216"/>
      <c r="I260" s="216"/>
      <c r="J260" s="214"/>
      <c r="K260" s="217"/>
      <c r="L260" s="214"/>
      <c r="M260" s="214"/>
      <c r="N260" s="214"/>
      <c r="O260" s="214"/>
      <c r="P260" s="214"/>
      <c r="Q260" s="214"/>
      <c r="R260" s="214"/>
      <c r="S260" s="214"/>
      <c r="T260" s="214"/>
      <c r="U260" s="214"/>
      <c r="V260" s="214"/>
      <c r="W260" s="214"/>
      <c r="X260" s="214"/>
      <c r="Y260" s="214"/>
      <c r="Z260" s="214"/>
      <c r="AA260" s="214"/>
      <c r="AB260" s="214"/>
    </row>
    <row r="261" spans="1:28" ht="15" hidden="1" thickBot="1" x14ac:dyDescent="0.25">
      <c r="A261" s="214"/>
      <c r="B261" s="218"/>
      <c r="C261" s="214"/>
      <c r="D261" s="218"/>
      <c r="E261" s="214"/>
      <c r="F261" s="214"/>
      <c r="G261" s="214"/>
      <c r="H261" s="216"/>
      <c r="I261" s="216"/>
      <c r="J261" s="214"/>
      <c r="K261" s="217"/>
      <c r="L261" s="214"/>
      <c r="M261" s="214"/>
      <c r="N261" s="214"/>
      <c r="O261" s="214"/>
      <c r="P261" s="214"/>
      <c r="Q261" s="214"/>
      <c r="R261" s="214"/>
      <c r="S261" s="214"/>
      <c r="T261" s="214"/>
      <c r="U261" s="214"/>
      <c r="V261" s="214"/>
      <c r="W261" s="214"/>
      <c r="X261" s="214"/>
      <c r="Y261" s="214"/>
      <c r="Z261" s="214"/>
      <c r="AA261" s="214"/>
      <c r="AB261" s="214"/>
    </row>
    <row r="262" spans="1:28" ht="15" hidden="1" thickBot="1" x14ac:dyDescent="0.25">
      <c r="A262" s="214"/>
      <c r="B262" s="218"/>
      <c r="C262" s="214"/>
      <c r="D262" s="218"/>
      <c r="E262" s="214"/>
      <c r="F262" s="214"/>
      <c r="G262" s="214"/>
      <c r="H262" s="216"/>
      <c r="I262" s="216"/>
      <c r="J262" s="214"/>
      <c r="K262" s="217"/>
      <c r="L262" s="214"/>
      <c r="M262" s="214"/>
      <c r="N262" s="214"/>
      <c r="O262" s="214"/>
      <c r="P262" s="214"/>
      <c r="Q262" s="214"/>
      <c r="R262" s="214"/>
      <c r="S262" s="214"/>
      <c r="T262" s="214"/>
      <c r="U262" s="214"/>
      <c r="V262" s="214"/>
      <c r="W262" s="214"/>
      <c r="X262" s="214"/>
      <c r="Y262" s="214"/>
      <c r="Z262" s="214"/>
      <c r="AA262" s="214"/>
      <c r="AB262" s="214"/>
    </row>
    <row r="263" spans="1:28" ht="15" hidden="1" thickBot="1" x14ac:dyDescent="0.25">
      <c r="A263" s="214"/>
      <c r="B263" s="218"/>
      <c r="C263" s="214"/>
      <c r="D263" s="218"/>
      <c r="E263" s="214"/>
      <c r="F263" s="214"/>
      <c r="G263" s="214"/>
      <c r="H263" s="216"/>
      <c r="I263" s="216"/>
      <c r="J263" s="214"/>
      <c r="K263" s="217"/>
      <c r="L263" s="214"/>
      <c r="M263" s="214"/>
      <c r="N263" s="214"/>
      <c r="O263" s="214"/>
      <c r="P263" s="214"/>
      <c r="Q263" s="214"/>
      <c r="R263" s="214"/>
      <c r="S263" s="214"/>
      <c r="T263" s="214"/>
      <c r="U263" s="214"/>
      <c r="V263" s="214"/>
      <c r="W263" s="214"/>
      <c r="X263" s="214"/>
      <c r="Y263" s="214"/>
      <c r="Z263" s="214"/>
      <c r="AA263" s="214"/>
      <c r="AB263" s="214"/>
    </row>
    <row r="264" spans="1:28" ht="15" hidden="1" thickBot="1" x14ac:dyDescent="0.25">
      <c r="A264" s="214"/>
      <c r="B264" s="218"/>
      <c r="C264" s="214"/>
      <c r="D264" s="218"/>
      <c r="E264" s="214"/>
      <c r="F264" s="214"/>
      <c r="G264" s="214"/>
      <c r="H264" s="216"/>
      <c r="I264" s="216"/>
      <c r="J264" s="214"/>
      <c r="K264" s="217"/>
      <c r="L264" s="214"/>
      <c r="M264" s="214"/>
      <c r="N264" s="214"/>
      <c r="O264" s="214"/>
      <c r="P264" s="214"/>
      <c r="Q264" s="214"/>
      <c r="R264" s="214"/>
      <c r="S264" s="214"/>
      <c r="T264" s="214"/>
      <c r="U264" s="214"/>
      <c r="V264" s="214"/>
      <c r="W264" s="214"/>
      <c r="X264" s="214"/>
      <c r="Y264" s="214"/>
      <c r="Z264" s="214"/>
      <c r="AA264" s="214"/>
      <c r="AB264" s="214"/>
    </row>
    <row r="265" spans="1:28" ht="15" hidden="1" thickBot="1" x14ac:dyDescent="0.25">
      <c r="A265" s="214"/>
      <c r="B265" s="218"/>
      <c r="C265" s="214"/>
      <c r="D265" s="218"/>
      <c r="E265" s="214"/>
      <c r="F265" s="214"/>
      <c r="G265" s="214"/>
      <c r="H265" s="216"/>
      <c r="I265" s="216"/>
      <c r="J265" s="214"/>
      <c r="K265" s="217"/>
      <c r="L265" s="214"/>
      <c r="M265" s="214"/>
      <c r="N265" s="214"/>
      <c r="O265" s="214"/>
      <c r="P265" s="214"/>
      <c r="Q265" s="214"/>
      <c r="R265" s="214"/>
      <c r="S265" s="214"/>
      <c r="T265" s="214"/>
      <c r="U265" s="214"/>
      <c r="V265" s="214"/>
      <c r="W265" s="214"/>
      <c r="X265" s="214"/>
      <c r="Y265" s="214"/>
      <c r="Z265" s="214"/>
      <c r="AA265" s="214"/>
      <c r="AB265" s="214"/>
    </row>
    <row r="266" spans="1:28" ht="15" hidden="1" thickBot="1" x14ac:dyDescent="0.25">
      <c r="A266" s="214"/>
      <c r="B266" s="218"/>
      <c r="C266" s="214"/>
      <c r="D266" s="218"/>
      <c r="E266" s="214"/>
      <c r="F266" s="214"/>
      <c r="G266" s="214"/>
      <c r="H266" s="216"/>
      <c r="I266" s="216"/>
      <c r="J266" s="214"/>
      <c r="K266" s="217"/>
      <c r="L266" s="214"/>
      <c r="M266" s="214"/>
      <c r="N266" s="214"/>
      <c r="O266" s="214"/>
      <c r="P266" s="214"/>
      <c r="Q266" s="214"/>
      <c r="R266" s="214"/>
      <c r="S266" s="214"/>
      <c r="T266" s="214"/>
      <c r="U266" s="214"/>
      <c r="V266" s="214"/>
      <c r="W266" s="214"/>
      <c r="X266" s="214"/>
      <c r="Y266" s="214"/>
      <c r="Z266" s="214"/>
      <c r="AA266" s="214"/>
      <c r="AB266" s="214"/>
    </row>
    <row r="267" spans="1:28" ht="15" hidden="1" thickBot="1" x14ac:dyDescent="0.25">
      <c r="A267" s="214"/>
      <c r="B267" s="218"/>
      <c r="C267" s="214"/>
      <c r="D267" s="218"/>
      <c r="E267" s="214"/>
      <c r="F267" s="214"/>
      <c r="G267" s="214"/>
      <c r="H267" s="216"/>
      <c r="I267" s="216"/>
      <c r="J267" s="214"/>
      <c r="K267" s="217"/>
      <c r="L267" s="214"/>
      <c r="M267" s="214"/>
      <c r="N267" s="214"/>
      <c r="O267" s="214"/>
      <c r="P267" s="214"/>
      <c r="Q267" s="214"/>
      <c r="R267" s="214"/>
      <c r="S267" s="214"/>
      <c r="T267" s="214"/>
      <c r="U267" s="214"/>
      <c r="V267" s="214"/>
      <c r="W267" s="214"/>
      <c r="X267" s="214"/>
      <c r="Y267" s="214"/>
      <c r="Z267" s="214"/>
      <c r="AA267" s="214"/>
      <c r="AB267" s="214"/>
    </row>
    <row r="268" spans="1:28" ht="15" hidden="1" thickBot="1" x14ac:dyDescent="0.25">
      <c r="A268" s="214"/>
      <c r="B268" s="218"/>
      <c r="C268" s="214"/>
      <c r="D268" s="218"/>
      <c r="E268" s="214"/>
      <c r="F268" s="214"/>
      <c r="G268" s="214"/>
      <c r="H268" s="216"/>
      <c r="I268" s="216"/>
      <c r="J268" s="214"/>
      <c r="K268" s="217"/>
      <c r="L268" s="214"/>
      <c r="M268" s="214"/>
      <c r="N268" s="214"/>
      <c r="O268" s="214"/>
      <c r="P268" s="214"/>
      <c r="Q268" s="214"/>
      <c r="R268" s="214"/>
      <c r="S268" s="214"/>
      <c r="T268" s="214"/>
      <c r="U268" s="214"/>
      <c r="V268" s="214"/>
      <c r="W268" s="214"/>
      <c r="X268" s="214"/>
      <c r="Y268" s="214"/>
      <c r="Z268" s="214"/>
      <c r="AA268" s="214"/>
      <c r="AB268" s="214"/>
    </row>
    <row r="269" spans="1:28" ht="15" hidden="1" thickBot="1" x14ac:dyDescent="0.25">
      <c r="A269" s="214"/>
      <c r="B269" s="218"/>
      <c r="C269" s="214"/>
      <c r="D269" s="218"/>
      <c r="E269" s="214"/>
      <c r="F269" s="214"/>
      <c r="G269" s="214"/>
      <c r="H269" s="216"/>
      <c r="I269" s="216"/>
      <c r="J269" s="214"/>
      <c r="K269" s="217"/>
      <c r="L269" s="214"/>
      <c r="M269" s="214"/>
      <c r="N269" s="214"/>
      <c r="O269" s="214"/>
      <c r="P269" s="214"/>
      <c r="Q269" s="214"/>
      <c r="R269" s="214"/>
      <c r="S269" s="214"/>
      <c r="T269" s="214"/>
      <c r="U269" s="214"/>
      <c r="V269" s="214"/>
      <c r="W269" s="214"/>
      <c r="X269" s="214"/>
      <c r="Y269" s="214"/>
      <c r="Z269" s="214"/>
      <c r="AA269" s="214"/>
      <c r="AB269" s="214"/>
    </row>
    <row r="270" spans="1:28" ht="15" hidden="1" thickBot="1" x14ac:dyDescent="0.25">
      <c r="A270" s="214"/>
      <c r="B270" s="218"/>
      <c r="C270" s="214"/>
      <c r="D270" s="218"/>
      <c r="E270" s="214"/>
      <c r="F270" s="214"/>
      <c r="G270" s="214"/>
      <c r="H270" s="216"/>
      <c r="I270" s="216"/>
      <c r="J270" s="214"/>
      <c r="K270" s="217"/>
      <c r="L270" s="214"/>
      <c r="M270" s="214"/>
      <c r="N270" s="214"/>
      <c r="O270" s="214"/>
      <c r="P270" s="214"/>
      <c r="Q270" s="214"/>
      <c r="R270" s="214"/>
      <c r="S270" s="214"/>
      <c r="T270" s="214"/>
      <c r="U270" s="214"/>
      <c r="V270" s="214"/>
      <c r="W270" s="214"/>
      <c r="X270" s="214"/>
      <c r="Y270" s="214"/>
      <c r="Z270" s="214"/>
      <c r="AA270" s="214"/>
      <c r="AB270" s="214"/>
    </row>
    <row r="271" spans="1:28" ht="15" hidden="1" thickBot="1" x14ac:dyDescent="0.25">
      <c r="A271" s="214"/>
      <c r="B271" s="218"/>
      <c r="C271" s="214"/>
      <c r="D271" s="218"/>
      <c r="E271" s="214"/>
      <c r="F271" s="214"/>
      <c r="G271" s="214"/>
      <c r="H271" s="216"/>
      <c r="I271" s="216"/>
      <c r="J271" s="214"/>
      <c r="K271" s="217"/>
      <c r="L271" s="214"/>
      <c r="M271" s="214"/>
      <c r="N271" s="214"/>
      <c r="O271" s="214"/>
      <c r="P271" s="214"/>
      <c r="Q271" s="214"/>
      <c r="R271" s="214"/>
      <c r="S271" s="214"/>
      <c r="T271" s="214"/>
      <c r="U271" s="214"/>
      <c r="V271" s="214"/>
      <c r="W271" s="214"/>
      <c r="X271" s="214"/>
      <c r="Y271" s="214"/>
      <c r="Z271" s="214"/>
      <c r="AA271" s="214"/>
      <c r="AB271" s="214"/>
    </row>
    <row r="272" spans="1:28" ht="15" hidden="1" thickBot="1" x14ac:dyDescent="0.25">
      <c r="A272" s="214"/>
      <c r="B272" s="218"/>
      <c r="C272" s="214"/>
      <c r="D272" s="218"/>
      <c r="E272" s="214"/>
      <c r="F272" s="214"/>
      <c r="G272" s="214"/>
      <c r="H272" s="216"/>
      <c r="I272" s="216"/>
      <c r="J272" s="214"/>
      <c r="K272" s="217"/>
      <c r="L272" s="214"/>
      <c r="M272" s="214"/>
      <c r="N272" s="214"/>
      <c r="O272" s="214"/>
      <c r="P272" s="214"/>
      <c r="Q272" s="214"/>
      <c r="R272" s="214"/>
      <c r="S272" s="214"/>
      <c r="T272" s="214"/>
      <c r="U272" s="214"/>
      <c r="V272" s="214"/>
      <c r="W272" s="214"/>
      <c r="X272" s="214"/>
      <c r="Y272" s="214"/>
      <c r="Z272" s="214"/>
      <c r="AA272" s="214"/>
      <c r="AB272" s="214"/>
    </row>
    <row r="273" spans="1:28" ht="15" hidden="1" thickBot="1" x14ac:dyDescent="0.25">
      <c r="A273" s="214"/>
      <c r="B273" s="218"/>
      <c r="C273" s="214"/>
      <c r="D273" s="218"/>
      <c r="E273" s="214"/>
      <c r="F273" s="214"/>
      <c r="G273" s="214"/>
      <c r="H273" s="216"/>
      <c r="I273" s="216"/>
      <c r="J273" s="214"/>
      <c r="K273" s="217"/>
      <c r="L273" s="214"/>
      <c r="M273" s="214"/>
      <c r="N273" s="214"/>
      <c r="O273" s="214"/>
      <c r="P273" s="214"/>
      <c r="Q273" s="214"/>
      <c r="R273" s="214"/>
      <c r="S273" s="214"/>
      <c r="T273" s="214"/>
      <c r="U273" s="214"/>
      <c r="V273" s="214"/>
      <c r="W273" s="214"/>
      <c r="X273" s="214"/>
      <c r="Y273" s="214"/>
      <c r="Z273" s="214"/>
      <c r="AA273" s="214"/>
      <c r="AB273" s="214"/>
    </row>
    <row r="274" spans="1:28" ht="15" hidden="1" thickBot="1" x14ac:dyDescent="0.25">
      <c r="A274" s="214"/>
      <c r="B274" s="218"/>
      <c r="C274" s="214"/>
      <c r="D274" s="218"/>
      <c r="E274" s="214"/>
      <c r="F274" s="214"/>
      <c r="G274" s="214"/>
      <c r="H274" s="216"/>
      <c r="I274" s="216"/>
      <c r="J274" s="214"/>
      <c r="K274" s="217"/>
      <c r="L274" s="214"/>
      <c r="M274" s="214"/>
      <c r="N274" s="214"/>
      <c r="O274" s="214"/>
      <c r="P274" s="214"/>
      <c r="Q274" s="214"/>
      <c r="R274" s="214"/>
      <c r="S274" s="214"/>
      <c r="T274" s="214"/>
      <c r="U274" s="214"/>
      <c r="V274" s="214"/>
      <c r="W274" s="214"/>
      <c r="X274" s="214"/>
      <c r="Y274" s="214"/>
      <c r="Z274" s="214"/>
      <c r="AA274" s="214"/>
      <c r="AB274" s="214"/>
    </row>
    <row r="275" spans="1:28" ht="15" hidden="1" thickBot="1" x14ac:dyDescent="0.25">
      <c r="A275" s="214"/>
      <c r="B275" s="218"/>
      <c r="C275" s="214"/>
      <c r="D275" s="218"/>
      <c r="E275" s="214"/>
      <c r="F275" s="214"/>
      <c r="G275" s="214"/>
      <c r="H275" s="216"/>
      <c r="I275" s="216"/>
      <c r="J275" s="214"/>
      <c r="K275" s="217"/>
      <c r="L275" s="214"/>
      <c r="M275" s="214"/>
      <c r="N275" s="214"/>
      <c r="O275" s="214"/>
      <c r="P275" s="214"/>
      <c r="Q275" s="214"/>
      <c r="R275" s="214"/>
      <c r="S275" s="214"/>
      <c r="T275" s="214"/>
      <c r="U275" s="214"/>
      <c r="V275" s="214"/>
      <c r="W275" s="214"/>
      <c r="X275" s="214"/>
      <c r="Y275" s="214"/>
      <c r="Z275" s="214"/>
      <c r="AA275" s="214"/>
      <c r="AB275" s="214"/>
    </row>
    <row r="276" spans="1:28" ht="15" hidden="1" thickBot="1" x14ac:dyDescent="0.25">
      <c r="A276" s="214"/>
      <c r="B276" s="218"/>
      <c r="C276" s="214"/>
      <c r="D276" s="218"/>
      <c r="E276" s="214"/>
      <c r="F276" s="214"/>
      <c r="G276" s="214"/>
      <c r="H276" s="216"/>
      <c r="I276" s="216"/>
      <c r="J276" s="214"/>
      <c r="K276" s="217"/>
      <c r="L276" s="214"/>
      <c r="M276" s="214"/>
      <c r="N276" s="214"/>
      <c r="O276" s="214"/>
      <c r="P276" s="214"/>
      <c r="Q276" s="214"/>
      <c r="R276" s="214"/>
      <c r="S276" s="214"/>
      <c r="T276" s="214"/>
      <c r="U276" s="214"/>
      <c r="V276" s="214"/>
      <c r="W276" s="214"/>
      <c r="X276" s="214"/>
      <c r="Y276" s="214"/>
      <c r="Z276" s="214"/>
      <c r="AA276" s="214"/>
      <c r="AB276" s="214"/>
    </row>
    <row r="277" spans="1:28" ht="15" hidden="1" thickBot="1" x14ac:dyDescent="0.25">
      <c r="A277" s="214"/>
      <c r="B277" s="218"/>
      <c r="C277" s="214"/>
      <c r="D277" s="218"/>
      <c r="E277" s="214"/>
      <c r="F277" s="214"/>
      <c r="G277" s="214"/>
      <c r="H277" s="216"/>
      <c r="I277" s="216"/>
      <c r="J277" s="214"/>
      <c r="K277" s="217"/>
      <c r="L277" s="214"/>
      <c r="M277" s="214"/>
      <c r="N277" s="214"/>
      <c r="O277" s="214"/>
      <c r="P277" s="214"/>
      <c r="Q277" s="214"/>
      <c r="R277" s="214"/>
      <c r="S277" s="214"/>
      <c r="T277" s="214"/>
      <c r="U277" s="214"/>
      <c r="V277" s="214"/>
      <c r="W277" s="214"/>
      <c r="X277" s="214"/>
      <c r="Y277" s="214"/>
      <c r="Z277" s="214"/>
      <c r="AA277" s="214"/>
      <c r="AB277" s="214"/>
    </row>
    <row r="278" spans="1:28" ht="15" hidden="1" thickBot="1" x14ac:dyDescent="0.25">
      <c r="A278" s="214"/>
      <c r="B278" s="218"/>
      <c r="C278" s="214"/>
      <c r="D278" s="218"/>
      <c r="E278" s="214"/>
      <c r="F278" s="214"/>
      <c r="G278" s="214"/>
      <c r="H278" s="216"/>
      <c r="I278" s="216"/>
      <c r="J278" s="214"/>
      <c r="K278" s="217"/>
      <c r="L278" s="214"/>
      <c r="M278" s="214"/>
      <c r="N278" s="214"/>
      <c r="O278" s="214"/>
      <c r="P278" s="214"/>
      <c r="Q278" s="214"/>
      <c r="R278" s="214"/>
      <c r="S278" s="214"/>
      <c r="T278" s="214"/>
      <c r="U278" s="214"/>
      <c r="V278" s="214"/>
      <c r="W278" s="214"/>
      <c r="X278" s="214"/>
      <c r="Y278" s="214"/>
      <c r="Z278" s="214"/>
      <c r="AA278" s="214"/>
      <c r="AB278" s="214"/>
    </row>
    <row r="279" spans="1:28" ht="15" hidden="1" thickBot="1" x14ac:dyDescent="0.25">
      <c r="A279" s="214"/>
      <c r="B279" s="218"/>
      <c r="C279" s="214"/>
      <c r="D279" s="218"/>
      <c r="E279" s="214"/>
      <c r="F279" s="214"/>
      <c r="G279" s="214"/>
      <c r="H279" s="216"/>
      <c r="I279" s="216"/>
      <c r="J279" s="214"/>
      <c r="K279" s="217"/>
      <c r="L279" s="214"/>
      <c r="M279" s="214"/>
      <c r="N279" s="214"/>
      <c r="O279" s="214"/>
      <c r="P279" s="214"/>
      <c r="Q279" s="214"/>
      <c r="R279" s="214"/>
      <c r="S279" s="214"/>
      <c r="T279" s="214"/>
      <c r="U279" s="214"/>
      <c r="V279" s="214"/>
      <c r="W279" s="214"/>
      <c r="X279" s="214"/>
      <c r="Y279" s="214"/>
      <c r="Z279" s="214"/>
      <c r="AA279" s="214"/>
      <c r="AB279" s="214"/>
    </row>
    <row r="280" spans="1:28" ht="15" hidden="1" thickBot="1" x14ac:dyDescent="0.25">
      <c r="A280" s="214"/>
      <c r="B280" s="218"/>
      <c r="C280" s="214"/>
      <c r="D280" s="218"/>
      <c r="E280" s="214"/>
      <c r="F280" s="214"/>
      <c r="G280" s="214"/>
      <c r="H280" s="216"/>
      <c r="I280" s="216"/>
      <c r="J280" s="214"/>
      <c r="K280" s="217"/>
      <c r="L280" s="214"/>
      <c r="M280" s="214"/>
      <c r="N280" s="214"/>
      <c r="O280" s="214"/>
      <c r="P280" s="214"/>
      <c r="Q280" s="214"/>
      <c r="R280" s="214"/>
      <c r="S280" s="214"/>
      <c r="T280" s="214"/>
      <c r="U280" s="214"/>
      <c r="V280" s="214"/>
      <c r="W280" s="214"/>
      <c r="X280" s="214"/>
      <c r="Y280" s="214"/>
      <c r="Z280" s="214"/>
      <c r="AA280" s="214"/>
      <c r="AB280" s="214"/>
    </row>
    <row r="281" spans="1:28" ht="15" hidden="1" thickBot="1" x14ac:dyDescent="0.25">
      <c r="A281" s="214"/>
      <c r="B281" s="218"/>
      <c r="C281" s="214"/>
      <c r="D281" s="218"/>
      <c r="E281" s="214"/>
      <c r="F281" s="214"/>
      <c r="G281" s="214"/>
      <c r="H281" s="216"/>
      <c r="I281" s="216"/>
      <c r="J281" s="214"/>
      <c r="K281" s="217"/>
      <c r="L281" s="214"/>
      <c r="M281" s="214"/>
      <c r="N281" s="214"/>
      <c r="O281" s="214"/>
      <c r="P281" s="214"/>
      <c r="Q281" s="214"/>
      <c r="R281" s="214"/>
      <c r="S281" s="214"/>
      <c r="T281" s="214"/>
      <c r="U281" s="214"/>
      <c r="V281" s="214"/>
      <c r="W281" s="214"/>
      <c r="X281" s="214"/>
      <c r="Y281" s="214"/>
      <c r="Z281" s="214"/>
      <c r="AA281" s="214"/>
      <c r="AB281" s="214"/>
    </row>
    <row r="282" spans="1:28" ht="15" hidden="1" thickBot="1" x14ac:dyDescent="0.25">
      <c r="A282" s="214"/>
      <c r="B282" s="218"/>
      <c r="C282" s="214"/>
      <c r="D282" s="218"/>
      <c r="E282" s="214"/>
      <c r="F282" s="214"/>
      <c r="G282" s="214"/>
      <c r="H282" s="216"/>
      <c r="I282" s="216"/>
      <c r="J282" s="214"/>
      <c r="K282" s="217"/>
      <c r="L282" s="214"/>
      <c r="M282" s="214"/>
      <c r="N282" s="214"/>
      <c r="O282" s="214"/>
      <c r="P282" s="214"/>
      <c r="Q282" s="214"/>
      <c r="R282" s="214"/>
      <c r="S282" s="214"/>
      <c r="T282" s="214"/>
      <c r="U282" s="214"/>
      <c r="V282" s="214"/>
      <c r="W282" s="214"/>
      <c r="X282" s="214"/>
      <c r="Y282" s="214"/>
      <c r="Z282" s="214"/>
      <c r="AA282" s="214"/>
      <c r="AB282" s="214"/>
    </row>
    <row r="283" spans="1:28" ht="15" hidden="1" thickBot="1" x14ac:dyDescent="0.25">
      <c r="A283" s="214"/>
      <c r="B283" s="218"/>
      <c r="C283" s="214"/>
      <c r="D283" s="218"/>
      <c r="E283" s="214"/>
      <c r="F283" s="214"/>
      <c r="G283" s="214"/>
      <c r="H283" s="216"/>
      <c r="I283" s="216"/>
      <c r="J283" s="214"/>
      <c r="K283" s="217"/>
      <c r="L283" s="214"/>
      <c r="M283" s="214"/>
      <c r="N283" s="214"/>
      <c r="O283" s="214"/>
      <c r="P283" s="214"/>
      <c r="Q283" s="214"/>
      <c r="R283" s="214"/>
      <c r="S283" s="214"/>
      <c r="T283" s="214"/>
      <c r="U283" s="214"/>
      <c r="V283" s="214"/>
      <c r="W283" s="214"/>
      <c r="X283" s="214"/>
      <c r="Y283" s="214"/>
      <c r="Z283" s="214"/>
      <c r="AA283" s="214"/>
      <c r="AB283" s="214"/>
    </row>
    <row r="284" spans="1:28" ht="15" hidden="1" thickBot="1" x14ac:dyDescent="0.25">
      <c r="A284" s="214"/>
      <c r="B284" s="218"/>
      <c r="C284" s="214"/>
      <c r="D284" s="218"/>
      <c r="E284" s="214"/>
      <c r="F284" s="214"/>
      <c r="G284" s="214"/>
      <c r="H284" s="216"/>
      <c r="I284" s="216"/>
      <c r="J284" s="214"/>
      <c r="K284" s="217"/>
      <c r="L284" s="214"/>
      <c r="M284" s="214"/>
      <c r="N284" s="214"/>
      <c r="O284" s="214"/>
      <c r="P284" s="214"/>
      <c r="Q284" s="214"/>
      <c r="R284" s="214"/>
      <c r="S284" s="214"/>
      <c r="T284" s="214"/>
      <c r="U284" s="214"/>
      <c r="V284" s="214"/>
      <c r="W284" s="214"/>
      <c r="X284" s="214"/>
      <c r="Y284" s="214"/>
      <c r="Z284" s="214"/>
      <c r="AA284" s="214"/>
      <c r="AB284" s="214"/>
    </row>
    <row r="285" spans="1:28" ht="15" hidden="1" thickBot="1" x14ac:dyDescent="0.25">
      <c r="A285" s="214"/>
      <c r="B285" s="218"/>
      <c r="C285" s="214"/>
      <c r="D285" s="218"/>
      <c r="E285" s="214"/>
      <c r="F285" s="214"/>
      <c r="G285" s="214"/>
      <c r="H285" s="216"/>
      <c r="I285" s="216"/>
      <c r="J285" s="214"/>
      <c r="K285" s="217"/>
      <c r="L285" s="214"/>
      <c r="M285" s="214"/>
      <c r="N285" s="214"/>
      <c r="O285" s="214"/>
      <c r="P285" s="214"/>
      <c r="Q285" s="214"/>
      <c r="R285" s="214"/>
      <c r="S285" s="214"/>
      <c r="T285" s="214"/>
      <c r="U285" s="214"/>
      <c r="V285" s="214"/>
      <c r="W285" s="214"/>
      <c r="X285" s="214"/>
      <c r="Y285" s="214"/>
      <c r="Z285" s="214"/>
      <c r="AA285" s="214"/>
      <c r="AB285" s="214"/>
    </row>
    <row r="286" spans="1:28" ht="15" hidden="1" thickBot="1" x14ac:dyDescent="0.25">
      <c r="A286" s="214"/>
      <c r="B286" s="218"/>
      <c r="C286" s="214"/>
      <c r="D286" s="218"/>
      <c r="E286" s="214"/>
      <c r="F286" s="214"/>
      <c r="G286" s="214"/>
      <c r="H286" s="216"/>
      <c r="I286" s="216"/>
      <c r="J286" s="214"/>
      <c r="K286" s="217"/>
      <c r="L286" s="214"/>
      <c r="M286" s="214"/>
      <c r="N286" s="214"/>
      <c r="O286" s="214"/>
      <c r="P286" s="214"/>
      <c r="Q286" s="214"/>
      <c r="R286" s="214"/>
      <c r="S286" s="214"/>
      <c r="T286" s="214"/>
      <c r="U286" s="214"/>
      <c r="V286" s="214"/>
      <c r="W286" s="214"/>
      <c r="X286" s="214"/>
      <c r="Y286" s="214"/>
      <c r="Z286" s="214"/>
      <c r="AA286" s="214"/>
      <c r="AB286" s="214"/>
    </row>
    <row r="287" spans="1:28" ht="15" hidden="1" thickBot="1" x14ac:dyDescent="0.25">
      <c r="A287" s="214"/>
      <c r="B287" s="218"/>
      <c r="C287" s="214"/>
      <c r="D287" s="218"/>
      <c r="E287" s="214"/>
      <c r="F287" s="214"/>
      <c r="G287" s="214"/>
      <c r="H287" s="216"/>
      <c r="I287" s="216"/>
      <c r="J287" s="214"/>
      <c r="K287" s="217"/>
      <c r="L287" s="214"/>
      <c r="M287" s="214"/>
      <c r="N287" s="214"/>
      <c r="O287" s="214"/>
      <c r="P287" s="214"/>
      <c r="Q287" s="214"/>
      <c r="R287" s="214"/>
      <c r="S287" s="214"/>
      <c r="T287" s="214"/>
      <c r="U287" s="214"/>
      <c r="V287" s="214"/>
      <c r="W287" s="214"/>
      <c r="X287" s="214"/>
      <c r="Y287" s="214"/>
      <c r="Z287" s="214"/>
      <c r="AA287" s="214"/>
      <c r="AB287" s="214"/>
    </row>
    <row r="288" spans="1:28" ht="15" hidden="1" thickBot="1" x14ac:dyDescent="0.25">
      <c r="A288" s="214"/>
      <c r="B288" s="218"/>
      <c r="C288" s="214"/>
      <c r="D288" s="218"/>
      <c r="E288" s="214"/>
      <c r="F288" s="214"/>
      <c r="G288" s="214"/>
      <c r="H288" s="216"/>
      <c r="I288" s="216"/>
      <c r="J288" s="214"/>
      <c r="K288" s="217"/>
      <c r="L288" s="214"/>
      <c r="M288" s="214"/>
      <c r="N288" s="214"/>
      <c r="O288" s="214"/>
      <c r="P288" s="214"/>
      <c r="Q288" s="214"/>
      <c r="R288" s="214"/>
      <c r="S288" s="214"/>
      <c r="T288" s="214"/>
      <c r="U288" s="214"/>
      <c r="V288" s="214"/>
      <c r="W288" s="214"/>
      <c r="X288" s="214"/>
      <c r="Y288" s="214"/>
      <c r="Z288" s="214"/>
      <c r="AA288" s="214"/>
      <c r="AB288" s="214"/>
    </row>
    <row r="289" spans="1:28" ht="15" hidden="1" thickBot="1" x14ac:dyDescent="0.25">
      <c r="A289" s="214"/>
      <c r="B289" s="218"/>
      <c r="C289" s="214"/>
      <c r="D289" s="218"/>
      <c r="E289" s="214"/>
      <c r="F289" s="214"/>
      <c r="G289" s="214"/>
      <c r="H289" s="216"/>
      <c r="I289" s="216"/>
      <c r="J289" s="214"/>
      <c r="K289" s="217"/>
      <c r="L289" s="214"/>
      <c r="M289" s="214"/>
      <c r="N289" s="214"/>
      <c r="O289" s="214"/>
      <c r="P289" s="214"/>
      <c r="Q289" s="214"/>
      <c r="R289" s="214"/>
      <c r="S289" s="214"/>
      <c r="T289" s="214"/>
      <c r="U289" s="214"/>
      <c r="V289" s="214"/>
      <c r="W289" s="214"/>
      <c r="X289" s="214"/>
      <c r="Y289" s="214"/>
      <c r="Z289" s="214"/>
      <c r="AA289" s="214"/>
      <c r="AB289" s="214"/>
    </row>
    <row r="290" spans="1:28" ht="15" hidden="1" thickBot="1" x14ac:dyDescent="0.25">
      <c r="A290" s="214"/>
      <c r="B290" s="218"/>
      <c r="C290" s="214"/>
      <c r="D290" s="218"/>
      <c r="E290" s="214"/>
      <c r="F290" s="214"/>
      <c r="G290" s="214"/>
      <c r="H290" s="216"/>
      <c r="I290" s="216"/>
      <c r="J290" s="214"/>
      <c r="K290" s="217"/>
      <c r="L290" s="214"/>
      <c r="M290" s="214"/>
      <c r="N290" s="214"/>
      <c r="O290" s="214"/>
      <c r="P290" s="214"/>
      <c r="Q290" s="214"/>
      <c r="R290" s="214"/>
      <c r="S290" s="214"/>
      <c r="T290" s="214"/>
      <c r="U290" s="214"/>
      <c r="V290" s="214"/>
      <c r="W290" s="214"/>
      <c r="X290" s="214"/>
      <c r="Y290" s="214"/>
      <c r="Z290" s="214"/>
      <c r="AA290" s="214"/>
      <c r="AB290" s="214"/>
    </row>
    <row r="291" spans="1:28" ht="15" hidden="1" thickBot="1" x14ac:dyDescent="0.25">
      <c r="A291" s="214"/>
      <c r="B291" s="218"/>
      <c r="C291" s="214"/>
      <c r="D291" s="218"/>
      <c r="E291" s="214"/>
      <c r="F291" s="214"/>
      <c r="G291" s="214"/>
      <c r="H291" s="216"/>
      <c r="I291" s="216"/>
      <c r="J291" s="214"/>
      <c r="K291" s="217"/>
      <c r="L291" s="214"/>
      <c r="M291" s="214"/>
      <c r="N291" s="214"/>
      <c r="O291" s="214"/>
      <c r="P291" s="214"/>
      <c r="Q291" s="214"/>
      <c r="R291" s="214"/>
      <c r="S291" s="214"/>
      <c r="T291" s="214"/>
      <c r="U291" s="214"/>
      <c r="V291" s="214"/>
      <c r="W291" s="214"/>
      <c r="X291" s="214"/>
      <c r="Y291" s="214"/>
      <c r="Z291" s="214"/>
      <c r="AA291" s="214"/>
      <c r="AB291" s="214"/>
    </row>
    <row r="292" spans="1:28" ht="15" hidden="1" thickBot="1" x14ac:dyDescent="0.25">
      <c r="A292" s="214"/>
      <c r="B292" s="218"/>
      <c r="C292" s="214"/>
      <c r="D292" s="218"/>
      <c r="E292" s="214"/>
      <c r="F292" s="214"/>
      <c r="G292" s="214"/>
      <c r="H292" s="216"/>
      <c r="I292" s="216"/>
      <c r="J292" s="214"/>
      <c r="K292" s="217"/>
      <c r="L292" s="214"/>
      <c r="M292" s="214"/>
      <c r="N292" s="214"/>
      <c r="O292" s="214"/>
      <c r="P292" s="214"/>
      <c r="Q292" s="214"/>
      <c r="R292" s="214"/>
      <c r="S292" s="214"/>
      <c r="T292" s="214"/>
      <c r="U292" s="214"/>
      <c r="V292" s="214"/>
      <c r="W292" s="214"/>
      <c r="X292" s="214"/>
      <c r="Y292" s="214"/>
      <c r="Z292" s="214"/>
      <c r="AA292" s="214"/>
      <c r="AB292" s="214"/>
    </row>
    <row r="293" spans="1:28" ht="15" hidden="1" thickBot="1" x14ac:dyDescent="0.25">
      <c r="A293" s="214"/>
      <c r="B293" s="218"/>
      <c r="C293" s="214"/>
      <c r="D293" s="218"/>
      <c r="E293" s="214"/>
      <c r="F293" s="214"/>
      <c r="G293" s="214"/>
      <c r="H293" s="216"/>
      <c r="I293" s="216"/>
      <c r="J293" s="214"/>
      <c r="K293" s="217"/>
      <c r="L293" s="214"/>
      <c r="M293" s="214"/>
      <c r="N293" s="214"/>
      <c r="O293" s="214"/>
      <c r="P293" s="214"/>
      <c r="Q293" s="214"/>
      <c r="R293" s="214"/>
      <c r="S293" s="214"/>
      <c r="T293" s="214"/>
      <c r="U293" s="214"/>
      <c r="V293" s="214"/>
      <c r="W293" s="214"/>
      <c r="X293" s="214"/>
      <c r="Y293" s="214"/>
      <c r="Z293" s="214"/>
      <c r="AA293" s="214"/>
      <c r="AB293" s="214"/>
    </row>
    <row r="294" spans="1:28" ht="15" hidden="1" thickBot="1" x14ac:dyDescent="0.25">
      <c r="A294" s="214"/>
      <c r="B294" s="218"/>
      <c r="C294" s="214"/>
      <c r="D294" s="218"/>
      <c r="E294" s="214"/>
      <c r="F294" s="214"/>
      <c r="G294" s="214"/>
      <c r="H294" s="216"/>
      <c r="I294" s="216"/>
      <c r="J294" s="214"/>
      <c r="K294" s="217"/>
      <c r="L294" s="214"/>
      <c r="M294" s="214"/>
      <c r="N294" s="214"/>
      <c r="O294" s="214"/>
      <c r="P294" s="214"/>
      <c r="Q294" s="214"/>
      <c r="R294" s="214"/>
      <c r="S294" s="214"/>
      <c r="T294" s="214"/>
      <c r="U294" s="214"/>
      <c r="V294" s="214"/>
      <c r="W294" s="214"/>
      <c r="X294" s="214"/>
      <c r="Y294" s="214"/>
      <c r="Z294" s="214"/>
      <c r="AA294" s="214"/>
      <c r="AB294" s="214"/>
    </row>
    <row r="295" spans="1:28" ht="15" hidden="1" thickBot="1" x14ac:dyDescent="0.25">
      <c r="A295" s="214"/>
      <c r="B295" s="218"/>
      <c r="C295" s="214"/>
      <c r="D295" s="218"/>
      <c r="E295" s="214"/>
      <c r="F295" s="214"/>
      <c r="G295" s="214"/>
      <c r="H295" s="216"/>
      <c r="I295" s="216"/>
      <c r="J295" s="214"/>
      <c r="K295" s="217"/>
      <c r="L295" s="214"/>
      <c r="M295" s="214"/>
      <c r="N295" s="214"/>
      <c r="O295" s="214"/>
      <c r="P295" s="214"/>
      <c r="Q295" s="214"/>
      <c r="R295" s="214"/>
      <c r="S295" s="214"/>
      <c r="T295" s="214"/>
      <c r="U295" s="214"/>
      <c r="V295" s="214"/>
      <c r="W295" s="214"/>
      <c r="X295" s="214"/>
      <c r="Y295" s="214"/>
      <c r="Z295" s="214"/>
      <c r="AA295" s="214"/>
      <c r="AB295" s="214"/>
    </row>
    <row r="296" spans="1:28" ht="15" hidden="1" thickBot="1" x14ac:dyDescent="0.25">
      <c r="A296" s="214"/>
      <c r="B296" s="218"/>
      <c r="C296" s="214"/>
      <c r="D296" s="218"/>
      <c r="E296" s="214"/>
      <c r="F296" s="214"/>
      <c r="G296" s="214"/>
      <c r="H296" s="216"/>
      <c r="I296" s="216"/>
      <c r="J296" s="214"/>
      <c r="K296" s="217"/>
      <c r="L296" s="214"/>
      <c r="M296" s="214"/>
      <c r="N296" s="214"/>
      <c r="O296" s="214"/>
      <c r="P296" s="214"/>
      <c r="Q296" s="214"/>
      <c r="R296" s="214"/>
      <c r="S296" s="214"/>
      <c r="T296" s="214"/>
      <c r="U296" s="214"/>
      <c r="V296" s="214"/>
      <c r="W296" s="214"/>
      <c r="X296" s="214"/>
      <c r="Y296" s="214"/>
      <c r="Z296" s="214"/>
      <c r="AA296" s="214"/>
      <c r="AB296" s="214"/>
    </row>
    <row r="297" spans="1:28" ht="15" hidden="1" thickBot="1" x14ac:dyDescent="0.25">
      <c r="A297" s="214"/>
      <c r="B297" s="218"/>
      <c r="C297" s="214"/>
      <c r="D297" s="218"/>
      <c r="E297" s="214"/>
      <c r="F297" s="214"/>
      <c r="G297" s="214"/>
      <c r="H297" s="216"/>
      <c r="I297" s="216"/>
      <c r="J297" s="214"/>
      <c r="K297" s="217"/>
      <c r="L297" s="214"/>
      <c r="M297" s="214"/>
      <c r="N297" s="214"/>
      <c r="O297" s="214"/>
      <c r="P297" s="214"/>
      <c r="Q297" s="214"/>
      <c r="R297" s="214"/>
      <c r="S297" s="214"/>
      <c r="T297" s="214"/>
      <c r="U297" s="214"/>
      <c r="V297" s="214"/>
      <c r="W297" s="214"/>
      <c r="X297" s="214"/>
      <c r="Y297" s="214"/>
      <c r="Z297" s="214"/>
      <c r="AA297" s="214"/>
      <c r="AB297" s="214"/>
    </row>
    <row r="298" spans="1:28" ht="15" hidden="1" thickBot="1" x14ac:dyDescent="0.25">
      <c r="A298" s="214"/>
      <c r="B298" s="218"/>
      <c r="C298" s="214"/>
      <c r="D298" s="218"/>
      <c r="E298" s="214"/>
      <c r="F298" s="214"/>
      <c r="G298" s="214"/>
      <c r="H298" s="216"/>
      <c r="I298" s="216"/>
      <c r="J298" s="214"/>
      <c r="K298" s="217"/>
      <c r="L298" s="214"/>
      <c r="M298" s="214"/>
      <c r="N298" s="214"/>
      <c r="O298" s="214"/>
      <c r="P298" s="214"/>
      <c r="Q298" s="214"/>
      <c r="R298" s="214"/>
      <c r="S298" s="214"/>
      <c r="T298" s="214"/>
      <c r="U298" s="214"/>
      <c r="V298" s="214"/>
      <c r="W298" s="214"/>
      <c r="X298" s="214"/>
      <c r="Y298" s="214"/>
      <c r="Z298" s="214"/>
      <c r="AA298" s="214"/>
      <c r="AB298" s="214"/>
    </row>
    <row r="299" spans="1:28" ht="15" hidden="1" thickBot="1" x14ac:dyDescent="0.25">
      <c r="A299" s="214"/>
      <c r="B299" s="218"/>
      <c r="C299" s="214"/>
      <c r="D299" s="218"/>
      <c r="E299" s="214"/>
      <c r="F299" s="214"/>
      <c r="G299" s="214"/>
      <c r="H299" s="216"/>
      <c r="I299" s="216"/>
      <c r="J299" s="214"/>
      <c r="K299" s="217"/>
      <c r="L299" s="214"/>
      <c r="M299" s="214"/>
      <c r="N299" s="214"/>
      <c r="O299" s="214"/>
      <c r="P299" s="214"/>
      <c r="Q299" s="214"/>
      <c r="R299" s="214"/>
      <c r="S299" s="214"/>
      <c r="T299" s="214"/>
      <c r="U299" s="214"/>
      <c r="V299" s="214"/>
      <c r="W299" s="214"/>
      <c r="X299" s="214"/>
      <c r="Y299" s="214"/>
      <c r="Z299" s="214"/>
      <c r="AA299" s="214"/>
      <c r="AB299" s="214"/>
    </row>
    <row r="300" spans="1:28" ht="15" hidden="1" thickBot="1" x14ac:dyDescent="0.25">
      <c r="A300" s="214"/>
      <c r="B300" s="218"/>
      <c r="C300" s="214"/>
      <c r="D300" s="218"/>
      <c r="E300" s="214"/>
      <c r="F300" s="214"/>
      <c r="G300" s="214"/>
      <c r="H300" s="216"/>
      <c r="I300" s="216"/>
      <c r="J300" s="214"/>
      <c r="K300" s="217"/>
      <c r="L300" s="214"/>
      <c r="M300" s="214"/>
      <c r="N300" s="214"/>
      <c r="O300" s="214"/>
      <c r="P300" s="214"/>
      <c r="Q300" s="214"/>
      <c r="R300" s="214"/>
      <c r="S300" s="214"/>
      <c r="T300" s="214"/>
      <c r="U300" s="214"/>
      <c r="V300" s="214"/>
      <c r="W300" s="214"/>
      <c r="X300" s="214"/>
      <c r="Y300" s="214"/>
      <c r="Z300" s="214"/>
      <c r="AA300" s="214"/>
      <c r="AB300" s="214"/>
    </row>
    <row r="301" spans="1:28" ht="15" hidden="1" thickBot="1" x14ac:dyDescent="0.25">
      <c r="A301" s="214"/>
      <c r="B301" s="218"/>
      <c r="C301" s="214"/>
      <c r="D301" s="218"/>
      <c r="E301" s="214"/>
      <c r="F301" s="214"/>
      <c r="G301" s="214"/>
      <c r="H301" s="216"/>
      <c r="I301" s="216"/>
      <c r="J301" s="214"/>
      <c r="K301" s="217"/>
      <c r="L301" s="214"/>
      <c r="M301" s="214"/>
      <c r="N301" s="214"/>
      <c r="O301" s="214"/>
      <c r="P301" s="214"/>
      <c r="Q301" s="214"/>
      <c r="R301" s="214"/>
      <c r="S301" s="214"/>
      <c r="T301" s="214"/>
      <c r="U301" s="214"/>
      <c r="V301" s="214"/>
      <c r="W301" s="214"/>
      <c r="X301" s="214"/>
      <c r="Y301" s="214"/>
      <c r="Z301" s="214"/>
      <c r="AA301" s="214"/>
      <c r="AB301" s="214"/>
    </row>
    <row r="302" spans="1:28" ht="15" hidden="1" thickBot="1" x14ac:dyDescent="0.25">
      <c r="A302" s="214"/>
      <c r="B302" s="218"/>
      <c r="C302" s="214"/>
      <c r="D302" s="218"/>
      <c r="E302" s="214"/>
      <c r="F302" s="214"/>
      <c r="G302" s="214"/>
      <c r="H302" s="216"/>
      <c r="I302" s="216"/>
      <c r="J302" s="214"/>
      <c r="K302" s="217"/>
      <c r="L302" s="214"/>
      <c r="M302" s="214"/>
      <c r="N302" s="214"/>
      <c r="O302" s="214"/>
      <c r="P302" s="214"/>
      <c r="Q302" s="214"/>
      <c r="R302" s="214"/>
      <c r="S302" s="214"/>
      <c r="T302" s="214"/>
      <c r="U302" s="214"/>
      <c r="V302" s="214"/>
      <c r="W302" s="214"/>
      <c r="X302" s="214"/>
      <c r="Y302" s="214"/>
      <c r="Z302" s="214"/>
      <c r="AA302" s="214"/>
      <c r="AB302" s="214"/>
    </row>
    <row r="303" spans="1:28" ht="15" hidden="1" thickBot="1" x14ac:dyDescent="0.25">
      <c r="A303" s="214"/>
      <c r="B303" s="218"/>
      <c r="C303" s="214"/>
      <c r="D303" s="218"/>
      <c r="E303" s="214"/>
      <c r="F303" s="214"/>
      <c r="G303" s="214"/>
      <c r="H303" s="216"/>
      <c r="I303" s="216"/>
      <c r="J303" s="214"/>
      <c r="K303" s="217"/>
      <c r="L303" s="214"/>
      <c r="M303" s="214"/>
      <c r="N303" s="214"/>
      <c r="O303" s="214"/>
      <c r="P303" s="214"/>
      <c r="Q303" s="214"/>
      <c r="R303" s="214"/>
      <c r="S303" s="214"/>
      <c r="T303" s="214"/>
      <c r="U303" s="214"/>
      <c r="V303" s="214"/>
      <c r="W303" s="214"/>
      <c r="X303" s="214"/>
      <c r="Y303" s="214"/>
      <c r="Z303" s="214"/>
      <c r="AA303" s="214"/>
      <c r="AB303" s="214"/>
    </row>
    <row r="304" spans="1:28" ht="15" hidden="1" thickBot="1" x14ac:dyDescent="0.25">
      <c r="A304" s="214"/>
      <c r="B304" s="218"/>
      <c r="C304" s="214"/>
      <c r="D304" s="218"/>
      <c r="E304" s="214"/>
      <c r="F304" s="214"/>
      <c r="G304" s="214"/>
      <c r="H304" s="216"/>
      <c r="I304" s="216"/>
      <c r="J304" s="214"/>
      <c r="K304" s="217"/>
      <c r="L304" s="214"/>
      <c r="M304" s="214"/>
      <c r="N304" s="214"/>
      <c r="O304" s="214"/>
      <c r="P304" s="214"/>
      <c r="Q304" s="214"/>
      <c r="R304" s="214"/>
      <c r="S304" s="214"/>
      <c r="T304" s="214"/>
      <c r="U304" s="214"/>
      <c r="V304" s="214"/>
      <c r="W304" s="214"/>
      <c r="X304" s="214"/>
      <c r="Y304" s="214"/>
      <c r="Z304" s="214"/>
      <c r="AA304" s="214"/>
      <c r="AB304" s="214"/>
    </row>
    <row r="305" spans="1:28" ht="15" hidden="1" thickBot="1" x14ac:dyDescent="0.25">
      <c r="A305" s="214"/>
      <c r="B305" s="218"/>
      <c r="C305" s="214"/>
      <c r="D305" s="218"/>
      <c r="E305" s="214"/>
      <c r="F305" s="214"/>
      <c r="G305" s="214"/>
      <c r="H305" s="216"/>
      <c r="I305" s="216"/>
      <c r="J305" s="214"/>
      <c r="K305" s="217"/>
      <c r="L305" s="214"/>
      <c r="M305" s="214"/>
      <c r="N305" s="214"/>
      <c r="O305" s="214"/>
      <c r="P305" s="214"/>
      <c r="Q305" s="214"/>
      <c r="R305" s="214"/>
      <c r="S305" s="214"/>
      <c r="T305" s="214"/>
      <c r="U305" s="214"/>
      <c r="V305" s="214"/>
      <c r="W305" s="214"/>
      <c r="X305" s="214"/>
      <c r="Y305" s="214"/>
      <c r="Z305" s="214"/>
      <c r="AA305" s="214"/>
      <c r="AB305" s="214"/>
    </row>
    <row r="306" spans="1:28" ht="15" hidden="1" thickBot="1" x14ac:dyDescent="0.25">
      <c r="A306" s="214"/>
      <c r="B306" s="218"/>
      <c r="C306" s="214"/>
      <c r="D306" s="218"/>
      <c r="E306" s="214"/>
      <c r="F306" s="214"/>
      <c r="G306" s="214"/>
      <c r="H306" s="216"/>
      <c r="I306" s="216"/>
      <c r="J306" s="214"/>
      <c r="K306" s="217"/>
      <c r="L306" s="214"/>
      <c r="M306" s="214"/>
      <c r="N306" s="214"/>
      <c r="O306" s="214"/>
      <c r="P306" s="214"/>
      <c r="Q306" s="214"/>
      <c r="R306" s="214"/>
      <c r="S306" s="214"/>
      <c r="T306" s="214"/>
      <c r="U306" s="214"/>
      <c r="V306" s="214"/>
      <c r="W306" s="214"/>
      <c r="X306" s="214"/>
      <c r="Y306" s="214"/>
      <c r="Z306" s="214"/>
      <c r="AA306" s="214"/>
      <c r="AB306" s="214"/>
    </row>
    <row r="307" spans="1:28" ht="15" hidden="1" thickBot="1" x14ac:dyDescent="0.25">
      <c r="A307" s="214"/>
      <c r="B307" s="218"/>
      <c r="C307" s="214"/>
      <c r="D307" s="218"/>
      <c r="E307" s="214"/>
      <c r="F307" s="214"/>
      <c r="G307" s="214"/>
      <c r="H307" s="216"/>
      <c r="I307" s="216"/>
      <c r="J307" s="214"/>
      <c r="K307" s="217"/>
      <c r="L307" s="214"/>
      <c r="M307" s="214"/>
      <c r="N307" s="214"/>
      <c r="O307" s="214"/>
      <c r="P307" s="214"/>
      <c r="Q307" s="214"/>
      <c r="R307" s="214"/>
      <c r="S307" s="214"/>
      <c r="T307" s="214"/>
      <c r="U307" s="214"/>
      <c r="V307" s="214"/>
      <c r="W307" s="214"/>
      <c r="X307" s="214"/>
      <c r="Y307" s="214"/>
      <c r="Z307" s="214"/>
      <c r="AA307" s="214"/>
      <c r="AB307" s="214"/>
    </row>
    <row r="308" spans="1:28" ht="15" hidden="1" thickBot="1" x14ac:dyDescent="0.25">
      <c r="A308" s="214"/>
      <c r="B308" s="218"/>
      <c r="C308" s="214"/>
      <c r="D308" s="218"/>
      <c r="E308" s="214"/>
      <c r="F308" s="214"/>
      <c r="G308" s="214"/>
      <c r="H308" s="216"/>
      <c r="I308" s="216"/>
      <c r="J308" s="214"/>
      <c r="K308" s="217"/>
      <c r="L308" s="214"/>
      <c r="M308" s="214"/>
      <c r="N308" s="214"/>
      <c r="O308" s="214"/>
      <c r="P308" s="214"/>
      <c r="Q308" s="214"/>
      <c r="R308" s="214"/>
      <c r="S308" s="214"/>
      <c r="T308" s="214"/>
      <c r="U308" s="214"/>
      <c r="V308" s="214"/>
      <c r="W308" s="214"/>
      <c r="X308" s="214"/>
      <c r="Y308" s="214"/>
      <c r="Z308" s="214"/>
      <c r="AA308" s="214"/>
      <c r="AB308" s="214"/>
    </row>
    <row r="309" spans="1:28" ht="15" hidden="1" thickBot="1" x14ac:dyDescent="0.25">
      <c r="A309" s="214"/>
      <c r="B309" s="218"/>
      <c r="C309" s="214"/>
      <c r="D309" s="218"/>
      <c r="E309" s="214"/>
      <c r="F309" s="214"/>
      <c r="G309" s="214"/>
      <c r="H309" s="216"/>
      <c r="I309" s="216"/>
      <c r="J309" s="214"/>
      <c r="K309" s="217"/>
      <c r="L309" s="214"/>
      <c r="M309" s="214"/>
      <c r="N309" s="214"/>
      <c r="O309" s="214"/>
      <c r="P309" s="214"/>
      <c r="Q309" s="214"/>
      <c r="R309" s="214"/>
      <c r="S309" s="214"/>
      <c r="T309" s="214"/>
      <c r="U309" s="214"/>
      <c r="V309" s="214"/>
      <c r="W309" s="214"/>
      <c r="X309" s="214"/>
      <c r="Y309" s="214"/>
      <c r="Z309" s="214"/>
      <c r="AA309" s="214"/>
      <c r="AB309" s="214"/>
    </row>
    <row r="310" spans="1:28" ht="15" hidden="1" thickBot="1" x14ac:dyDescent="0.25">
      <c r="A310" s="214"/>
      <c r="B310" s="218"/>
      <c r="C310" s="214"/>
      <c r="D310" s="218"/>
      <c r="E310" s="214"/>
      <c r="F310" s="214"/>
      <c r="G310" s="214"/>
      <c r="H310" s="216"/>
      <c r="I310" s="216"/>
      <c r="J310" s="214"/>
      <c r="K310" s="217"/>
      <c r="L310" s="214"/>
      <c r="M310" s="214"/>
      <c r="N310" s="214"/>
      <c r="O310" s="214"/>
      <c r="P310" s="214"/>
      <c r="Q310" s="214"/>
      <c r="R310" s="214"/>
      <c r="S310" s="214"/>
      <c r="T310" s="214"/>
      <c r="U310" s="214"/>
      <c r="V310" s="214"/>
      <c r="W310" s="214"/>
      <c r="X310" s="214"/>
      <c r="Y310" s="214"/>
      <c r="Z310" s="214"/>
      <c r="AA310" s="214"/>
      <c r="AB310" s="214"/>
    </row>
    <row r="311" spans="1:28" ht="15" hidden="1" thickBot="1" x14ac:dyDescent="0.25">
      <c r="A311" s="214"/>
      <c r="B311" s="218"/>
      <c r="C311" s="214"/>
      <c r="D311" s="218"/>
      <c r="E311" s="214"/>
      <c r="F311" s="214"/>
      <c r="G311" s="214"/>
      <c r="H311" s="216"/>
      <c r="I311" s="216"/>
      <c r="J311" s="214"/>
      <c r="K311" s="217"/>
      <c r="L311" s="214"/>
      <c r="M311" s="214"/>
      <c r="N311" s="214"/>
      <c r="O311" s="214"/>
      <c r="P311" s="214"/>
      <c r="Q311" s="214"/>
      <c r="R311" s="214"/>
      <c r="S311" s="214"/>
      <c r="T311" s="214"/>
      <c r="U311" s="214"/>
      <c r="V311" s="214"/>
      <c r="W311" s="214"/>
      <c r="X311" s="214"/>
      <c r="Y311" s="214"/>
      <c r="Z311" s="214"/>
      <c r="AA311" s="214"/>
      <c r="AB311" s="214"/>
    </row>
    <row r="312" spans="1:28" ht="15" hidden="1" thickBot="1" x14ac:dyDescent="0.25">
      <c r="A312" s="214"/>
      <c r="B312" s="218"/>
      <c r="C312" s="214"/>
      <c r="D312" s="218"/>
      <c r="E312" s="214"/>
      <c r="F312" s="214"/>
      <c r="G312" s="214"/>
      <c r="H312" s="216"/>
      <c r="I312" s="216"/>
      <c r="J312" s="214"/>
      <c r="K312" s="217"/>
      <c r="L312" s="214"/>
      <c r="M312" s="214"/>
      <c r="N312" s="214"/>
      <c r="O312" s="214"/>
      <c r="P312" s="214"/>
      <c r="Q312" s="214"/>
      <c r="R312" s="214"/>
      <c r="S312" s="214"/>
      <c r="T312" s="214"/>
      <c r="U312" s="214"/>
      <c r="V312" s="214"/>
      <c r="W312" s="214"/>
      <c r="X312" s="214"/>
      <c r="Y312" s="214"/>
      <c r="Z312" s="214"/>
      <c r="AA312" s="214"/>
      <c r="AB312" s="214"/>
    </row>
    <row r="313" spans="1:28" ht="15" hidden="1" thickBot="1" x14ac:dyDescent="0.25">
      <c r="A313" s="214"/>
      <c r="B313" s="218"/>
      <c r="C313" s="214"/>
      <c r="D313" s="218"/>
      <c r="E313" s="214"/>
      <c r="F313" s="214"/>
      <c r="G313" s="214"/>
      <c r="H313" s="216"/>
      <c r="I313" s="216"/>
      <c r="J313" s="214"/>
      <c r="K313" s="217"/>
      <c r="L313" s="214"/>
      <c r="M313" s="214"/>
      <c r="N313" s="214"/>
      <c r="O313" s="214"/>
      <c r="P313" s="214"/>
      <c r="Q313" s="214"/>
      <c r="R313" s="214"/>
      <c r="S313" s="214"/>
      <c r="T313" s="214"/>
      <c r="U313" s="214"/>
      <c r="V313" s="214"/>
      <c r="W313" s="214"/>
      <c r="X313" s="214"/>
      <c r="Y313" s="214"/>
      <c r="Z313" s="214"/>
      <c r="AA313" s="214"/>
      <c r="AB313" s="214"/>
    </row>
    <row r="314" spans="1:28" ht="15" hidden="1" thickBot="1" x14ac:dyDescent="0.25">
      <c r="A314" s="214"/>
      <c r="B314" s="218"/>
      <c r="C314" s="214"/>
      <c r="D314" s="218"/>
      <c r="E314" s="214"/>
      <c r="F314" s="214"/>
      <c r="G314" s="214"/>
      <c r="H314" s="216"/>
      <c r="I314" s="216"/>
      <c r="J314" s="214"/>
      <c r="K314" s="217"/>
      <c r="L314" s="214"/>
      <c r="M314" s="214"/>
      <c r="N314" s="214"/>
      <c r="O314" s="214"/>
      <c r="P314" s="214"/>
      <c r="Q314" s="214"/>
      <c r="R314" s="214"/>
      <c r="S314" s="214"/>
      <c r="T314" s="214"/>
      <c r="U314" s="214"/>
      <c r="V314" s="214"/>
      <c r="W314" s="214"/>
      <c r="X314" s="214"/>
      <c r="Y314" s="214"/>
      <c r="Z314" s="214"/>
      <c r="AA314" s="214"/>
      <c r="AB314" s="214"/>
    </row>
    <row r="315" spans="1:28" ht="15" hidden="1" thickBot="1" x14ac:dyDescent="0.25">
      <c r="A315" s="214"/>
      <c r="B315" s="218"/>
      <c r="C315" s="214"/>
      <c r="D315" s="218"/>
      <c r="E315" s="214"/>
      <c r="F315" s="214"/>
      <c r="G315" s="214"/>
      <c r="H315" s="216"/>
      <c r="I315" s="216"/>
      <c r="J315" s="214"/>
      <c r="K315" s="217"/>
      <c r="L315" s="214"/>
      <c r="M315" s="214"/>
      <c r="N315" s="214"/>
      <c r="O315" s="214"/>
      <c r="P315" s="214"/>
      <c r="Q315" s="214"/>
      <c r="R315" s="214"/>
      <c r="S315" s="214"/>
      <c r="T315" s="214"/>
      <c r="U315" s="214"/>
      <c r="V315" s="214"/>
      <c r="W315" s="214"/>
      <c r="X315" s="214"/>
      <c r="Y315" s="214"/>
      <c r="Z315" s="214"/>
      <c r="AA315" s="214"/>
      <c r="AB315" s="214"/>
    </row>
    <row r="316" spans="1:28" ht="15" hidden="1" thickBot="1" x14ac:dyDescent="0.25">
      <c r="A316" s="214"/>
      <c r="B316" s="218"/>
      <c r="C316" s="214"/>
      <c r="D316" s="218"/>
      <c r="E316" s="214"/>
      <c r="F316" s="214"/>
      <c r="G316" s="214"/>
      <c r="H316" s="216"/>
      <c r="I316" s="216"/>
      <c r="J316" s="214"/>
      <c r="K316" s="217"/>
      <c r="L316" s="214"/>
      <c r="M316" s="214"/>
      <c r="N316" s="214"/>
      <c r="O316" s="214"/>
      <c r="P316" s="214"/>
      <c r="Q316" s="214"/>
      <c r="R316" s="214"/>
      <c r="S316" s="214"/>
      <c r="T316" s="214"/>
      <c r="U316" s="214"/>
      <c r="V316" s="214"/>
      <c r="W316" s="214"/>
      <c r="X316" s="214"/>
      <c r="Y316" s="214"/>
      <c r="Z316" s="214"/>
      <c r="AA316" s="214"/>
      <c r="AB316" s="214"/>
    </row>
    <row r="317" spans="1:28" ht="15" hidden="1" thickBot="1" x14ac:dyDescent="0.25">
      <c r="A317" s="214"/>
      <c r="B317" s="218"/>
      <c r="C317" s="214"/>
      <c r="D317" s="218"/>
      <c r="E317" s="214"/>
      <c r="F317" s="214"/>
      <c r="G317" s="214"/>
      <c r="H317" s="216"/>
      <c r="I317" s="216"/>
      <c r="J317" s="214"/>
      <c r="K317" s="217"/>
      <c r="L317" s="214"/>
      <c r="M317" s="214"/>
      <c r="N317" s="214"/>
      <c r="O317" s="214"/>
      <c r="P317" s="214"/>
      <c r="Q317" s="214"/>
      <c r="R317" s="214"/>
      <c r="S317" s="214"/>
      <c r="T317" s="214"/>
      <c r="U317" s="214"/>
      <c r="V317" s="214"/>
      <c r="W317" s="214"/>
      <c r="X317" s="214"/>
      <c r="Y317" s="214"/>
      <c r="Z317" s="214"/>
      <c r="AA317" s="214"/>
      <c r="AB317" s="214"/>
    </row>
    <row r="318" spans="1:28" ht="15" hidden="1" thickBot="1" x14ac:dyDescent="0.25">
      <c r="A318" s="214"/>
      <c r="B318" s="218"/>
      <c r="C318" s="214"/>
      <c r="D318" s="218"/>
      <c r="E318" s="214"/>
      <c r="F318" s="214"/>
      <c r="G318" s="214"/>
      <c r="H318" s="216"/>
      <c r="I318" s="216"/>
      <c r="J318" s="214"/>
      <c r="K318" s="217"/>
      <c r="L318" s="214"/>
      <c r="M318" s="214"/>
      <c r="N318" s="214"/>
      <c r="O318" s="214"/>
      <c r="P318" s="214"/>
      <c r="Q318" s="214"/>
      <c r="R318" s="214"/>
      <c r="S318" s="214"/>
      <c r="T318" s="214"/>
      <c r="U318" s="214"/>
      <c r="V318" s="214"/>
      <c r="W318" s="214"/>
      <c r="X318" s="214"/>
      <c r="Y318" s="214"/>
      <c r="Z318" s="214"/>
      <c r="AA318" s="214"/>
      <c r="AB318" s="214"/>
    </row>
    <row r="319" spans="1:28" ht="15" hidden="1" thickBot="1" x14ac:dyDescent="0.25">
      <c r="A319" s="214"/>
      <c r="B319" s="218"/>
      <c r="C319" s="214"/>
      <c r="D319" s="218"/>
      <c r="E319" s="214"/>
      <c r="F319" s="214"/>
      <c r="G319" s="214"/>
      <c r="H319" s="216"/>
      <c r="I319" s="216"/>
      <c r="J319" s="214"/>
      <c r="K319" s="217"/>
      <c r="L319" s="214"/>
      <c r="M319" s="214"/>
      <c r="N319" s="214"/>
      <c r="O319" s="214"/>
      <c r="P319" s="214"/>
      <c r="Q319" s="214"/>
      <c r="R319" s="214"/>
      <c r="S319" s="214"/>
      <c r="T319" s="214"/>
      <c r="U319" s="214"/>
      <c r="V319" s="214"/>
      <c r="W319" s="214"/>
      <c r="X319" s="214"/>
      <c r="Y319" s="214"/>
      <c r="Z319" s="214"/>
      <c r="AA319" s="214"/>
      <c r="AB319" s="214"/>
    </row>
    <row r="320" spans="1:28" ht="15" hidden="1" thickBot="1" x14ac:dyDescent="0.25">
      <c r="A320" s="214"/>
      <c r="B320" s="218"/>
      <c r="C320" s="214"/>
      <c r="D320" s="218"/>
      <c r="E320" s="214"/>
      <c r="F320" s="214"/>
      <c r="G320" s="214"/>
      <c r="H320" s="216"/>
      <c r="I320" s="216"/>
      <c r="J320" s="214"/>
      <c r="K320" s="217"/>
      <c r="L320" s="214"/>
      <c r="M320" s="214"/>
      <c r="N320" s="214"/>
      <c r="O320" s="214"/>
      <c r="P320" s="214"/>
      <c r="Q320" s="214"/>
      <c r="R320" s="214"/>
      <c r="S320" s="214"/>
      <c r="T320" s="214"/>
      <c r="U320" s="214"/>
      <c r="V320" s="214"/>
      <c r="W320" s="214"/>
      <c r="X320" s="214"/>
      <c r="Y320" s="214"/>
      <c r="Z320" s="214"/>
      <c r="AA320" s="214"/>
      <c r="AB320" s="214"/>
    </row>
    <row r="321" spans="1:28" ht="15" hidden="1" thickBot="1" x14ac:dyDescent="0.25">
      <c r="A321" s="214"/>
      <c r="B321" s="218"/>
      <c r="C321" s="214"/>
      <c r="D321" s="218"/>
      <c r="E321" s="214"/>
      <c r="F321" s="214"/>
      <c r="G321" s="214"/>
      <c r="H321" s="216"/>
      <c r="I321" s="216"/>
      <c r="J321" s="214"/>
      <c r="K321" s="217"/>
      <c r="L321" s="214"/>
      <c r="M321" s="214"/>
      <c r="N321" s="214"/>
      <c r="O321" s="214"/>
      <c r="P321" s="214"/>
      <c r="Q321" s="214"/>
      <c r="R321" s="214"/>
      <c r="S321" s="214"/>
      <c r="T321" s="214"/>
      <c r="U321" s="214"/>
      <c r="V321" s="214"/>
      <c r="W321" s="214"/>
      <c r="X321" s="214"/>
      <c r="Y321" s="214"/>
      <c r="Z321" s="214"/>
      <c r="AA321" s="214"/>
      <c r="AB321" s="214"/>
    </row>
    <row r="322" spans="1:28" ht="15" hidden="1" thickBot="1" x14ac:dyDescent="0.25">
      <c r="A322" s="214"/>
      <c r="B322" s="218"/>
      <c r="C322" s="214"/>
      <c r="D322" s="218"/>
      <c r="E322" s="214"/>
      <c r="F322" s="214"/>
      <c r="G322" s="214"/>
      <c r="H322" s="216"/>
      <c r="I322" s="216"/>
      <c r="J322" s="214"/>
      <c r="K322" s="217"/>
      <c r="L322" s="214"/>
      <c r="M322" s="214"/>
      <c r="N322" s="214"/>
      <c r="O322" s="214"/>
      <c r="P322" s="214"/>
      <c r="Q322" s="214"/>
      <c r="R322" s="214"/>
      <c r="S322" s="214"/>
      <c r="T322" s="214"/>
      <c r="U322" s="214"/>
      <c r="V322" s="214"/>
      <c r="W322" s="214"/>
      <c r="X322" s="214"/>
      <c r="Y322" s="214"/>
      <c r="Z322" s="214"/>
      <c r="AA322" s="214"/>
      <c r="AB322" s="214"/>
    </row>
    <row r="323" spans="1:28" ht="15" hidden="1" thickBot="1" x14ac:dyDescent="0.25">
      <c r="A323" s="214"/>
      <c r="B323" s="218"/>
      <c r="C323" s="214"/>
      <c r="D323" s="218"/>
      <c r="E323" s="214"/>
      <c r="F323" s="214"/>
      <c r="G323" s="214"/>
      <c r="H323" s="216"/>
      <c r="I323" s="216"/>
      <c r="J323" s="214"/>
      <c r="K323" s="217"/>
      <c r="L323" s="214"/>
      <c r="M323" s="214"/>
      <c r="N323" s="214"/>
      <c r="O323" s="214"/>
      <c r="P323" s="214"/>
      <c r="Q323" s="214"/>
      <c r="R323" s="214"/>
      <c r="S323" s="214"/>
      <c r="T323" s="214"/>
      <c r="U323" s="214"/>
      <c r="V323" s="214"/>
      <c r="W323" s="214"/>
      <c r="X323" s="214"/>
      <c r="Y323" s="214"/>
      <c r="Z323" s="214"/>
      <c r="AA323" s="214"/>
      <c r="AB323" s="214"/>
    </row>
    <row r="324" spans="1:28" ht="15" hidden="1" thickBot="1" x14ac:dyDescent="0.25">
      <c r="A324" s="214"/>
      <c r="B324" s="218"/>
      <c r="C324" s="214"/>
      <c r="D324" s="218"/>
      <c r="E324" s="214"/>
      <c r="F324" s="214"/>
      <c r="G324" s="214"/>
      <c r="H324" s="216"/>
      <c r="I324" s="216"/>
      <c r="J324" s="214"/>
      <c r="K324" s="217"/>
      <c r="L324" s="214"/>
      <c r="M324" s="214"/>
      <c r="N324" s="214"/>
      <c r="O324" s="214"/>
      <c r="P324" s="214"/>
      <c r="Q324" s="214"/>
      <c r="R324" s="214"/>
      <c r="S324" s="214"/>
      <c r="T324" s="214"/>
      <c r="U324" s="214"/>
      <c r="V324" s="214"/>
      <c r="W324" s="214"/>
      <c r="X324" s="214"/>
      <c r="Y324" s="214"/>
      <c r="Z324" s="214"/>
      <c r="AA324" s="214"/>
      <c r="AB324" s="214"/>
    </row>
    <row r="325" spans="1:28" ht="15" hidden="1" thickBot="1" x14ac:dyDescent="0.25">
      <c r="A325" s="214"/>
      <c r="B325" s="218"/>
      <c r="C325" s="214"/>
      <c r="D325" s="218"/>
      <c r="E325" s="214"/>
      <c r="F325" s="214"/>
      <c r="G325" s="214"/>
      <c r="H325" s="216"/>
      <c r="I325" s="216"/>
      <c r="J325" s="214"/>
      <c r="K325" s="217"/>
      <c r="L325" s="214"/>
      <c r="M325" s="214"/>
      <c r="N325" s="214"/>
      <c r="O325" s="214"/>
      <c r="P325" s="214"/>
      <c r="Q325" s="214"/>
      <c r="R325" s="214"/>
      <c r="S325" s="214"/>
      <c r="T325" s="214"/>
      <c r="U325" s="214"/>
      <c r="V325" s="214"/>
      <c r="W325" s="214"/>
      <c r="X325" s="214"/>
      <c r="Y325" s="214"/>
      <c r="Z325" s="214"/>
      <c r="AA325" s="214"/>
      <c r="AB325" s="214"/>
    </row>
    <row r="326" spans="1:28" ht="15" hidden="1" thickBot="1" x14ac:dyDescent="0.25">
      <c r="A326" s="214"/>
      <c r="B326" s="218"/>
      <c r="C326" s="214"/>
      <c r="D326" s="218"/>
      <c r="E326" s="214"/>
      <c r="F326" s="214"/>
      <c r="G326" s="214"/>
      <c r="H326" s="216"/>
      <c r="I326" s="216"/>
      <c r="J326" s="214"/>
      <c r="K326" s="217"/>
      <c r="L326" s="214"/>
      <c r="M326" s="214"/>
      <c r="N326" s="214"/>
      <c r="O326" s="214"/>
      <c r="P326" s="214"/>
      <c r="Q326" s="214"/>
      <c r="R326" s="214"/>
      <c r="S326" s="214"/>
      <c r="T326" s="214"/>
      <c r="U326" s="214"/>
      <c r="V326" s="214"/>
      <c r="W326" s="214"/>
      <c r="X326" s="214"/>
      <c r="Y326" s="214"/>
      <c r="Z326" s="214"/>
      <c r="AA326" s="214"/>
      <c r="AB326" s="214"/>
    </row>
    <row r="327" spans="1:28" ht="15" hidden="1" thickBot="1" x14ac:dyDescent="0.25">
      <c r="A327" s="214"/>
      <c r="B327" s="218"/>
      <c r="C327" s="214"/>
      <c r="D327" s="218"/>
      <c r="E327" s="214"/>
      <c r="F327" s="214"/>
      <c r="G327" s="214"/>
      <c r="H327" s="216"/>
      <c r="I327" s="216"/>
      <c r="J327" s="214"/>
      <c r="K327" s="217"/>
      <c r="L327" s="214"/>
      <c r="M327" s="214"/>
      <c r="N327" s="214"/>
      <c r="O327" s="214"/>
      <c r="P327" s="214"/>
      <c r="Q327" s="214"/>
      <c r="R327" s="214"/>
      <c r="S327" s="214"/>
      <c r="T327" s="214"/>
      <c r="U327" s="214"/>
      <c r="V327" s="214"/>
      <c r="W327" s="214"/>
      <c r="X327" s="214"/>
      <c r="Y327" s="214"/>
      <c r="Z327" s="214"/>
      <c r="AA327" s="214"/>
      <c r="AB327" s="214"/>
    </row>
    <row r="328" spans="1:28" ht="15" hidden="1" thickBot="1" x14ac:dyDescent="0.25">
      <c r="A328" s="214"/>
      <c r="B328" s="218"/>
      <c r="C328" s="214"/>
      <c r="D328" s="218"/>
      <c r="E328" s="214"/>
      <c r="F328" s="214"/>
      <c r="G328" s="214"/>
      <c r="H328" s="216"/>
      <c r="I328" s="216"/>
      <c r="J328" s="214"/>
      <c r="K328" s="217"/>
      <c r="L328" s="214"/>
      <c r="M328" s="214"/>
      <c r="N328" s="214"/>
      <c r="O328" s="214"/>
      <c r="P328" s="214"/>
      <c r="Q328" s="214"/>
      <c r="R328" s="214"/>
      <c r="S328" s="214"/>
      <c r="T328" s="214"/>
      <c r="U328" s="214"/>
      <c r="V328" s="214"/>
      <c r="W328" s="214"/>
      <c r="X328" s="214"/>
      <c r="Y328" s="214"/>
      <c r="Z328" s="214"/>
      <c r="AA328" s="214"/>
      <c r="AB328" s="214"/>
    </row>
    <row r="329" spans="1:28" ht="15" hidden="1" thickBot="1" x14ac:dyDescent="0.25">
      <c r="A329" s="214"/>
      <c r="B329" s="218"/>
      <c r="C329" s="214"/>
      <c r="D329" s="218"/>
      <c r="E329" s="214"/>
      <c r="F329" s="214"/>
      <c r="G329" s="214"/>
      <c r="H329" s="216"/>
      <c r="I329" s="216"/>
      <c r="J329" s="214"/>
      <c r="K329" s="217"/>
      <c r="L329" s="214"/>
      <c r="M329" s="214"/>
      <c r="N329" s="214"/>
      <c r="O329" s="214"/>
      <c r="P329" s="214"/>
      <c r="Q329" s="214"/>
      <c r="R329" s="214"/>
      <c r="S329" s="214"/>
      <c r="T329" s="214"/>
      <c r="U329" s="214"/>
      <c r="V329" s="214"/>
      <c r="W329" s="214"/>
      <c r="X329" s="214"/>
      <c r="Y329" s="214"/>
      <c r="Z329" s="214"/>
      <c r="AA329" s="214"/>
      <c r="AB329" s="214"/>
    </row>
    <row r="330" spans="1:28" ht="15" hidden="1" thickBot="1" x14ac:dyDescent="0.25">
      <c r="A330" s="214"/>
      <c r="B330" s="218"/>
      <c r="C330" s="214"/>
      <c r="D330" s="218"/>
      <c r="E330" s="214"/>
      <c r="F330" s="214"/>
      <c r="G330" s="214"/>
      <c r="H330" s="216"/>
      <c r="I330" s="216"/>
      <c r="J330" s="214"/>
      <c r="K330" s="217"/>
      <c r="L330" s="214"/>
      <c r="M330" s="214"/>
      <c r="N330" s="214"/>
      <c r="O330" s="214"/>
      <c r="P330" s="214"/>
      <c r="Q330" s="214"/>
      <c r="R330" s="214"/>
      <c r="S330" s="214"/>
      <c r="T330" s="214"/>
      <c r="U330" s="214"/>
      <c r="V330" s="214"/>
      <c r="W330" s="214"/>
      <c r="X330" s="214"/>
      <c r="Y330" s="214"/>
      <c r="Z330" s="214"/>
      <c r="AA330" s="214"/>
      <c r="AB330" s="214"/>
    </row>
    <row r="331" spans="1:28" ht="15" hidden="1" thickBot="1" x14ac:dyDescent="0.25">
      <c r="A331" s="214"/>
      <c r="B331" s="218"/>
      <c r="C331" s="214"/>
      <c r="D331" s="218"/>
      <c r="E331" s="214"/>
      <c r="F331" s="214"/>
      <c r="G331" s="214"/>
      <c r="H331" s="216"/>
      <c r="I331" s="216"/>
      <c r="J331" s="214"/>
      <c r="K331" s="217"/>
      <c r="L331" s="214"/>
      <c r="M331" s="214"/>
      <c r="N331" s="214"/>
      <c r="O331" s="214"/>
      <c r="P331" s="214"/>
      <c r="Q331" s="214"/>
      <c r="R331" s="214"/>
      <c r="S331" s="214"/>
      <c r="T331" s="214"/>
      <c r="U331" s="214"/>
      <c r="V331" s="214"/>
      <c r="W331" s="214"/>
      <c r="X331" s="214"/>
      <c r="Y331" s="214"/>
      <c r="Z331" s="214"/>
      <c r="AA331" s="214"/>
      <c r="AB331" s="214"/>
    </row>
    <row r="332" spans="1:28" ht="15" hidden="1" thickBot="1" x14ac:dyDescent="0.25">
      <c r="A332" s="214"/>
      <c r="B332" s="218"/>
      <c r="C332" s="214"/>
      <c r="D332" s="218"/>
      <c r="E332" s="214"/>
      <c r="F332" s="214"/>
      <c r="G332" s="214"/>
      <c r="H332" s="216"/>
      <c r="I332" s="216"/>
      <c r="J332" s="214"/>
      <c r="K332" s="217"/>
      <c r="L332" s="214"/>
      <c r="M332" s="214"/>
      <c r="N332" s="214"/>
      <c r="O332" s="214"/>
      <c r="P332" s="214"/>
      <c r="Q332" s="214"/>
      <c r="R332" s="214"/>
      <c r="S332" s="214"/>
      <c r="T332" s="214"/>
      <c r="U332" s="214"/>
      <c r="V332" s="214"/>
      <c r="W332" s="214"/>
      <c r="X332" s="214"/>
      <c r="Y332" s="214"/>
      <c r="Z332" s="214"/>
      <c r="AA332" s="214"/>
      <c r="AB332" s="214"/>
    </row>
    <row r="333" spans="1:28" ht="15" hidden="1" thickBot="1" x14ac:dyDescent="0.25">
      <c r="A333" s="214"/>
      <c r="B333" s="218"/>
      <c r="C333" s="214"/>
      <c r="D333" s="218"/>
      <c r="E333" s="214"/>
      <c r="F333" s="214"/>
      <c r="G333" s="214"/>
      <c r="H333" s="216"/>
      <c r="I333" s="216"/>
      <c r="J333" s="214"/>
      <c r="K333" s="217"/>
      <c r="L333" s="214"/>
      <c r="M333" s="214"/>
      <c r="N333" s="214"/>
      <c r="O333" s="214"/>
      <c r="P333" s="214"/>
      <c r="Q333" s="214"/>
      <c r="R333" s="214"/>
      <c r="S333" s="214"/>
      <c r="T333" s="214"/>
      <c r="U333" s="214"/>
      <c r="V333" s="214"/>
      <c r="W333" s="214"/>
      <c r="X333" s="214"/>
      <c r="Y333" s="214"/>
      <c r="Z333" s="214"/>
      <c r="AA333" s="214"/>
      <c r="AB333" s="214"/>
    </row>
    <row r="334" spans="1:28" ht="15" hidden="1" thickBot="1" x14ac:dyDescent="0.25">
      <c r="A334" s="214"/>
      <c r="B334" s="218"/>
      <c r="C334" s="214"/>
      <c r="D334" s="218"/>
      <c r="E334" s="214"/>
      <c r="F334" s="214"/>
      <c r="G334" s="214"/>
      <c r="H334" s="216"/>
      <c r="I334" s="216"/>
      <c r="J334" s="214"/>
      <c r="K334" s="217"/>
      <c r="L334" s="214"/>
      <c r="M334" s="214"/>
      <c r="N334" s="214"/>
      <c r="O334" s="214"/>
      <c r="P334" s="214"/>
      <c r="Q334" s="214"/>
      <c r="R334" s="214"/>
      <c r="S334" s="214"/>
      <c r="T334" s="214"/>
      <c r="U334" s="214"/>
      <c r="V334" s="214"/>
      <c r="W334" s="214"/>
      <c r="X334" s="214"/>
      <c r="Y334" s="214"/>
      <c r="Z334" s="214"/>
      <c r="AA334" s="214"/>
      <c r="AB334" s="214"/>
    </row>
    <row r="335" spans="1:28" ht="15" hidden="1" thickBot="1" x14ac:dyDescent="0.25">
      <c r="A335" s="214"/>
      <c r="B335" s="218"/>
      <c r="C335" s="214"/>
      <c r="D335" s="218"/>
      <c r="E335" s="214"/>
      <c r="F335" s="214"/>
      <c r="G335" s="214"/>
      <c r="H335" s="216"/>
      <c r="I335" s="216"/>
      <c r="J335" s="214"/>
      <c r="K335" s="217"/>
      <c r="L335" s="214"/>
      <c r="M335" s="214"/>
      <c r="N335" s="214"/>
      <c r="O335" s="214"/>
      <c r="P335" s="214"/>
      <c r="Q335" s="214"/>
      <c r="R335" s="214"/>
      <c r="S335" s="214"/>
      <c r="T335" s="214"/>
      <c r="U335" s="214"/>
      <c r="V335" s="214"/>
      <c r="W335" s="214"/>
      <c r="X335" s="214"/>
      <c r="Y335" s="214"/>
      <c r="Z335" s="214"/>
      <c r="AA335" s="214"/>
      <c r="AB335" s="214"/>
    </row>
    <row r="336" spans="1:28" ht="15" hidden="1" thickBot="1" x14ac:dyDescent="0.25">
      <c r="A336" s="214"/>
      <c r="B336" s="218"/>
      <c r="C336" s="214"/>
      <c r="D336" s="218"/>
      <c r="E336" s="214"/>
      <c r="F336" s="214"/>
      <c r="G336" s="214"/>
      <c r="H336" s="216"/>
      <c r="I336" s="216"/>
      <c r="J336" s="214"/>
      <c r="K336" s="217"/>
      <c r="L336" s="214"/>
      <c r="M336" s="214"/>
      <c r="N336" s="214"/>
      <c r="O336" s="214"/>
      <c r="P336" s="214"/>
      <c r="Q336" s="214"/>
      <c r="R336" s="214"/>
      <c r="S336" s="214"/>
      <c r="T336" s="214"/>
      <c r="U336" s="214"/>
      <c r="V336" s="214"/>
      <c r="W336" s="214"/>
      <c r="X336" s="214"/>
      <c r="Y336" s="214"/>
      <c r="Z336" s="214"/>
      <c r="AA336" s="214"/>
      <c r="AB336" s="214"/>
    </row>
    <row r="337" spans="1:28" ht="15" hidden="1" thickBot="1" x14ac:dyDescent="0.25">
      <c r="A337" s="214"/>
      <c r="B337" s="218"/>
      <c r="C337" s="214"/>
      <c r="D337" s="218"/>
      <c r="E337" s="214"/>
      <c r="F337" s="214"/>
      <c r="G337" s="214"/>
      <c r="H337" s="216"/>
      <c r="I337" s="216"/>
      <c r="J337" s="214"/>
      <c r="K337" s="217"/>
      <c r="L337" s="214"/>
      <c r="M337" s="214"/>
      <c r="N337" s="214"/>
      <c r="O337" s="214"/>
      <c r="P337" s="214"/>
      <c r="Q337" s="214"/>
      <c r="R337" s="214"/>
      <c r="S337" s="214"/>
      <c r="T337" s="214"/>
      <c r="U337" s="214"/>
      <c r="V337" s="214"/>
      <c r="W337" s="214"/>
      <c r="X337" s="214"/>
      <c r="Y337" s="214"/>
      <c r="Z337" s="214"/>
      <c r="AA337" s="214"/>
      <c r="AB337" s="214"/>
    </row>
    <row r="338" spans="1:28" ht="15" hidden="1" thickBot="1" x14ac:dyDescent="0.25">
      <c r="A338" s="214"/>
      <c r="B338" s="218"/>
      <c r="C338" s="214"/>
      <c r="D338" s="218"/>
      <c r="E338" s="214"/>
      <c r="F338" s="214"/>
      <c r="G338" s="214"/>
      <c r="H338" s="216"/>
      <c r="I338" s="216"/>
      <c r="J338" s="214"/>
      <c r="K338" s="217"/>
      <c r="L338" s="214"/>
      <c r="M338" s="214"/>
      <c r="N338" s="214"/>
      <c r="O338" s="214"/>
      <c r="P338" s="214"/>
      <c r="Q338" s="214"/>
      <c r="R338" s="214"/>
      <c r="S338" s="214"/>
      <c r="T338" s="214"/>
      <c r="U338" s="214"/>
      <c r="V338" s="214"/>
      <c r="W338" s="214"/>
      <c r="X338" s="214"/>
      <c r="Y338" s="214"/>
      <c r="Z338" s="214"/>
      <c r="AA338" s="214"/>
      <c r="AB338" s="214"/>
    </row>
    <row r="339" spans="1:28" ht="15" hidden="1" thickBot="1" x14ac:dyDescent="0.25">
      <c r="A339" s="214"/>
      <c r="B339" s="218"/>
      <c r="C339" s="214"/>
      <c r="D339" s="218"/>
      <c r="E339" s="214"/>
      <c r="F339" s="214"/>
      <c r="G339" s="214"/>
      <c r="H339" s="216"/>
      <c r="I339" s="216"/>
      <c r="J339" s="214"/>
      <c r="K339" s="217"/>
      <c r="L339" s="214"/>
      <c r="M339" s="214"/>
      <c r="N339" s="214"/>
      <c r="O339" s="214"/>
      <c r="P339" s="214"/>
      <c r="Q339" s="214"/>
      <c r="R339" s="214"/>
      <c r="S339" s="214"/>
      <c r="T339" s="214"/>
      <c r="U339" s="214"/>
      <c r="V339" s="214"/>
      <c r="W339" s="214"/>
      <c r="X339" s="214"/>
      <c r="Y339" s="214"/>
      <c r="Z339" s="214"/>
      <c r="AA339" s="214"/>
      <c r="AB339" s="214"/>
    </row>
    <row r="340" spans="1:28" ht="15" hidden="1" thickBot="1" x14ac:dyDescent="0.25">
      <c r="A340" s="214"/>
      <c r="B340" s="218"/>
      <c r="C340" s="214"/>
      <c r="D340" s="218"/>
      <c r="E340" s="214"/>
      <c r="F340" s="214"/>
      <c r="G340" s="214"/>
      <c r="H340" s="216"/>
      <c r="I340" s="216"/>
      <c r="J340" s="214"/>
      <c r="K340" s="217"/>
      <c r="L340" s="214"/>
      <c r="M340" s="214"/>
      <c r="N340" s="214"/>
      <c r="O340" s="214"/>
      <c r="P340" s="214"/>
      <c r="Q340" s="214"/>
      <c r="R340" s="214"/>
      <c r="S340" s="214"/>
      <c r="T340" s="214"/>
      <c r="U340" s="214"/>
      <c r="V340" s="214"/>
      <c r="W340" s="214"/>
      <c r="X340" s="214"/>
      <c r="Y340" s="214"/>
      <c r="Z340" s="214"/>
      <c r="AA340" s="214"/>
      <c r="AB340" s="214"/>
    </row>
    <row r="341" spans="1:28" ht="15" hidden="1" thickBot="1" x14ac:dyDescent="0.25">
      <c r="A341" s="214"/>
      <c r="B341" s="218"/>
      <c r="C341" s="214"/>
      <c r="D341" s="218"/>
      <c r="E341" s="214"/>
      <c r="F341" s="214"/>
      <c r="G341" s="214"/>
      <c r="H341" s="216"/>
      <c r="I341" s="216"/>
      <c r="J341" s="214"/>
      <c r="K341" s="217"/>
      <c r="L341" s="214"/>
      <c r="M341" s="214"/>
      <c r="N341" s="214"/>
      <c r="O341" s="214"/>
      <c r="P341" s="214"/>
      <c r="Q341" s="214"/>
      <c r="R341" s="214"/>
      <c r="S341" s="214"/>
      <c r="T341" s="214"/>
      <c r="U341" s="214"/>
      <c r="V341" s="214"/>
      <c r="W341" s="214"/>
      <c r="X341" s="214"/>
      <c r="Y341" s="214"/>
      <c r="Z341" s="214"/>
      <c r="AA341" s="214"/>
      <c r="AB341" s="214"/>
    </row>
    <row r="342" spans="1:28" ht="15" hidden="1" thickBot="1" x14ac:dyDescent="0.25">
      <c r="A342" s="214"/>
      <c r="B342" s="218"/>
      <c r="C342" s="214"/>
      <c r="D342" s="218"/>
      <c r="E342" s="214"/>
      <c r="F342" s="214"/>
      <c r="G342" s="214"/>
      <c r="H342" s="216"/>
      <c r="I342" s="216"/>
      <c r="J342" s="214"/>
      <c r="K342" s="217"/>
      <c r="L342" s="214"/>
      <c r="M342" s="214"/>
      <c r="N342" s="214"/>
      <c r="O342" s="214"/>
      <c r="P342" s="214"/>
      <c r="Q342" s="214"/>
      <c r="R342" s="214"/>
      <c r="S342" s="214"/>
      <c r="T342" s="214"/>
      <c r="U342" s="214"/>
      <c r="V342" s="214"/>
      <c r="W342" s="214"/>
      <c r="X342" s="214"/>
      <c r="Y342" s="214"/>
      <c r="Z342" s="214"/>
      <c r="AA342" s="214"/>
      <c r="AB342" s="214"/>
    </row>
    <row r="343" spans="1:28" ht="15" hidden="1" thickBot="1" x14ac:dyDescent="0.25">
      <c r="A343" s="214"/>
      <c r="B343" s="218"/>
      <c r="C343" s="214"/>
      <c r="D343" s="218"/>
      <c r="E343" s="214"/>
      <c r="F343" s="214"/>
      <c r="G343" s="214"/>
      <c r="H343" s="216"/>
      <c r="I343" s="216"/>
      <c r="J343" s="214"/>
      <c r="K343" s="217"/>
      <c r="L343" s="214"/>
      <c r="M343" s="214"/>
      <c r="N343" s="214"/>
      <c r="O343" s="214"/>
      <c r="P343" s="214"/>
      <c r="Q343" s="214"/>
      <c r="R343" s="214"/>
      <c r="S343" s="214"/>
      <c r="T343" s="214"/>
      <c r="U343" s="214"/>
      <c r="V343" s="214"/>
      <c r="W343" s="214"/>
      <c r="X343" s="214"/>
      <c r="Y343" s="214"/>
      <c r="Z343" s="214"/>
      <c r="AA343" s="214"/>
      <c r="AB343" s="214"/>
    </row>
    <row r="344" spans="1:28" ht="15" hidden="1" thickBot="1" x14ac:dyDescent="0.25">
      <c r="A344" s="214"/>
      <c r="B344" s="218"/>
      <c r="C344" s="214"/>
      <c r="D344" s="218"/>
      <c r="E344" s="214"/>
      <c r="F344" s="214"/>
      <c r="G344" s="214"/>
      <c r="H344" s="216"/>
      <c r="I344" s="216"/>
      <c r="J344" s="214"/>
      <c r="K344" s="217"/>
      <c r="L344" s="214"/>
      <c r="M344" s="214"/>
      <c r="N344" s="214"/>
      <c r="O344" s="214"/>
      <c r="P344" s="214"/>
      <c r="Q344" s="214"/>
      <c r="R344" s="214"/>
      <c r="S344" s="214"/>
      <c r="T344" s="214"/>
      <c r="U344" s="214"/>
      <c r="V344" s="214"/>
      <c r="W344" s="214"/>
      <c r="X344" s="214"/>
      <c r="Y344" s="214"/>
      <c r="Z344" s="214"/>
      <c r="AA344" s="214"/>
      <c r="AB344" s="214"/>
    </row>
    <row r="345" spans="1:28" ht="15" hidden="1" thickBot="1" x14ac:dyDescent="0.25">
      <c r="A345" s="214"/>
      <c r="B345" s="218"/>
      <c r="C345" s="214"/>
      <c r="D345" s="218"/>
      <c r="E345" s="214"/>
      <c r="F345" s="214"/>
      <c r="G345" s="214"/>
      <c r="H345" s="216"/>
      <c r="I345" s="216"/>
      <c r="J345" s="214"/>
      <c r="K345" s="217"/>
      <c r="L345" s="214"/>
      <c r="M345" s="214"/>
      <c r="N345" s="214"/>
      <c r="O345" s="214"/>
      <c r="P345" s="214"/>
      <c r="Q345" s="214"/>
      <c r="R345" s="214"/>
      <c r="S345" s="214"/>
      <c r="T345" s="214"/>
      <c r="U345" s="214"/>
      <c r="V345" s="214"/>
      <c r="W345" s="214"/>
      <c r="X345" s="214"/>
      <c r="Y345" s="214"/>
      <c r="Z345" s="214"/>
      <c r="AA345" s="214"/>
      <c r="AB345" s="214"/>
    </row>
    <row r="346" spans="1:28" ht="15" hidden="1" thickBot="1" x14ac:dyDescent="0.25">
      <c r="A346" s="214"/>
      <c r="B346" s="218"/>
      <c r="C346" s="214"/>
      <c r="D346" s="218"/>
      <c r="E346" s="214"/>
      <c r="F346" s="214"/>
      <c r="G346" s="214"/>
      <c r="H346" s="216"/>
      <c r="I346" s="216"/>
      <c r="J346" s="214"/>
      <c r="K346" s="217"/>
      <c r="L346" s="214"/>
      <c r="M346" s="214"/>
      <c r="N346" s="214"/>
      <c r="O346" s="214"/>
      <c r="P346" s="214"/>
      <c r="Q346" s="214"/>
      <c r="R346" s="214"/>
      <c r="S346" s="214"/>
      <c r="T346" s="214"/>
      <c r="U346" s="214"/>
      <c r="V346" s="214"/>
      <c r="W346" s="214"/>
      <c r="X346" s="214"/>
      <c r="Y346" s="214"/>
      <c r="Z346" s="214"/>
      <c r="AA346" s="214"/>
      <c r="AB346" s="214"/>
    </row>
    <row r="347" spans="1:28" ht="15" hidden="1" thickBot="1" x14ac:dyDescent="0.25">
      <c r="A347" s="214"/>
      <c r="B347" s="218"/>
      <c r="C347" s="214"/>
      <c r="D347" s="218"/>
      <c r="E347" s="214"/>
      <c r="F347" s="214"/>
      <c r="G347" s="214"/>
      <c r="H347" s="216"/>
      <c r="I347" s="216"/>
      <c r="J347" s="214"/>
      <c r="K347" s="217"/>
      <c r="L347" s="214"/>
      <c r="M347" s="214"/>
      <c r="N347" s="214"/>
      <c r="O347" s="214"/>
      <c r="P347" s="214"/>
      <c r="Q347" s="214"/>
      <c r="R347" s="214"/>
      <c r="S347" s="214"/>
      <c r="T347" s="214"/>
      <c r="U347" s="214"/>
      <c r="V347" s="214"/>
      <c r="W347" s="214"/>
      <c r="X347" s="214"/>
      <c r="Y347" s="214"/>
      <c r="Z347" s="214"/>
      <c r="AA347" s="214"/>
      <c r="AB347" s="214"/>
    </row>
    <row r="348" spans="1:28" ht="15" hidden="1" thickBot="1" x14ac:dyDescent="0.25">
      <c r="A348" s="214"/>
      <c r="B348" s="218"/>
      <c r="C348" s="214"/>
      <c r="D348" s="218"/>
      <c r="E348" s="214"/>
      <c r="F348" s="214"/>
      <c r="G348" s="214"/>
      <c r="H348" s="216"/>
      <c r="I348" s="216"/>
      <c r="J348" s="214"/>
      <c r="K348" s="217"/>
      <c r="L348" s="214"/>
      <c r="M348" s="214"/>
      <c r="N348" s="214"/>
      <c r="O348" s="214"/>
      <c r="P348" s="214"/>
      <c r="Q348" s="214"/>
      <c r="R348" s="214"/>
      <c r="S348" s="214"/>
      <c r="T348" s="214"/>
      <c r="U348" s="214"/>
      <c r="V348" s="214"/>
      <c r="W348" s="214"/>
      <c r="X348" s="214"/>
      <c r="Y348" s="214"/>
      <c r="Z348" s="214"/>
      <c r="AA348" s="214"/>
      <c r="AB348" s="214"/>
    </row>
    <row r="349" spans="1:28" ht="15" hidden="1" thickBot="1" x14ac:dyDescent="0.25">
      <c r="A349" s="214"/>
      <c r="B349" s="218"/>
      <c r="C349" s="214"/>
      <c r="D349" s="218"/>
      <c r="E349" s="214"/>
      <c r="F349" s="214"/>
      <c r="G349" s="214"/>
      <c r="H349" s="216"/>
      <c r="I349" s="216"/>
      <c r="J349" s="214"/>
      <c r="K349" s="217"/>
      <c r="L349" s="214"/>
      <c r="M349" s="214"/>
      <c r="N349" s="214"/>
      <c r="O349" s="214"/>
      <c r="P349" s="214"/>
      <c r="Q349" s="214"/>
      <c r="R349" s="214"/>
      <c r="S349" s="214"/>
      <c r="T349" s="214"/>
      <c r="U349" s="214"/>
      <c r="V349" s="214"/>
      <c r="W349" s="214"/>
      <c r="X349" s="214"/>
      <c r="Y349" s="214"/>
      <c r="Z349" s="214"/>
      <c r="AA349" s="214"/>
      <c r="AB349" s="214"/>
    </row>
    <row r="350" spans="1:28" ht="15" hidden="1" thickBot="1" x14ac:dyDescent="0.25">
      <c r="A350" s="214"/>
      <c r="B350" s="218"/>
      <c r="C350" s="214"/>
      <c r="D350" s="218"/>
      <c r="E350" s="214"/>
      <c r="F350" s="214"/>
      <c r="G350" s="214"/>
      <c r="H350" s="216"/>
      <c r="I350" s="216"/>
      <c r="J350" s="214"/>
      <c r="K350" s="217"/>
      <c r="L350" s="214"/>
      <c r="M350" s="214"/>
      <c r="N350" s="214"/>
      <c r="O350" s="214"/>
      <c r="P350" s="214"/>
      <c r="Q350" s="214"/>
      <c r="R350" s="214"/>
      <c r="S350" s="214"/>
      <c r="T350" s="214"/>
      <c r="U350" s="214"/>
      <c r="V350" s="214"/>
      <c r="W350" s="214"/>
      <c r="X350" s="214"/>
      <c r="Y350" s="214"/>
      <c r="Z350" s="214"/>
      <c r="AA350" s="214"/>
      <c r="AB350" s="214"/>
    </row>
    <row r="351" spans="1:28" ht="15" hidden="1" thickBot="1" x14ac:dyDescent="0.25">
      <c r="A351" s="214"/>
      <c r="B351" s="218"/>
      <c r="C351" s="214"/>
      <c r="D351" s="218"/>
      <c r="E351" s="214"/>
      <c r="F351" s="214"/>
      <c r="G351" s="214"/>
      <c r="H351" s="216"/>
      <c r="I351" s="216"/>
      <c r="J351" s="214"/>
      <c r="K351" s="217"/>
      <c r="L351" s="214"/>
      <c r="M351" s="214"/>
      <c r="N351" s="214"/>
      <c r="O351" s="214"/>
      <c r="P351" s="214"/>
      <c r="Q351" s="214"/>
      <c r="R351" s="214"/>
      <c r="S351" s="214"/>
      <c r="T351" s="214"/>
      <c r="U351" s="214"/>
      <c r="V351" s="214"/>
      <c r="W351" s="214"/>
      <c r="X351" s="214"/>
      <c r="Y351" s="214"/>
      <c r="Z351" s="214"/>
      <c r="AA351" s="214"/>
      <c r="AB351" s="214"/>
    </row>
    <row r="352" spans="1:28" ht="15" hidden="1" thickBot="1" x14ac:dyDescent="0.25">
      <c r="A352" s="214"/>
      <c r="B352" s="218"/>
      <c r="C352" s="214"/>
      <c r="D352" s="218"/>
      <c r="E352" s="214"/>
      <c r="F352" s="214"/>
      <c r="G352" s="214"/>
      <c r="H352" s="216"/>
      <c r="I352" s="216"/>
      <c r="J352" s="214"/>
      <c r="K352" s="217"/>
      <c r="L352" s="214"/>
      <c r="M352" s="214"/>
      <c r="N352" s="214"/>
      <c r="O352" s="214"/>
      <c r="P352" s="214"/>
      <c r="Q352" s="214"/>
      <c r="R352" s="214"/>
      <c r="S352" s="214"/>
      <c r="T352" s="214"/>
      <c r="U352" s="214"/>
      <c r="V352" s="214"/>
      <c r="W352" s="214"/>
      <c r="X352" s="214"/>
      <c r="Y352" s="214"/>
      <c r="Z352" s="214"/>
      <c r="AA352" s="214"/>
      <c r="AB352" s="214"/>
    </row>
    <row r="353" spans="1:28" ht="15" hidden="1" thickBot="1" x14ac:dyDescent="0.25">
      <c r="A353" s="214"/>
      <c r="B353" s="218"/>
      <c r="C353" s="214"/>
      <c r="D353" s="218"/>
      <c r="E353" s="214"/>
      <c r="F353" s="214"/>
      <c r="G353" s="214"/>
      <c r="H353" s="216"/>
      <c r="I353" s="216"/>
      <c r="J353" s="214"/>
      <c r="K353" s="217"/>
      <c r="L353" s="214"/>
      <c r="M353" s="214"/>
      <c r="N353" s="214"/>
      <c r="O353" s="214"/>
      <c r="P353" s="214"/>
      <c r="Q353" s="214"/>
      <c r="R353" s="214"/>
      <c r="S353" s="214"/>
      <c r="T353" s="214"/>
      <c r="U353" s="214"/>
      <c r="V353" s="214"/>
      <c r="W353" s="214"/>
      <c r="X353" s="214"/>
      <c r="Y353" s="214"/>
      <c r="Z353" s="214"/>
      <c r="AA353" s="214"/>
      <c r="AB353" s="214"/>
    </row>
    <row r="354" spans="1:28" ht="15" hidden="1" thickBot="1" x14ac:dyDescent="0.25">
      <c r="A354" s="214"/>
      <c r="B354" s="218"/>
      <c r="C354" s="214"/>
      <c r="D354" s="218"/>
      <c r="E354" s="214"/>
      <c r="F354" s="214"/>
      <c r="G354" s="214"/>
      <c r="H354" s="216"/>
      <c r="I354" s="216"/>
      <c r="J354" s="214"/>
      <c r="K354" s="217"/>
      <c r="L354" s="214"/>
      <c r="M354" s="214"/>
      <c r="N354" s="214"/>
      <c r="O354" s="214"/>
      <c r="P354" s="214"/>
      <c r="Q354" s="214"/>
      <c r="R354" s="214"/>
      <c r="S354" s="214"/>
      <c r="T354" s="214"/>
      <c r="U354" s="214"/>
      <c r="V354" s="214"/>
      <c r="W354" s="214"/>
      <c r="X354" s="214"/>
      <c r="Y354" s="214"/>
      <c r="Z354" s="214"/>
      <c r="AA354" s="214"/>
      <c r="AB354" s="214"/>
    </row>
    <row r="355" spans="1:28" ht="15" hidden="1" thickBot="1" x14ac:dyDescent="0.25">
      <c r="A355" s="214"/>
      <c r="B355" s="218"/>
      <c r="C355" s="214"/>
      <c r="D355" s="218"/>
      <c r="E355" s="214"/>
      <c r="F355" s="214"/>
      <c r="G355" s="214"/>
      <c r="H355" s="216"/>
      <c r="I355" s="216"/>
      <c r="J355" s="214"/>
      <c r="K355" s="217"/>
      <c r="L355" s="214"/>
      <c r="M355" s="214"/>
      <c r="N355" s="214"/>
      <c r="O355" s="214"/>
      <c r="P355" s="214"/>
      <c r="Q355" s="214"/>
      <c r="R355" s="214"/>
      <c r="S355" s="214"/>
      <c r="T355" s="214"/>
      <c r="U355" s="214"/>
      <c r="V355" s="214"/>
      <c r="W355" s="214"/>
      <c r="X355" s="214"/>
      <c r="Y355" s="214"/>
      <c r="Z355" s="214"/>
      <c r="AA355" s="214"/>
      <c r="AB355" s="214"/>
    </row>
    <row r="356" spans="1:28" ht="15" hidden="1" thickBot="1" x14ac:dyDescent="0.25">
      <c r="A356" s="214"/>
      <c r="B356" s="218"/>
      <c r="C356" s="214"/>
      <c r="D356" s="218"/>
      <c r="E356" s="214"/>
      <c r="F356" s="214"/>
      <c r="G356" s="214"/>
      <c r="H356" s="216"/>
      <c r="I356" s="216"/>
      <c r="J356" s="214"/>
      <c r="K356" s="217"/>
      <c r="L356" s="214"/>
      <c r="M356" s="214"/>
      <c r="N356" s="214"/>
      <c r="O356" s="214"/>
      <c r="P356" s="214"/>
      <c r="Q356" s="214"/>
      <c r="R356" s="214"/>
      <c r="S356" s="214"/>
      <c r="T356" s="214"/>
      <c r="U356" s="214"/>
      <c r="V356" s="214"/>
      <c r="W356" s="214"/>
      <c r="X356" s="214"/>
      <c r="Y356" s="214"/>
      <c r="Z356" s="214"/>
      <c r="AA356" s="214"/>
      <c r="AB356" s="214"/>
    </row>
    <row r="357" spans="1:28" ht="15" hidden="1" thickBot="1" x14ac:dyDescent="0.25">
      <c r="A357" s="214"/>
      <c r="B357" s="218"/>
      <c r="C357" s="214"/>
      <c r="D357" s="218"/>
      <c r="E357" s="214"/>
      <c r="F357" s="214"/>
      <c r="G357" s="214"/>
      <c r="H357" s="216"/>
      <c r="I357" s="216"/>
      <c r="J357" s="214"/>
      <c r="K357" s="217"/>
      <c r="L357" s="214"/>
      <c r="M357" s="214"/>
      <c r="N357" s="214"/>
      <c r="O357" s="214"/>
      <c r="P357" s="214"/>
      <c r="Q357" s="214"/>
      <c r="R357" s="214"/>
      <c r="S357" s="214"/>
      <c r="T357" s="214"/>
      <c r="U357" s="214"/>
      <c r="V357" s="214"/>
      <c r="W357" s="214"/>
      <c r="X357" s="214"/>
      <c r="Y357" s="214"/>
      <c r="Z357" s="214"/>
      <c r="AA357" s="214"/>
      <c r="AB357" s="214"/>
    </row>
    <row r="358" spans="1:28" ht="15" hidden="1" thickBot="1" x14ac:dyDescent="0.25">
      <c r="A358" s="214"/>
      <c r="B358" s="218"/>
      <c r="C358" s="214"/>
      <c r="D358" s="218"/>
      <c r="E358" s="214"/>
      <c r="F358" s="214"/>
      <c r="G358" s="214"/>
      <c r="H358" s="216"/>
      <c r="I358" s="216"/>
      <c r="J358" s="214"/>
      <c r="K358" s="217"/>
      <c r="L358" s="214"/>
      <c r="M358" s="214"/>
      <c r="N358" s="214"/>
      <c r="O358" s="214"/>
      <c r="P358" s="214"/>
      <c r="Q358" s="214"/>
      <c r="R358" s="214"/>
      <c r="S358" s="214"/>
      <c r="T358" s="214"/>
      <c r="U358" s="214"/>
      <c r="V358" s="214"/>
      <c r="W358" s="214"/>
      <c r="X358" s="214"/>
      <c r="Y358" s="214"/>
      <c r="Z358" s="214"/>
      <c r="AA358" s="214"/>
      <c r="AB358" s="214"/>
    </row>
    <row r="359" spans="1:28" ht="15" hidden="1" thickBot="1" x14ac:dyDescent="0.25">
      <c r="A359" s="214"/>
      <c r="B359" s="218"/>
      <c r="C359" s="214"/>
      <c r="D359" s="218"/>
      <c r="E359" s="214"/>
      <c r="F359" s="214"/>
      <c r="G359" s="214"/>
      <c r="H359" s="216"/>
      <c r="I359" s="216"/>
      <c r="J359" s="214"/>
      <c r="K359" s="217"/>
      <c r="L359" s="214"/>
      <c r="M359" s="214"/>
      <c r="N359" s="214"/>
      <c r="O359" s="214"/>
      <c r="P359" s="214"/>
      <c r="Q359" s="214"/>
      <c r="R359" s="214"/>
      <c r="S359" s="214"/>
      <c r="T359" s="214"/>
      <c r="U359" s="214"/>
      <c r="V359" s="214"/>
      <c r="W359" s="214"/>
      <c r="X359" s="214"/>
      <c r="Y359" s="214"/>
      <c r="Z359" s="214"/>
      <c r="AA359" s="214"/>
      <c r="AB359" s="214"/>
    </row>
    <row r="360" spans="1:28" ht="15" hidden="1" thickBot="1" x14ac:dyDescent="0.25">
      <c r="A360" s="214"/>
      <c r="B360" s="218"/>
      <c r="C360" s="214"/>
      <c r="D360" s="218"/>
      <c r="E360" s="214"/>
      <c r="F360" s="214"/>
      <c r="G360" s="214"/>
      <c r="H360" s="216"/>
      <c r="I360" s="216"/>
      <c r="J360" s="214"/>
      <c r="K360" s="217"/>
      <c r="L360" s="214"/>
      <c r="M360" s="214"/>
      <c r="N360" s="214"/>
      <c r="O360" s="214"/>
      <c r="P360" s="214"/>
      <c r="Q360" s="214"/>
      <c r="R360" s="214"/>
      <c r="S360" s="214"/>
      <c r="T360" s="214"/>
      <c r="U360" s="214"/>
      <c r="V360" s="214"/>
      <c r="W360" s="214"/>
      <c r="X360" s="214"/>
      <c r="Y360" s="214"/>
      <c r="Z360" s="214"/>
      <c r="AA360" s="214"/>
      <c r="AB360" s="214"/>
    </row>
    <row r="361" spans="1:28" ht="15" hidden="1" thickBot="1" x14ac:dyDescent="0.25">
      <c r="A361" s="214"/>
      <c r="B361" s="218"/>
      <c r="C361" s="214"/>
      <c r="D361" s="218"/>
      <c r="E361" s="214"/>
      <c r="F361" s="214"/>
      <c r="G361" s="214"/>
      <c r="H361" s="216"/>
      <c r="I361" s="216"/>
      <c r="J361" s="214"/>
      <c r="K361" s="217"/>
      <c r="L361" s="214"/>
      <c r="M361" s="214"/>
      <c r="N361" s="214"/>
      <c r="O361" s="214"/>
      <c r="P361" s="214"/>
      <c r="Q361" s="214"/>
      <c r="R361" s="214"/>
      <c r="S361" s="214"/>
      <c r="T361" s="214"/>
      <c r="U361" s="214"/>
      <c r="V361" s="214"/>
      <c r="W361" s="214"/>
      <c r="X361" s="214"/>
      <c r="Y361" s="214"/>
      <c r="Z361" s="214"/>
      <c r="AA361" s="214"/>
      <c r="AB361" s="214"/>
    </row>
    <row r="362" spans="1:28" ht="15" hidden="1" thickBot="1" x14ac:dyDescent="0.25">
      <c r="A362" s="214"/>
      <c r="B362" s="218"/>
      <c r="C362" s="214"/>
      <c r="D362" s="218"/>
      <c r="E362" s="214"/>
      <c r="F362" s="214"/>
      <c r="G362" s="214"/>
      <c r="H362" s="216"/>
      <c r="I362" s="216"/>
      <c r="J362" s="214"/>
      <c r="K362" s="217"/>
      <c r="L362" s="214"/>
      <c r="M362" s="214"/>
      <c r="N362" s="214"/>
      <c r="O362" s="214"/>
      <c r="P362" s="214"/>
      <c r="Q362" s="214"/>
      <c r="R362" s="214"/>
      <c r="S362" s="214"/>
      <c r="T362" s="214"/>
      <c r="U362" s="214"/>
      <c r="V362" s="214"/>
      <c r="W362" s="214"/>
      <c r="X362" s="214"/>
      <c r="Y362" s="214"/>
      <c r="Z362" s="214"/>
      <c r="AA362" s="214"/>
      <c r="AB362" s="214"/>
    </row>
    <row r="363" spans="1:28" ht="15" hidden="1" thickBot="1" x14ac:dyDescent="0.25">
      <c r="A363" s="214"/>
      <c r="B363" s="218"/>
      <c r="C363" s="214"/>
      <c r="D363" s="218"/>
      <c r="E363" s="214"/>
      <c r="F363" s="214"/>
      <c r="G363" s="214"/>
      <c r="H363" s="216"/>
      <c r="I363" s="216"/>
      <c r="J363" s="214"/>
      <c r="K363" s="217"/>
      <c r="L363" s="214"/>
      <c r="M363" s="214"/>
      <c r="N363" s="214"/>
      <c r="O363" s="214"/>
      <c r="P363" s="214"/>
      <c r="Q363" s="214"/>
      <c r="R363" s="214"/>
      <c r="S363" s="214"/>
      <c r="T363" s="214"/>
      <c r="U363" s="214"/>
      <c r="V363" s="214"/>
      <c r="W363" s="214"/>
      <c r="X363" s="214"/>
      <c r="Y363" s="214"/>
      <c r="Z363" s="214"/>
      <c r="AA363" s="214"/>
      <c r="AB363" s="214"/>
    </row>
    <row r="364" spans="1:28" ht="15" hidden="1" thickBot="1" x14ac:dyDescent="0.25">
      <c r="A364" s="214"/>
      <c r="B364" s="218"/>
      <c r="C364" s="214"/>
      <c r="D364" s="218"/>
      <c r="E364" s="214"/>
      <c r="F364" s="214"/>
      <c r="G364" s="214"/>
      <c r="H364" s="216"/>
      <c r="I364" s="216"/>
      <c r="J364" s="214"/>
      <c r="K364" s="217"/>
      <c r="L364" s="214"/>
      <c r="M364" s="214"/>
      <c r="N364" s="214"/>
      <c r="O364" s="214"/>
      <c r="P364" s="214"/>
      <c r="Q364" s="214"/>
      <c r="R364" s="214"/>
      <c r="S364" s="214"/>
      <c r="T364" s="214"/>
      <c r="U364" s="214"/>
      <c r="V364" s="214"/>
      <c r="W364" s="214"/>
      <c r="X364" s="214"/>
      <c r="Y364" s="214"/>
      <c r="Z364" s="214"/>
      <c r="AA364" s="214"/>
      <c r="AB364" s="214"/>
    </row>
    <row r="365" spans="1:28" ht="15" hidden="1" thickBot="1" x14ac:dyDescent="0.25">
      <c r="A365" s="214"/>
      <c r="B365" s="218"/>
      <c r="C365" s="214"/>
      <c r="D365" s="218"/>
      <c r="E365" s="214"/>
      <c r="F365" s="214"/>
      <c r="G365" s="214"/>
      <c r="H365" s="216"/>
      <c r="I365" s="216"/>
      <c r="J365" s="214"/>
      <c r="K365" s="217"/>
      <c r="L365" s="214"/>
      <c r="M365" s="214"/>
      <c r="N365" s="214"/>
      <c r="O365" s="214"/>
      <c r="P365" s="214"/>
      <c r="Q365" s="214"/>
      <c r="R365" s="214"/>
      <c r="S365" s="214"/>
      <c r="T365" s="214"/>
      <c r="U365" s="214"/>
      <c r="V365" s="214"/>
      <c r="W365" s="214"/>
      <c r="X365" s="214"/>
      <c r="Y365" s="214"/>
      <c r="Z365" s="214"/>
      <c r="AA365" s="214"/>
      <c r="AB365" s="214"/>
    </row>
    <row r="366" spans="1:28" ht="15" hidden="1" thickBot="1" x14ac:dyDescent="0.25">
      <c r="A366" s="214"/>
      <c r="B366" s="218"/>
      <c r="C366" s="214"/>
      <c r="D366" s="218"/>
      <c r="E366" s="214"/>
      <c r="F366" s="214"/>
      <c r="G366" s="214"/>
      <c r="H366" s="216"/>
      <c r="I366" s="216"/>
      <c r="J366" s="214"/>
      <c r="K366" s="217"/>
      <c r="L366" s="214"/>
      <c r="M366" s="214"/>
      <c r="N366" s="214"/>
      <c r="O366" s="214"/>
      <c r="P366" s="214"/>
      <c r="Q366" s="214"/>
      <c r="R366" s="214"/>
      <c r="S366" s="214"/>
      <c r="T366" s="214"/>
      <c r="U366" s="214"/>
      <c r="V366" s="214"/>
      <c r="W366" s="214"/>
      <c r="X366" s="214"/>
      <c r="Y366" s="214"/>
      <c r="Z366" s="214"/>
      <c r="AA366" s="214"/>
      <c r="AB366" s="214"/>
    </row>
    <row r="367" spans="1:28" ht="15" hidden="1" thickBot="1" x14ac:dyDescent="0.25">
      <c r="A367" s="214"/>
      <c r="B367" s="218"/>
      <c r="C367" s="214"/>
      <c r="D367" s="218"/>
      <c r="E367" s="214"/>
      <c r="F367" s="214"/>
      <c r="G367" s="214"/>
      <c r="H367" s="216"/>
      <c r="I367" s="216"/>
      <c r="J367" s="214"/>
      <c r="K367" s="217"/>
      <c r="L367" s="214"/>
      <c r="M367" s="214"/>
      <c r="N367" s="214"/>
      <c r="O367" s="214"/>
      <c r="P367" s="214"/>
      <c r="Q367" s="214"/>
      <c r="R367" s="214"/>
      <c r="S367" s="214"/>
      <c r="T367" s="214"/>
      <c r="U367" s="214"/>
      <c r="V367" s="214"/>
      <c r="W367" s="214"/>
      <c r="X367" s="214"/>
      <c r="Y367" s="214"/>
      <c r="Z367" s="214"/>
      <c r="AA367" s="214"/>
      <c r="AB367" s="214"/>
    </row>
    <row r="368" spans="1:28" ht="15" hidden="1" thickBot="1" x14ac:dyDescent="0.25">
      <c r="A368" s="214"/>
      <c r="B368" s="218"/>
      <c r="C368" s="214"/>
      <c r="D368" s="218"/>
      <c r="E368" s="214"/>
      <c r="F368" s="214"/>
      <c r="G368" s="214"/>
      <c r="H368" s="216"/>
      <c r="I368" s="216"/>
      <c r="J368" s="214"/>
      <c r="K368" s="217"/>
      <c r="L368" s="214"/>
      <c r="M368" s="214"/>
      <c r="N368" s="214"/>
      <c r="O368" s="214"/>
      <c r="P368" s="214"/>
      <c r="Q368" s="214"/>
      <c r="R368" s="214"/>
      <c r="S368" s="214"/>
      <c r="T368" s="214"/>
      <c r="U368" s="214"/>
      <c r="V368" s="214"/>
      <c r="W368" s="214"/>
      <c r="X368" s="214"/>
      <c r="Y368" s="214"/>
      <c r="Z368" s="214"/>
      <c r="AA368" s="214"/>
      <c r="AB368" s="214"/>
    </row>
    <row r="369" spans="1:28" ht="15" hidden="1" thickBot="1" x14ac:dyDescent="0.25">
      <c r="A369" s="214"/>
      <c r="B369" s="218"/>
      <c r="C369" s="214"/>
      <c r="D369" s="218"/>
      <c r="E369" s="214"/>
      <c r="F369" s="214"/>
      <c r="G369" s="214"/>
      <c r="H369" s="216"/>
      <c r="I369" s="216"/>
      <c r="J369" s="214"/>
      <c r="K369" s="217"/>
      <c r="L369" s="214"/>
      <c r="M369" s="214"/>
      <c r="N369" s="214"/>
      <c r="O369" s="214"/>
      <c r="P369" s="214"/>
      <c r="Q369" s="214"/>
      <c r="R369" s="214"/>
      <c r="S369" s="214"/>
      <c r="T369" s="214"/>
      <c r="U369" s="214"/>
      <c r="V369" s="214"/>
      <c r="W369" s="214"/>
      <c r="X369" s="214"/>
      <c r="Y369" s="214"/>
      <c r="Z369" s="214"/>
      <c r="AA369" s="214"/>
      <c r="AB369" s="214"/>
    </row>
    <row r="370" spans="1:28" ht="15" hidden="1" thickBot="1" x14ac:dyDescent="0.25">
      <c r="A370" s="214"/>
      <c r="B370" s="218"/>
      <c r="C370" s="214"/>
      <c r="D370" s="218"/>
      <c r="E370" s="214"/>
      <c r="F370" s="214"/>
      <c r="G370" s="214"/>
      <c r="H370" s="216"/>
      <c r="I370" s="216"/>
      <c r="J370" s="214"/>
      <c r="K370" s="217"/>
      <c r="L370" s="214"/>
      <c r="M370" s="214"/>
      <c r="N370" s="214"/>
      <c r="O370" s="214"/>
      <c r="P370" s="214"/>
      <c r="Q370" s="214"/>
      <c r="R370" s="214"/>
      <c r="S370" s="214"/>
      <c r="T370" s="214"/>
      <c r="U370" s="214"/>
      <c r="V370" s="214"/>
      <c r="W370" s="214"/>
      <c r="X370" s="214"/>
      <c r="Y370" s="214"/>
      <c r="Z370" s="214"/>
      <c r="AA370" s="214"/>
      <c r="AB370" s="214"/>
    </row>
    <row r="371" spans="1:28" ht="15" hidden="1" thickBot="1" x14ac:dyDescent="0.25">
      <c r="A371" s="214"/>
      <c r="B371" s="218"/>
      <c r="C371" s="214"/>
      <c r="D371" s="218"/>
      <c r="E371" s="214"/>
      <c r="F371" s="214"/>
      <c r="G371" s="214"/>
      <c r="H371" s="216"/>
      <c r="I371" s="216"/>
      <c r="J371" s="214"/>
      <c r="K371" s="217"/>
      <c r="L371" s="214"/>
      <c r="M371" s="214"/>
      <c r="N371" s="214"/>
      <c r="O371" s="214"/>
      <c r="P371" s="214"/>
      <c r="Q371" s="214"/>
      <c r="R371" s="214"/>
      <c r="S371" s="214"/>
      <c r="T371" s="214"/>
      <c r="U371" s="214"/>
      <c r="V371" s="214"/>
      <c r="W371" s="214"/>
      <c r="X371" s="214"/>
      <c r="Y371" s="214"/>
      <c r="Z371" s="214"/>
      <c r="AA371" s="214"/>
      <c r="AB371" s="214"/>
    </row>
    <row r="372" spans="1:28" ht="15" hidden="1" thickBot="1" x14ac:dyDescent="0.25">
      <c r="A372" s="214"/>
      <c r="B372" s="218"/>
      <c r="C372" s="214"/>
      <c r="D372" s="218"/>
      <c r="E372" s="214"/>
      <c r="F372" s="214"/>
      <c r="G372" s="214"/>
      <c r="H372" s="216"/>
      <c r="I372" s="216"/>
      <c r="J372" s="214"/>
      <c r="K372" s="217"/>
      <c r="L372" s="214"/>
      <c r="M372" s="214"/>
      <c r="N372" s="214"/>
      <c r="O372" s="214"/>
      <c r="P372" s="214"/>
      <c r="Q372" s="214"/>
      <c r="R372" s="214"/>
      <c r="S372" s="214"/>
      <c r="T372" s="214"/>
      <c r="U372" s="214"/>
      <c r="V372" s="214"/>
      <c r="W372" s="214"/>
      <c r="X372" s="214"/>
      <c r="Y372" s="214"/>
      <c r="Z372" s="214"/>
      <c r="AA372" s="214"/>
      <c r="AB372" s="214"/>
    </row>
    <row r="373" spans="1:28" ht="15" hidden="1" thickBot="1" x14ac:dyDescent="0.25">
      <c r="A373" s="214"/>
      <c r="B373" s="218"/>
      <c r="C373" s="214"/>
      <c r="D373" s="218"/>
      <c r="E373" s="214"/>
      <c r="F373" s="214"/>
      <c r="G373" s="214"/>
      <c r="H373" s="216"/>
      <c r="I373" s="216"/>
      <c r="J373" s="214"/>
      <c r="K373" s="217"/>
      <c r="L373" s="214"/>
      <c r="M373" s="214"/>
      <c r="N373" s="214"/>
      <c r="O373" s="214"/>
      <c r="P373" s="214"/>
      <c r="Q373" s="214"/>
      <c r="R373" s="214"/>
      <c r="S373" s="214"/>
      <c r="T373" s="214"/>
      <c r="U373" s="214"/>
      <c r="V373" s="214"/>
      <c r="W373" s="214"/>
      <c r="X373" s="214"/>
      <c r="Y373" s="214"/>
      <c r="Z373" s="214"/>
      <c r="AA373" s="214"/>
      <c r="AB373" s="214"/>
    </row>
    <row r="374" spans="1:28" ht="15" hidden="1" thickBot="1" x14ac:dyDescent="0.25">
      <c r="A374" s="214"/>
      <c r="B374" s="218"/>
      <c r="C374" s="214"/>
      <c r="D374" s="218"/>
      <c r="E374" s="214"/>
      <c r="F374" s="214"/>
      <c r="G374" s="214"/>
      <c r="H374" s="216"/>
      <c r="I374" s="216"/>
      <c r="J374" s="214"/>
      <c r="K374" s="217"/>
      <c r="L374" s="214"/>
      <c r="M374" s="214"/>
      <c r="N374" s="214"/>
      <c r="O374" s="214"/>
      <c r="P374" s="214"/>
      <c r="Q374" s="214"/>
      <c r="R374" s="214"/>
      <c r="S374" s="214"/>
      <c r="T374" s="214"/>
      <c r="U374" s="214"/>
      <c r="V374" s="214"/>
      <c r="W374" s="214"/>
      <c r="X374" s="214"/>
      <c r="Y374" s="214"/>
      <c r="Z374" s="214"/>
      <c r="AA374" s="214"/>
      <c r="AB374" s="214"/>
    </row>
    <row r="375" spans="1:28" ht="15" hidden="1" thickBot="1" x14ac:dyDescent="0.25">
      <c r="A375" s="214"/>
      <c r="B375" s="218"/>
      <c r="C375" s="214"/>
      <c r="D375" s="218"/>
      <c r="E375" s="214"/>
      <c r="F375" s="214"/>
      <c r="G375" s="214"/>
      <c r="H375" s="216"/>
      <c r="I375" s="216"/>
      <c r="J375" s="214"/>
      <c r="K375" s="217"/>
      <c r="L375" s="214"/>
      <c r="M375" s="214"/>
      <c r="N375" s="214"/>
      <c r="O375" s="214"/>
      <c r="P375" s="214"/>
      <c r="Q375" s="214"/>
      <c r="R375" s="214"/>
      <c r="S375" s="214"/>
      <c r="T375" s="214"/>
      <c r="U375" s="214"/>
      <c r="V375" s="214"/>
      <c r="W375" s="214"/>
      <c r="X375" s="214"/>
      <c r="Y375" s="214"/>
      <c r="Z375" s="214"/>
      <c r="AA375" s="214"/>
      <c r="AB375" s="214"/>
    </row>
    <row r="376" spans="1:28" ht="15" hidden="1" thickBot="1" x14ac:dyDescent="0.25">
      <c r="A376" s="214"/>
      <c r="B376" s="218"/>
      <c r="C376" s="214"/>
      <c r="D376" s="218"/>
      <c r="E376" s="214"/>
      <c r="F376" s="214"/>
      <c r="G376" s="214"/>
      <c r="H376" s="216"/>
      <c r="I376" s="216"/>
      <c r="J376" s="214"/>
      <c r="K376" s="217"/>
      <c r="L376" s="214"/>
      <c r="M376" s="214"/>
      <c r="N376" s="214"/>
      <c r="O376" s="214"/>
      <c r="P376" s="214"/>
      <c r="Q376" s="214"/>
      <c r="R376" s="214"/>
      <c r="S376" s="214"/>
      <c r="T376" s="214"/>
      <c r="U376" s="214"/>
      <c r="V376" s="214"/>
      <c r="W376" s="214"/>
      <c r="X376" s="214"/>
      <c r="Y376" s="214"/>
      <c r="Z376" s="214"/>
      <c r="AA376" s="214"/>
      <c r="AB376" s="214"/>
    </row>
    <row r="377" spans="1:28" ht="15" hidden="1" thickBot="1" x14ac:dyDescent="0.25">
      <c r="A377" s="214"/>
      <c r="B377" s="218"/>
      <c r="C377" s="214"/>
      <c r="D377" s="218"/>
      <c r="E377" s="214"/>
      <c r="F377" s="214"/>
      <c r="G377" s="214"/>
      <c r="H377" s="216"/>
      <c r="I377" s="216"/>
      <c r="J377" s="214"/>
      <c r="K377" s="217"/>
      <c r="L377" s="214"/>
      <c r="M377" s="214"/>
      <c r="N377" s="214"/>
      <c r="O377" s="214"/>
      <c r="P377" s="214"/>
      <c r="Q377" s="214"/>
      <c r="R377" s="214"/>
      <c r="S377" s="214"/>
      <c r="T377" s="214"/>
      <c r="U377" s="214"/>
      <c r="V377" s="214"/>
      <c r="W377" s="214"/>
      <c r="X377" s="214"/>
      <c r="Y377" s="214"/>
      <c r="Z377" s="214"/>
      <c r="AA377" s="214"/>
      <c r="AB377" s="214"/>
    </row>
    <row r="378" spans="1:28" ht="15" hidden="1" thickBot="1" x14ac:dyDescent="0.25">
      <c r="A378" s="214"/>
      <c r="B378" s="218"/>
      <c r="C378" s="214"/>
      <c r="D378" s="218"/>
      <c r="E378" s="214"/>
      <c r="F378" s="214"/>
      <c r="G378" s="214"/>
      <c r="H378" s="216"/>
      <c r="I378" s="216"/>
      <c r="J378" s="214"/>
      <c r="K378" s="217"/>
      <c r="L378" s="214"/>
      <c r="M378" s="214"/>
      <c r="N378" s="214"/>
      <c r="O378" s="214"/>
      <c r="P378" s="214"/>
      <c r="Q378" s="214"/>
      <c r="R378" s="214"/>
      <c r="S378" s="214"/>
      <c r="T378" s="214"/>
      <c r="U378" s="214"/>
      <c r="V378" s="214"/>
      <c r="W378" s="214"/>
      <c r="X378" s="214"/>
      <c r="Y378" s="214"/>
      <c r="Z378" s="214"/>
      <c r="AA378" s="214"/>
      <c r="AB378" s="214"/>
    </row>
    <row r="379" spans="1:28" ht="15" hidden="1" thickBot="1" x14ac:dyDescent="0.25">
      <c r="A379" s="214"/>
      <c r="B379" s="218"/>
      <c r="C379" s="214"/>
      <c r="D379" s="218"/>
      <c r="E379" s="214"/>
      <c r="F379" s="214"/>
      <c r="G379" s="214"/>
      <c r="H379" s="216"/>
      <c r="I379" s="216"/>
      <c r="J379" s="214"/>
      <c r="K379" s="217"/>
      <c r="L379" s="214"/>
      <c r="M379" s="214"/>
      <c r="N379" s="214"/>
      <c r="O379" s="214"/>
      <c r="P379" s="214"/>
      <c r="Q379" s="214"/>
      <c r="R379" s="214"/>
      <c r="S379" s="214"/>
      <c r="T379" s="214"/>
      <c r="U379" s="214"/>
      <c r="V379" s="214"/>
      <c r="W379" s="214"/>
      <c r="X379" s="214"/>
      <c r="Y379" s="214"/>
      <c r="Z379" s="214"/>
      <c r="AA379" s="214"/>
      <c r="AB379" s="214"/>
    </row>
    <row r="380" spans="1:28" ht="15" hidden="1" thickBot="1" x14ac:dyDescent="0.25">
      <c r="A380" s="214"/>
      <c r="B380" s="218"/>
      <c r="C380" s="214"/>
      <c r="D380" s="218"/>
      <c r="E380" s="214"/>
      <c r="F380" s="214"/>
      <c r="G380" s="214"/>
      <c r="H380" s="216"/>
      <c r="I380" s="216"/>
      <c r="J380" s="214"/>
      <c r="K380" s="217"/>
      <c r="L380" s="214"/>
      <c r="M380" s="214"/>
      <c r="N380" s="214"/>
      <c r="O380" s="214"/>
      <c r="P380" s="214"/>
      <c r="Q380" s="214"/>
      <c r="R380" s="214"/>
      <c r="S380" s="214"/>
      <c r="T380" s="214"/>
      <c r="U380" s="214"/>
      <c r="V380" s="214"/>
      <c r="W380" s="214"/>
      <c r="X380" s="214"/>
      <c r="Y380" s="214"/>
      <c r="Z380" s="214"/>
      <c r="AA380" s="214"/>
      <c r="AB380" s="214"/>
    </row>
    <row r="381" spans="1:28" ht="15" hidden="1" thickBot="1" x14ac:dyDescent="0.25">
      <c r="A381" s="214"/>
      <c r="B381" s="218"/>
      <c r="C381" s="214"/>
      <c r="D381" s="218"/>
      <c r="E381" s="214"/>
      <c r="F381" s="214"/>
      <c r="G381" s="214"/>
      <c r="H381" s="216"/>
      <c r="I381" s="216"/>
      <c r="J381" s="214"/>
      <c r="K381" s="217"/>
      <c r="L381" s="214"/>
      <c r="M381" s="214"/>
      <c r="N381" s="214"/>
      <c r="O381" s="214"/>
      <c r="P381" s="214"/>
      <c r="Q381" s="214"/>
      <c r="R381" s="214"/>
      <c r="S381" s="214"/>
      <c r="T381" s="214"/>
      <c r="U381" s="214"/>
      <c r="V381" s="214"/>
      <c r="W381" s="214"/>
      <c r="X381" s="214"/>
      <c r="Y381" s="214"/>
      <c r="Z381" s="214"/>
      <c r="AA381" s="214"/>
      <c r="AB381" s="214"/>
    </row>
    <row r="382" spans="1:28" ht="15" hidden="1" thickBot="1" x14ac:dyDescent="0.25">
      <c r="A382" s="214"/>
      <c r="B382" s="218"/>
      <c r="C382" s="214"/>
      <c r="D382" s="218"/>
      <c r="E382" s="214"/>
      <c r="F382" s="214"/>
      <c r="G382" s="214"/>
      <c r="H382" s="216"/>
      <c r="I382" s="216"/>
      <c r="J382" s="214"/>
      <c r="K382" s="217"/>
      <c r="L382" s="214"/>
      <c r="M382" s="214"/>
      <c r="N382" s="214"/>
      <c r="O382" s="214"/>
      <c r="P382" s="214"/>
      <c r="Q382" s="214"/>
      <c r="R382" s="214"/>
      <c r="S382" s="214"/>
      <c r="T382" s="214"/>
      <c r="U382" s="214"/>
      <c r="V382" s="214"/>
      <c r="W382" s="214"/>
      <c r="X382" s="214"/>
      <c r="Y382" s="214"/>
      <c r="Z382" s="214"/>
      <c r="AA382" s="214"/>
      <c r="AB382" s="214"/>
    </row>
    <row r="383" spans="1:28" ht="15" hidden="1" thickBot="1" x14ac:dyDescent="0.25">
      <c r="A383" s="214"/>
      <c r="B383" s="218"/>
      <c r="C383" s="214"/>
      <c r="D383" s="218"/>
      <c r="E383" s="214"/>
      <c r="F383" s="214"/>
      <c r="G383" s="214"/>
      <c r="H383" s="216"/>
      <c r="I383" s="216"/>
      <c r="J383" s="214"/>
      <c r="K383" s="217"/>
      <c r="L383" s="214"/>
      <c r="M383" s="214"/>
      <c r="N383" s="214"/>
      <c r="O383" s="214"/>
      <c r="P383" s="214"/>
      <c r="Q383" s="214"/>
      <c r="R383" s="214"/>
      <c r="S383" s="214"/>
      <c r="T383" s="214"/>
      <c r="U383" s="214"/>
      <c r="V383" s="214"/>
      <c r="W383" s="214"/>
      <c r="X383" s="214"/>
      <c r="Y383" s="214"/>
      <c r="Z383" s="214"/>
      <c r="AA383" s="214"/>
      <c r="AB383" s="214"/>
    </row>
    <row r="384" spans="1:28" ht="15" hidden="1" thickBot="1" x14ac:dyDescent="0.25">
      <c r="A384" s="214"/>
      <c r="B384" s="218"/>
      <c r="C384" s="214"/>
      <c r="D384" s="218"/>
      <c r="E384" s="214"/>
      <c r="F384" s="214"/>
      <c r="G384" s="214"/>
      <c r="H384" s="216"/>
      <c r="I384" s="216"/>
      <c r="J384" s="214"/>
      <c r="K384" s="217"/>
      <c r="L384" s="214"/>
      <c r="M384" s="214"/>
      <c r="N384" s="214"/>
      <c r="O384" s="214"/>
      <c r="P384" s="214"/>
      <c r="Q384" s="214"/>
      <c r="R384" s="214"/>
      <c r="S384" s="214"/>
      <c r="T384" s="214"/>
      <c r="U384" s="214"/>
      <c r="V384" s="214"/>
      <c r="W384" s="214"/>
      <c r="X384" s="214"/>
      <c r="Y384" s="214"/>
      <c r="Z384" s="214"/>
      <c r="AA384" s="214"/>
      <c r="AB384" s="214"/>
    </row>
    <row r="385" spans="1:28" ht="15" hidden="1" thickBot="1" x14ac:dyDescent="0.25">
      <c r="A385" s="214"/>
      <c r="B385" s="218"/>
      <c r="C385" s="214"/>
      <c r="D385" s="218"/>
      <c r="E385" s="214"/>
      <c r="F385" s="214"/>
      <c r="G385" s="214"/>
      <c r="H385" s="216"/>
      <c r="I385" s="216"/>
      <c r="J385" s="214"/>
      <c r="K385" s="217"/>
      <c r="L385" s="214"/>
      <c r="M385" s="214"/>
      <c r="N385" s="214"/>
      <c r="O385" s="214"/>
      <c r="P385" s="214"/>
      <c r="Q385" s="214"/>
      <c r="R385" s="214"/>
      <c r="S385" s="214"/>
      <c r="T385" s="214"/>
      <c r="U385" s="214"/>
      <c r="V385" s="214"/>
      <c r="W385" s="214"/>
      <c r="X385" s="214"/>
      <c r="Y385" s="214"/>
      <c r="Z385" s="214"/>
      <c r="AA385" s="214"/>
      <c r="AB385" s="214"/>
    </row>
    <row r="386" spans="1:28" ht="15" hidden="1" thickBot="1" x14ac:dyDescent="0.25">
      <c r="A386" s="214"/>
      <c r="B386" s="218"/>
      <c r="C386" s="214"/>
      <c r="D386" s="218"/>
      <c r="E386" s="214"/>
      <c r="F386" s="214"/>
      <c r="G386" s="214"/>
      <c r="H386" s="216"/>
      <c r="I386" s="216"/>
      <c r="J386" s="214"/>
      <c r="K386" s="217"/>
      <c r="L386" s="214"/>
      <c r="M386" s="214"/>
      <c r="N386" s="214"/>
      <c r="O386" s="214"/>
      <c r="P386" s="214"/>
      <c r="Q386" s="214"/>
      <c r="R386" s="214"/>
      <c r="S386" s="214"/>
      <c r="T386" s="214"/>
      <c r="U386" s="214"/>
      <c r="V386" s="214"/>
      <c r="W386" s="214"/>
      <c r="X386" s="214"/>
      <c r="Y386" s="214"/>
      <c r="Z386" s="214"/>
      <c r="AA386" s="214"/>
      <c r="AB386" s="214"/>
    </row>
    <row r="387" spans="1:28" ht="15" hidden="1" thickBot="1" x14ac:dyDescent="0.25">
      <c r="A387" s="214"/>
      <c r="B387" s="218"/>
      <c r="C387" s="214"/>
      <c r="D387" s="218"/>
      <c r="E387" s="214"/>
      <c r="F387" s="214"/>
      <c r="G387" s="214"/>
      <c r="H387" s="216"/>
      <c r="I387" s="216"/>
      <c r="J387" s="214"/>
      <c r="K387" s="217"/>
      <c r="L387" s="214"/>
      <c r="M387" s="214"/>
      <c r="N387" s="214"/>
      <c r="O387" s="214"/>
      <c r="P387" s="214"/>
      <c r="Q387" s="214"/>
      <c r="R387" s="214"/>
      <c r="S387" s="214"/>
      <c r="T387" s="214"/>
      <c r="U387" s="214"/>
      <c r="V387" s="214"/>
      <c r="W387" s="214"/>
      <c r="X387" s="214"/>
      <c r="Y387" s="214"/>
      <c r="Z387" s="214"/>
      <c r="AA387" s="214"/>
      <c r="AB387" s="214"/>
    </row>
    <row r="388" spans="1:28" ht="15" hidden="1" thickBot="1" x14ac:dyDescent="0.25">
      <c r="A388" s="214"/>
      <c r="B388" s="218"/>
      <c r="C388" s="214"/>
      <c r="D388" s="218"/>
      <c r="E388" s="214"/>
      <c r="F388" s="214"/>
      <c r="G388" s="214"/>
      <c r="H388" s="216"/>
      <c r="I388" s="216"/>
      <c r="J388" s="214"/>
      <c r="K388" s="217"/>
      <c r="L388" s="214"/>
      <c r="M388" s="214"/>
      <c r="N388" s="214"/>
      <c r="O388" s="214"/>
      <c r="P388" s="214"/>
      <c r="Q388" s="214"/>
      <c r="R388" s="214"/>
      <c r="S388" s="214"/>
      <c r="T388" s="214"/>
      <c r="U388" s="214"/>
      <c r="V388" s="214"/>
      <c r="W388" s="214"/>
      <c r="X388" s="214"/>
      <c r="Y388" s="214"/>
      <c r="Z388" s="214"/>
      <c r="AA388" s="214"/>
      <c r="AB388" s="214"/>
    </row>
    <row r="389" spans="1:28" ht="15" hidden="1" thickBot="1" x14ac:dyDescent="0.25">
      <c r="A389" s="214"/>
      <c r="B389" s="218"/>
      <c r="C389" s="214"/>
      <c r="D389" s="218"/>
      <c r="E389" s="214"/>
      <c r="F389" s="214"/>
      <c r="G389" s="214"/>
      <c r="H389" s="216"/>
      <c r="I389" s="216"/>
      <c r="J389" s="214"/>
      <c r="K389" s="217"/>
      <c r="L389" s="214"/>
      <c r="M389" s="214"/>
      <c r="N389" s="214"/>
      <c r="O389" s="214"/>
      <c r="P389" s="214"/>
      <c r="Q389" s="214"/>
      <c r="R389" s="214"/>
      <c r="S389" s="214"/>
      <c r="T389" s="214"/>
      <c r="U389" s="214"/>
      <c r="V389" s="214"/>
      <c r="W389" s="214"/>
      <c r="X389" s="214"/>
      <c r="Y389" s="214"/>
      <c r="Z389" s="214"/>
      <c r="AA389" s="214"/>
      <c r="AB389" s="214"/>
    </row>
    <row r="390" spans="1:28" ht="15" hidden="1" thickBot="1" x14ac:dyDescent="0.25">
      <c r="A390" s="214"/>
      <c r="B390" s="218"/>
      <c r="C390" s="214"/>
      <c r="D390" s="218"/>
      <c r="E390" s="214"/>
      <c r="F390" s="214"/>
      <c r="G390" s="214"/>
      <c r="H390" s="216"/>
      <c r="I390" s="216"/>
      <c r="J390" s="214"/>
      <c r="K390" s="217"/>
      <c r="L390" s="214"/>
      <c r="M390" s="214"/>
      <c r="N390" s="214"/>
      <c r="O390" s="214"/>
      <c r="P390" s="214"/>
      <c r="Q390" s="214"/>
      <c r="R390" s="214"/>
      <c r="S390" s="214"/>
      <c r="T390" s="214"/>
      <c r="U390" s="214"/>
      <c r="V390" s="214"/>
      <c r="W390" s="214"/>
      <c r="X390" s="214"/>
      <c r="Y390" s="214"/>
      <c r="Z390" s="214"/>
      <c r="AA390" s="214"/>
      <c r="AB390" s="214"/>
    </row>
    <row r="391" spans="1:28" ht="15" hidden="1" thickBot="1" x14ac:dyDescent="0.25">
      <c r="A391" s="214"/>
      <c r="B391" s="218"/>
      <c r="C391" s="214"/>
      <c r="D391" s="218"/>
      <c r="E391" s="214"/>
      <c r="F391" s="214"/>
      <c r="G391" s="214"/>
      <c r="H391" s="216"/>
      <c r="I391" s="216"/>
      <c r="J391" s="214"/>
      <c r="K391" s="217"/>
      <c r="L391" s="214"/>
      <c r="M391" s="214"/>
      <c r="N391" s="214"/>
      <c r="O391" s="214"/>
      <c r="P391" s="214"/>
      <c r="Q391" s="214"/>
      <c r="R391" s="214"/>
      <c r="S391" s="214"/>
      <c r="T391" s="214"/>
      <c r="U391" s="214"/>
      <c r="V391" s="214"/>
      <c r="W391" s="214"/>
      <c r="X391" s="214"/>
      <c r="Y391" s="214"/>
      <c r="Z391" s="214"/>
      <c r="AA391" s="214"/>
      <c r="AB391" s="214"/>
    </row>
    <row r="392" spans="1:28" ht="15" hidden="1" thickBot="1" x14ac:dyDescent="0.25">
      <c r="A392" s="214"/>
      <c r="B392" s="218"/>
      <c r="C392" s="214"/>
      <c r="D392" s="218"/>
      <c r="E392" s="214"/>
      <c r="F392" s="214"/>
      <c r="G392" s="214"/>
      <c r="H392" s="216"/>
      <c r="I392" s="216"/>
      <c r="J392" s="214"/>
      <c r="K392" s="217"/>
      <c r="L392" s="214"/>
      <c r="M392" s="214"/>
      <c r="N392" s="214"/>
      <c r="O392" s="214"/>
      <c r="P392" s="214"/>
      <c r="Q392" s="214"/>
      <c r="R392" s="214"/>
      <c r="S392" s="214"/>
      <c r="T392" s="214"/>
      <c r="U392" s="214"/>
      <c r="V392" s="214"/>
      <c r="W392" s="214"/>
      <c r="X392" s="214"/>
      <c r="Y392" s="214"/>
      <c r="Z392" s="214"/>
      <c r="AA392" s="214"/>
      <c r="AB392" s="214"/>
    </row>
    <row r="393" spans="1:28" ht="15" hidden="1" thickBot="1" x14ac:dyDescent="0.25">
      <c r="A393" s="214"/>
      <c r="B393" s="218"/>
      <c r="C393" s="214"/>
      <c r="D393" s="218"/>
      <c r="E393" s="214"/>
      <c r="F393" s="214"/>
      <c r="G393" s="214"/>
      <c r="H393" s="216"/>
      <c r="I393" s="216"/>
      <c r="J393" s="214"/>
      <c r="K393" s="217"/>
      <c r="L393" s="214"/>
      <c r="M393" s="214"/>
      <c r="N393" s="214"/>
      <c r="O393" s="214"/>
      <c r="P393" s="214"/>
      <c r="Q393" s="214"/>
      <c r="R393" s="214"/>
      <c r="S393" s="214"/>
      <c r="T393" s="214"/>
      <c r="U393" s="214"/>
      <c r="V393" s="214"/>
      <c r="W393" s="214"/>
      <c r="X393" s="214"/>
      <c r="Y393" s="214"/>
      <c r="Z393" s="214"/>
      <c r="AA393" s="214"/>
      <c r="AB393" s="214"/>
    </row>
    <row r="394" spans="1:28" ht="15" hidden="1" thickBot="1" x14ac:dyDescent="0.25">
      <c r="A394" s="214"/>
      <c r="B394" s="218"/>
      <c r="C394" s="214"/>
      <c r="D394" s="218"/>
      <c r="E394" s="214"/>
      <c r="F394" s="214"/>
      <c r="G394" s="214"/>
      <c r="H394" s="216"/>
      <c r="I394" s="216"/>
      <c r="J394" s="214"/>
      <c r="K394" s="217"/>
      <c r="L394" s="214"/>
      <c r="M394" s="214"/>
      <c r="N394" s="214"/>
      <c r="O394" s="214"/>
      <c r="P394" s="214"/>
      <c r="Q394" s="214"/>
      <c r="R394" s="214"/>
      <c r="S394" s="214"/>
      <c r="T394" s="214"/>
      <c r="U394" s="214"/>
      <c r="V394" s="214"/>
      <c r="W394" s="214"/>
      <c r="X394" s="214"/>
      <c r="Y394" s="214"/>
      <c r="Z394" s="214"/>
      <c r="AA394" s="214"/>
      <c r="AB394" s="214"/>
    </row>
    <row r="395" spans="1:28" ht="15" hidden="1" thickBot="1" x14ac:dyDescent="0.25">
      <c r="A395" s="214"/>
      <c r="B395" s="218"/>
      <c r="C395" s="214"/>
      <c r="D395" s="218"/>
      <c r="E395" s="214"/>
      <c r="F395" s="214"/>
      <c r="G395" s="214"/>
      <c r="H395" s="216"/>
      <c r="I395" s="216"/>
      <c r="J395" s="214"/>
      <c r="K395" s="217"/>
      <c r="L395" s="214"/>
      <c r="M395" s="214"/>
      <c r="N395" s="214"/>
      <c r="O395" s="214"/>
      <c r="P395" s="214"/>
      <c r="Q395" s="214"/>
      <c r="R395" s="214"/>
      <c r="S395" s="214"/>
      <c r="T395" s="214"/>
      <c r="U395" s="214"/>
      <c r="V395" s="214"/>
      <c r="W395" s="214"/>
      <c r="X395" s="214"/>
      <c r="Y395" s="214"/>
      <c r="Z395" s="214"/>
      <c r="AA395" s="214"/>
      <c r="AB395" s="214"/>
    </row>
    <row r="396" spans="1:28" ht="15" hidden="1" thickBot="1" x14ac:dyDescent="0.25">
      <c r="A396" s="214"/>
      <c r="B396" s="218"/>
      <c r="C396" s="214"/>
      <c r="D396" s="218"/>
      <c r="E396" s="214"/>
      <c r="F396" s="214"/>
      <c r="G396" s="214"/>
      <c r="H396" s="216"/>
      <c r="I396" s="216"/>
      <c r="J396" s="214"/>
      <c r="K396" s="217"/>
      <c r="L396" s="214"/>
      <c r="M396" s="214"/>
      <c r="N396" s="214"/>
      <c r="O396" s="214"/>
      <c r="P396" s="214"/>
      <c r="Q396" s="214"/>
      <c r="R396" s="214"/>
      <c r="S396" s="214"/>
      <c r="T396" s="214"/>
      <c r="U396" s="214"/>
      <c r="V396" s="214"/>
      <c r="W396" s="214"/>
      <c r="X396" s="214"/>
      <c r="Y396" s="214"/>
      <c r="Z396" s="214"/>
      <c r="AA396" s="214"/>
      <c r="AB396" s="214"/>
    </row>
    <row r="397" spans="1:28" ht="15" hidden="1" thickBot="1" x14ac:dyDescent="0.25">
      <c r="A397" s="214"/>
      <c r="B397" s="218"/>
      <c r="C397" s="214"/>
      <c r="D397" s="218"/>
      <c r="E397" s="214"/>
      <c r="F397" s="214"/>
      <c r="G397" s="214"/>
      <c r="H397" s="216"/>
      <c r="I397" s="216"/>
      <c r="J397" s="214"/>
      <c r="K397" s="217"/>
      <c r="L397" s="214"/>
      <c r="M397" s="214"/>
      <c r="N397" s="214"/>
      <c r="O397" s="214"/>
      <c r="P397" s="214"/>
      <c r="Q397" s="214"/>
      <c r="R397" s="214"/>
      <c r="S397" s="214"/>
      <c r="T397" s="214"/>
      <c r="U397" s="214"/>
      <c r="V397" s="214"/>
      <c r="W397" s="214"/>
      <c r="X397" s="214"/>
      <c r="Y397" s="214"/>
      <c r="Z397" s="214"/>
      <c r="AA397" s="214"/>
      <c r="AB397" s="214"/>
    </row>
    <row r="398" spans="1:28" ht="15" hidden="1" thickBot="1" x14ac:dyDescent="0.25">
      <c r="A398" s="214"/>
      <c r="B398" s="218"/>
      <c r="C398" s="214"/>
      <c r="D398" s="218"/>
      <c r="E398" s="214"/>
      <c r="F398" s="214"/>
      <c r="G398" s="214"/>
      <c r="H398" s="216"/>
      <c r="I398" s="216"/>
      <c r="J398" s="214"/>
      <c r="K398" s="217"/>
      <c r="L398" s="214"/>
      <c r="M398" s="214"/>
      <c r="N398" s="214"/>
      <c r="O398" s="214"/>
      <c r="P398" s="214"/>
      <c r="Q398" s="214"/>
      <c r="R398" s="214"/>
      <c r="S398" s="214"/>
      <c r="T398" s="214"/>
      <c r="U398" s="214"/>
      <c r="V398" s="214"/>
      <c r="W398" s="214"/>
      <c r="X398" s="214"/>
      <c r="Y398" s="214"/>
      <c r="Z398" s="214"/>
      <c r="AA398" s="214"/>
      <c r="AB398" s="214"/>
    </row>
    <row r="399" spans="1:28" ht="15" hidden="1" thickBot="1" x14ac:dyDescent="0.25">
      <c r="A399" s="214"/>
      <c r="B399" s="218"/>
      <c r="C399" s="214"/>
      <c r="D399" s="218"/>
      <c r="E399" s="214"/>
      <c r="F399" s="214"/>
      <c r="G399" s="214"/>
      <c r="H399" s="216"/>
      <c r="I399" s="216"/>
      <c r="J399" s="214"/>
      <c r="K399" s="217"/>
      <c r="L399" s="214"/>
      <c r="M399" s="214"/>
      <c r="N399" s="214"/>
      <c r="O399" s="214"/>
      <c r="P399" s="214"/>
      <c r="Q399" s="214"/>
      <c r="R399" s="214"/>
      <c r="S399" s="214"/>
      <c r="T399" s="214"/>
      <c r="U399" s="214"/>
      <c r="V399" s="214"/>
      <c r="W399" s="214"/>
      <c r="X399" s="214"/>
      <c r="Y399" s="214"/>
      <c r="Z399" s="214"/>
      <c r="AA399" s="214"/>
      <c r="AB399" s="214"/>
    </row>
    <row r="400" spans="1:28" ht="15" hidden="1" thickBot="1" x14ac:dyDescent="0.25">
      <c r="A400" s="214"/>
      <c r="B400" s="218"/>
      <c r="C400" s="214"/>
      <c r="D400" s="218"/>
      <c r="E400" s="214"/>
      <c r="F400" s="214"/>
      <c r="G400" s="214"/>
      <c r="H400" s="216"/>
      <c r="I400" s="216"/>
      <c r="J400" s="214"/>
      <c r="K400" s="217"/>
      <c r="L400" s="214"/>
      <c r="M400" s="214"/>
      <c r="N400" s="214"/>
      <c r="O400" s="214"/>
      <c r="P400" s="214"/>
      <c r="Q400" s="214"/>
      <c r="R400" s="214"/>
      <c r="S400" s="214"/>
      <c r="T400" s="214"/>
      <c r="U400" s="214"/>
      <c r="V400" s="214"/>
      <c r="W400" s="214"/>
      <c r="X400" s="214"/>
      <c r="Y400" s="214"/>
      <c r="Z400" s="214"/>
      <c r="AA400" s="214"/>
      <c r="AB400" s="214"/>
    </row>
    <row r="401" spans="1:28" ht="15" hidden="1" thickBot="1" x14ac:dyDescent="0.25">
      <c r="A401" s="214"/>
      <c r="B401" s="218"/>
      <c r="C401" s="214"/>
      <c r="D401" s="218"/>
      <c r="E401" s="214"/>
      <c r="F401" s="214"/>
      <c r="G401" s="214"/>
      <c r="H401" s="216"/>
      <c r="I401" s="216"/>
      <c r="J401" s="214"/>
      <c r="K401" s="217"/>
      <c r="L401" s="214"/>
      <c r="M401" s="214"/>
      <c r="N401" s="214"/>
      <c r="O401" s="214"/>
      <c r="P401" s="214"/>
      <c r="Q401" s="214"/>
      <c r="R401" s="214"/>
      <c r="S401" s="214"/>
      <c r="T401" s="214"/>
      <c r="U401" s="214"/>
      <c r="V401" s="214"/>
      <c r="W401" s="214"/>
      <c r="X401" s="214"/>
      <c r="Y401" s="214"/>
      <c r="Z401" s="214"/>
      <c r="AA401" s="214"/>
      <c r="AB401" s="214"/>
    </row>
    <row r="402" spans="1:28" ht="15" hidden="1" thickBot="1" x14ac:dyDescent="0.25">
      <c r="A402" s="214"/>
      <c r="B402" s="218"/>
      <c r="C402" s="214"/>
      <c r="D402" s="218"/>
      <c r="E402" s="214"/>
      <c r="F402" s="214"/>
      <c r="G402" s="214"/>
      <c r="H402" s="216"/>
      <c r="I402" s="216"/>
      <c r="J402" s="214"/>
      <c r="K402" s="217"/>
      <c r="L402" s="214"/>
      <c r="M402" s="214"/>
      <c r="N402" s="214"/>
      <c r="O402" s="214"/>
      <c r="P402" s="214"/>
      <c r="Q402" s="214"/>
      <c r="R402" s="214"/>
      <c r="S402" s="214"/>
      <c r="T402" s="214"/>
      <c r="U402" s="214"/>
      <c r="V402" s="214"/>
      <c r="W402" s="214"/>
      <c r="X402" s="214"/>
      <c r="Y402" s="214"/>
      <c r="Z402" s="214"/>
      <c r="AA402" s="214"/>
      <c r="AB402" s="214"/>
    </row>
    <row r="403" spans="1:28" ht="15" hidden="1" thickBot="1" x14ac:dyDescent="0.25">
      <c r="A403" s="214"/>
      <c r="B403" s="218"/>
      <c r="C403" s="214"/>
      <c r="D403" s="218"/>
      <c r="E403" s="214"/>
      <c r="F403" s="214"/>
      <c r="G403" s="214"/>
      <c r="H403" s="216"/>
      <c r="I403" s="216"/>
      <c r="J403" s="214"/>
      <c r="K403" s="217"/>
      <c r="L403" s="214"/>
      <c r="M403" s="214"/>
      <c r="N403" s="214"/>
      <c r="O403" s="214"/>
      <c r="P403" s="214"/>
      <c r="Q403" s="214"/>
      <c r="R403" s="214"/>
      <c r="S403" s="214"/>
      <c r="T403" s="214"/>
      <c r="U403" s="214"/>
      <c r="V403" s="214"/>
      <c r="W403" s="214"/>
      <c r="X403" s="214"/>
      <c r="Y403" s="214"/>
      <c r="Z403" s="214"/>
      <c r="AA403" s="214"/>
      <c r="AB403" s="214"/>
    </row>
    <row r="404" spans="1:28" ht="15" hidden="1" thickBot="1" x14ac:dyDescent="0.25">
      <c r="A404" s="214"/>
      <c r="B404" s="218"/>
      <c r="C404" s="214"/>
      <c r="D404" s="218"/>
      <c r="E404" s="214"/>
      <c r="F404" s="214"/>
      <c r="G404" s="214"/>
      <c r="H404" s="216"/>
      <c r="I404" s="216"/>
      <c r="J404" s="214"/>
      <c r="K404" s="217"/>
      <c r="L404" s="214"/>
      <c r="M404" s="214"/>
      <c r="N404" s="214"/>
      <c r="O404" s="214"/>
      <c r="P404" s="214"/>
      <c r="Q404" s="214"/>
      <c r="R404" s="214"/>
      <c r="S404" s="214"/>
      <c r="T404" s="214"/>
      <c r="U404" s="214"/>
      <c r="V404" s="214"/>
      <c r="W404" s="214"/>
      <c r="X404" s="214"/>
      <c r="Y404" s="214"/>
      <c r="Z404" s="214"/>
      <c r="AA404" s="214"/>
      <c r="AB404" s="214"/>
    </row>
    <row r="405" spans="1:28" ht="15" hidden="1" thickBot="1" x14ac:dyDescent="0.25">
      <c r="A405" s="214"/>
      <c r="B405" s="218"/>
      <c r="C405" s="214"/>
      <c r="D405" s="218"/>
      <c r="E405" s="214"/>
      <c r="F405" s="214"/>
      <c r="G405" s="214"/>
      <c r="H405" s="216"/>
      <c r="I405" s="216"/>
      <c r="J405" s="214"/>
      <c r="K405" s="217"/>
      <c r="L405" s="214"/>
      <c r="M405" s="214"/>
      <c r="N405" s="214"/>
      <c r="O405" s="214"/>
      <c r="P405" s="214"/>
      <c r="Q405" s="214"/>
      <c r="R405" s="214"/>
      <c r="S405" s="214"/>
      <c r="T405" s="214"/>
      <c r="U405" s="214"/>
      <c r="V405" s="214"/>
      <c r="W405" s="214"/>
      <c r="X405" s="214"/>
      <c r="Y405" s="214"/>
      <c r="Z405" s="214"/>
      <c r="AA405" s="214"/>
      <c r="AB405" s="214"/>
    </row>
    <row r="406" spans="1:28" ht="15" hidden="1" thickBot="1" x14ac:dyDescent="0.25">
      <c r="A406" s="214"/>
      <c r="B406" s="218"/>
      <c r="C406" s="214"/>
      <c r="D406" s="218"/>
      <c r="E406" s="214"/>
      <c r="F406" s="214"/>
      <c r="G406" s="214"/>
      <c r="H406" s="216"/>
      <c r="I406" s="216"/>
      <c r="J406" s="214"/>
      <c r="K406" s="217"/>
      <c r="L406" s="214"/>
      <c r="M406" s="214"/>
      <c r="N406" s="214"/>
      <c r="O406" s="214"/>
      <c r="P406" s="214"/>
      <c r="Q406" s="214"/>
      <c r="R406" s="214"/>
      <c r="S406" s="214"/>
      <c r="T406" s="214"/>
      <c r="U406" s="214"/>
      <c r="V406" s="214"/>
      <c r="W406" s="214"/>
      <c r="X406" s="214"/>
      <c r="Y406" s="214"/>
      <c r="Z406" s="214"/>
      <c r="AA406" s="214"/>
      <c r="AB406" s="214"/>
    </row>
    <row r="407" spans="1:28" ht="15" hidden="1" thickBot="1" x14ac:dyDescent="0.25">
      <c r="A407" s="214"/>
      <c r="B407" s="218"/>
      <c r="C407" s="214"/>
      <c r="D407" s="218"/>
      <c r="E407" s="214"/>
      <c r="F407" s="214"/>
      <c r="G407" s="214"/>
      <c r="H407" s="216"/>
      <c r="I407" s="216"/>
      <c r="J407" s="214"/>
      <c r="K407" s="217"/>
      <c r="L407" s="214"/>
      <c r="M407" s="214"/>
      <c r="N407" s="214"/>
      <c r="O407" s="214"/>
      <c r="P407" s="214"/>
      <c r="Q407" s="214"/>
      <c r="R407" s="214"/>
      <c r="S407" s="214"/>
      <c r="T407" s="214"/>
      <c r="U407" s="214"/>
      <c r="V407" s="214"/>
      <c r="W407" s="214"/>
      <c r="X407" s="214"/>
      <c r="Y407" s="214"/>
      <c r="Z407" s="214"/>
      <c r="AA407" s="214"/>
      <c r="AB407" s="214"/>
    </row>
    <row r="408" spans="1:28" ht="15" hidden="1" thickBot="1" x14ac:dyDescent="0.25">
      <c r="A408" s="214"/>
      <c r="B408" s="218"/>
      <c r="C408" s="214"/>
      <c r="D408" s="218"/>
      <c r="E408" s="214"/>
      <c r="F408" s="214"/>
      <c r="G408" s="214"/>
      <c r="H408" s="216"/>
      <c r="I408" s="216"/>
      <c r="J408" s="214"/>
      <c r="K408" s="217"/>
      <c r="L408" s="214"/>
      <c r="M408" s="214"/>
      <c r="N408" s="214"/>
      <c r="O408" s="214"/>
      <c r="P408" s="214"/>
      <c r="Q408" s="214"/>
      <c r="R408" s="214"/>
      <c r="S408" s="214"/>
      <c r="T408" s="214"/>
      <c r="U408" s="214"/>
      <c r="V408" s="214"/>
      <c r="W408" s="214"/>
      <c r="X408" s="214"/>
      <c r="Y408" s="214"/>
      <c r="Z408" s="214"/>
      <c r="AA408" s="214"/>
      <c r="AB408" s="214"/>
    </row>
    <row r="409" spans="1:28" ht="15" hidden="1" thickBot="1" x14ac:dyDescent="0.25">
      <c r="A409" s="214"/>
      <c r="B409" s="218"/>
      <c r="C409" s="214"/>
      <c r="D409" s="218"/>
      <c r="E409" s="214"/>
      <c r="F409" s="214"/>
      <c r="G409" s="214"/>
      <c r="H409" s="216"/>
      <c r="I409" s="216"/>
      <c r="J409" s="214"/>
      <c r="K409" s="217"/>
      <c r="L409" s="214"/>
      <c r="M409" s="214"/>
      <c r="N409" s="214"/>
      <c r="O409" s="214"/>
      <c r="P409" s="214"/>
      <c r="Q409" s="214"/>
      <c r="R409" s="214"/>
      <c r="S409" s="214"/>
      <c r="T409" s="214"/>
      <c r="U409" s="214"/>
      <c r="V409" s="214"/>
      <c r="W409" s="214"/>
      <c r="X409" s="214"/>
      <c r="Y409" s="214"/>
      <c r="Z409" s="214"/>
      <c r="AA409" s="214"/>
      <c r="AB409" s="214"/>
    </row>
    <row r="410" spans="1:28" ht="15" hidden="1" thickBot="1" x14ac:dyDescent="0.25">
      <c r="A410" s="214"/>
      <c r="B410" s="218"/>
      <c r="C410" s="214"/>
      <c r="D410" s="218"/>
      <c r="E410" s="214"/>
      <c r="F410" s="214"/>
      <c r="G410" s="214"/>
      <c r="H410" s="216"/>
      <c r="I410" s="216"/>
      <c r="J410" s="214"/>
      <c r="K410" s="217"/>
      <c r="L410" s="214"/>
      <c r="M410" s="214"/>
      <c r="N410" s="214"/>
      <c r="O410" s="214"/>
      <c r="P410" s="214"/>
      <c r="Q410" s="214"/>
      <c r="R410" s="214"/>
      <c r="S410" s="214"/>
      <c r="T410" s="214"/>
      <c r="U410" s="214"/>
      <c r="V410" s="214"/>
      <c r="W410" s="214"/>
      <c r="X410" s="214"/>
      <c r="Y410" s="214"/>
      <c r="Z410" s="214"/>
      <c r="AA410" s="214"/>
      <c r="AB410" s="214"/>
    </row>
    <row r="411" spans="1:28" ht="15" hidden="1" thickBot="1" x14ac:dyDescent="0.25">
      <c r="A411" s="214"/>
      <c r="B411" s="218"/>
      <c r="C411" s="214"/>
      <c r="D411" s="218"/>
      <c r="E411" s="214"/>
      <c r="F411" s="214"/>
      <c r="G411" s="214"/>
      <c r="H411" s="216"/>
      <c r="I411" s="216"/>
      <c r="J411" s="214"/>
      <c r="K411" s="217"/>
      <c r="L411" s="214"/>
      <c r="M411" s="214"/>
      <c r="N411" s="214"/>
      <c r="O411" s="214"/>
      <c r="P411" s="214"/>
      <c r="Q411" s="214"/>
      <c r="R411" s="214"/>
      <c r="S411" s="214"/>
      <c r="T411" s="214"/>
      <c r="U411" s="214"/>
      <c r="V411" s="214"/>
      <c r="W411" s="214"/>
      <c r="X411" s="214"/>
      <c r="Y411" s="214"/>
      <c r="Z411" s="214"/>
      <c r="AA411" s="214"/>
      <c r="AB411" s="214"/>
    </row>
    <row r="412" spans="1:28" ht="15" hidden="1" thickBot="1" x14ac:dyDescent="0.25">
      <c r="A412" s="214"/>
      <c r="B412" s="218"/>
      <c r="C412" s="214"/>
      <c r="D412" s="218"/>
      <c r="E412" s="214"/>
      <c r="F412" s="214"/>
      <c r="G412" s="214"/>
      <c r="H412" s="216"/>
      <c r="I412" s="216"/>
      <c r="J412" s="214"/>
      <c r="K412" s="217"/>
      <c r="L412" s="214"/>
      <c r="M412" s="214"/>
      <c r="N412" s="214"/>
      <c r="O412" s="214"/>
      <c r="P412" s="214"/>
      <c r="Q412" s="214"/>
      <c r="R412" s="214"/>
      <c r="S412" s="214"/>
      <c r="T412" s="214"/>
      <c r="U412" s="214"/>
      <c r="V412" s="214"/>
      <c r="W412" s="214"/>
      <c r="X412" s="214"/>
      <c r="Y412" s="214"/>
      <c r="Z412" s="214"/>
      <c r="AA412" s="214"/>
      <c r="AB412" s="214"/>
    </row>
    <row r="413" spans="1:28" ht="15" hidden="1" thickBot="1" x14ac:dyDescent="0.25">
      <c r="A413" s="214"/>
      <c r="B413" s="218"/>
      <c r="C413" s="214"/>
      <c r="D413" s="218"/>
      <c r="E413" s="214"/>
      <c r="F413" s="214"/>
      <c r="G413" s="214"/>
      <c r="H413" s="216"/>
      <c r="I413" s="216"/>
      <c r="J413" s="214"/>
      <c r="K413" s="217"/>
      <c r="L413" s="214"/>
      <c r="M413" s="214"/>
      <c r="N413" s="214"/>
      <c r="O413" s="214"/>
      <c r="P413" s="214"/>
      <c r="Q413" s="214"/>
      <c r="R413" s="214"/>
      <c r="S413" s="214"/>
      <c r="T413" s="214"/>
      <c r="U413" s="214"/>
      <c r="V413" s="214"/>
      <c r="W413" s="214"/>
      <c r="X413" s="214"/>
      <c r="Y413" s="214"/>
      <c r="Z413" s="214"/>
      <c r="AA413" s="214"/>
      <c r="AB413" s="214"/>
    </row>
    <row r="414" spans="1:28" ht="15" hidden="1" thickBot="1" x14ac:dyDescent="0.25">
      <c r="A414" s="214"/>
      <c r="B414" s="218"/>
      <c r="C414" s="214"/>
      <c r="D414" s="218"/>
      <c r="E414" s="214"/>
      <c r="F414" s="214"/>
      <c r="G414" s="214"/>
      <c r="H414" s="216"/>
      <c r="I414" s="216"/>
      <c r="J414" s="214"/>
      <c r="K414" s="217"/>
      <c r="L414" s="214"/>
      <c r="M414" s="214"/>
      <c r="N414" s="214"/>
      <c r="O414" s="214"/>
      <c r="P414" s="214"/>
      <c r="Q414" s="214"/>
      <c r="R414" s="214"/>
      <c r="S414" s="214"/>
      <c r="T414" s="214"/>
      <c r="U414" s="214"/>
      <c r="V414" s="214"/>
      <c r="W414" s="214"/>
      <c r="X414" s="214"/>
      <c r="Y414" s="214"/>
      <c r="Z414" s="214"/>
      <c r="AA414" s="214"/>
      <c r="AB414" s="214"/>
    </row>
    <row r="415" spans="1:28" ht="15" hidden="1" thickBot="1" x14ac:dyDescent="0.25">
      <c r="A415" s="214"/>
      <c r="B415" s="218"/>
      <c r="C415" s="214"/>
      <c r="D415" s="218"/>
      <c r="E415" s="214"/>
      <c r="F415" s="214"/>
      <c r="G415" s="214"/>
      <c r="H415" s="216"/>
      <c r="I415" s="216"/>
      <c r="J415" s="214"/>
      <c r="K415" s="217"/>
      <c r="L415" s="214"/>
      <c r="M415" s="214"/>
      <c r="N415" s="214"/>
      <c r="O415" s="214"/>
      <c r="P415" s="214"/>
      <c r="Q415" s="214"/>
      <c r="R415" s="214"/>
      <c r="S415" s="214"/>
      <c r="T415" s="214"/>
      <c r="U415" s="214"/>
      <c r="V415" s="214"/>
      <c r="W415" s="214"/>
      <c r="X415" s="214"/>
      <c r="Y415" s="214"/>
      <c r="Z415" s="214"/>
      <c r="AA415" s="214"/>
      <c r="AB415" s="214"/>
    </row>
    <row r="416" spans="1:28" ht="15" hidden="1" thickBot="1" x14ac:dyDescent="0.25">
      <c r="A416" s="214"/>
      <c r="B416" s="218"/>
      <c r="C416" s="214"/>
      <c r="D416" s="218"/>
      <c r="E416" s="214"/>
      <c r="F416" s="214"/>
      <c r="G416" s="214"/>
      <c r="H416" s="216"/>
      <c r="I416" s="216"/>
      <c r="J416" s="214"/>
      <c r="K416" s="217"/>
      <c r="L416" s="214"/>
      <c r="M416" s="214"/>
      <c r="N416" s="214"/>
      <c r="O416" s="214"/>
      <c r="P416" s="214"/>
      <c r="Q416" s="214"/>
      <c r="R416" s="214"/>
      <c r="S416" s="214"/>
      <c r="T416" s="214"/>
      <c r="U416" s="214"/>
      <c r="V416" s="214"/>
      <c r="W416" s="214"/>
      <c r="X416" s="214"/>
      <c r="Y416" s="214"/>
      <c r="Z416" s="214"/>
      <c r="AA416" s="214"/>
      <c r="AB416" s="214"/>
    </row>
    <row r="417" spans="1:28" ht="15" hidden="1" thickBot="1" x14ac:dyDescent="0.25">
      <c r="A417" s="214"/>
      <c r="B417" s="218"/>
      <c r="C417" s="214"/>
      <c r="D417" s="218"/>
      <c r="E417" s="214"/>
      <c r="F417" s="214"/>
      <c r="G417" s="214"/>
      <c r="H417" s="216"/>
      <c r="I417" s="216"/>
      <c r="J417" s="214"/>
      <c r="K417" s="217"/>
      <c r="L417" s="214"/>
      <c r="M417" s="214"/>
      <c r="N417" s="214"/>
      <c r="O417" s="214"/>
      <c r="P417" s="214"/>
      <c r="Q417" s="214"/>
      <c r="R417" s="214"/>
      <c r="S417" s="214"/>
      <c r="T417" s="214"/>
      <c r="U417" s="214"/>
      <c r="V417" s="214"/>
      <c r="W417" s="214"/>
      <c r="X417" s="214"/>
      <c r="Y417" s="214"/>
      <c r="Z417" s="214"/>
      <c r="AA417" s="214"/>
      <c r="AB417" s="214"/>
    </row>
    <row r="418" spans="1:28" ht="15" hidden="1" thickBot="1" x14ac:dyDescent="0.25">
      <c r="A418" s="214"/>
      <c r="B418" s="218"/>
      <c r="C418" s="214"/>
      <c r="D418" s="218"/>
      <c r="E418" s="214"/>
      <c r="F418" s="214"/>
      <c r="G418" s="214"/>
      <c r="H418" s="216"/>
      <c r="I418" s="216"/>
      <c r="J418" s="214"/>
      <c r="K418" s="217"/>
      <c r="L418" s="214"/>
      <c r="M418" s="214"/>
      <c r="N418" s="214"/>
      <c r="O418" s="214"/>
      <c r="P418" s="214"/>
      <c r="Q418" s="214"/>
      <c r="R418" s="214"/>
      <c r="S418" s="214"/>
      <c r="T418" s="214"/>
      <c r="U418" s="214"/>
      <c r="V418" s="214"/>
      <c r="W418" s="214"/>
      <c r="X418" s="214"/>
      <c r="Y418" s="214"/>
      <c r="Z418" s="214"/>
      <c r="AA418" s="214"/>
      <c r="AB418" s="214"/>
    </row>
    <row r="419" spans="1:28" ht="15" hidden="1" thickBot="1" x14ac:dyDescent="0.25">
      <c r="A419" s="214"/>
      <c r="B419" s="218"/>
      <c r="C419" s="214"/>
      <c r="D419" s="218"/>
      <c r="E419" s="214"/>
      <c r="F419" s="214"/>
      <c r="G419" s="214"/>
      <c r="H419" s="216"/>
      <c r="I419" s="216"/>
      <c r="J419" s="214"/>
      <c r="K419" s="217"/>
      <c r="L419" s="214"/>
      <c r="M419" s="214"/>
      <c r="N419" s="214"/>
      <c r="O419" s="214"/>
      <c r="P419" s="214"/>
      <c r="Q419" s="214"/>
      <c r="R419" s="214"/>
      <c r="S419" s="214"/>
      <c r="T419" s="214"/>
      <c r="U419" s="214"/>
      <c r="V419" s="214"/>
      <c r="W419" s="214"/>
      <c r="X419" s="214"/>
      <c r="Y419" s="214"/>
      <c r="Z419" s="214"/>
      <c r="AA419" s="214"/>
      <c r="AB419" s="214"/>
    </row>
    <row r="420" spans="1:28" ht="15" hidden="1" thickBot="1" x14ac:dyDescent="0.25">
      <c r="A420" s="214"/>
      <c r="B420" s="218"/>
      <c r="C420" s="214"/>
      <c r="D420" s="218"/>
      <c r="E420" s="214"/>
      <c r="F420" s="214"/>
      <c r="G420" s="214"/>
      <c r="H420" s="216"/>
      <c r="I420" s="216"/>
      <c r="J420" s="214"/>
      <c r="K420" s="217"/>
      <c r="L420" s="214"/>
      <c r="M420" s="214"/>
      <c r="N420" s="214"/>
      <c r="O420" s="214"/>
      <c r="P420" s="214"/>
      <c r="Q420" s="214"/>
      <c r="R420" s="214"/>
      <c r="S420" s="214"/>
      <c r="T420" s="214"/>
      <c r="U420" s="214"/>
      <c r="V420" s="214"/>
      <c r="W420" s="214"/>
      <c r="X420" s="214"/>
      <c r="Y420" s="214"/>
      <c r="Z420" s="214"/>
      <c r="AA420" s="214"/>
      <c r="AB420" s="214"/>
    </row>
    <row r="421" spans="1:28" ht="15" hidden="1" thickBot="1" x14ac:dyDescent="0.25">
      <c r="A421" s="214"/>
      <c r="B421" s="218"/>
      <c r="C421" s="214"/>
      <c r="D421" s="218"/>
      <c r="E421" s="214"/>
      <c r="F421" s="214"/>
      <c r="G421" s="214"/>
      <c r="H421" s="216"/>
      <c r="I421" s="216"/>
      <c r="J421" s="214"/>
      <c r="K421" s="217"/>
      <c r="L421" s="214"/>
      <c r="M421" s="214"/>
      <c r="N421" s="214"/>
      <c r="O421" s="214"/>
      <c r="P421" s="214"/>
      <c r="Q421" s="214"/>
      <c r="R421" s="214"/>
      <c r="S421" s="214"/>
      <c r="T421" s="214"/>
      <c r="U421" s="214"/>
      <c r="V421" s="214"/>
      <c r="W421" s="214"/>
      <c r="X421" s="214"/>
      <c r="Y421" s="214"/>
      <c r="Z421" s="214"/>
      <c r="AA421" s="214"/>
      <c r="AB421" s="214"/>
    </row>
    <row r="422" spans="1:28" ht="15" hidden="1" thickBot="1" x14ac:dyDescent="0.25">
      <c r="A422" s="214"/>
      <c r="B422" s="218"/>
      <c r="C422" s="214"/>
      <c r="D422" s="218"/>
      <c r="E422" s="214"/>
      <c r="F422" s="214"/>
      <c r="G422" s="214"/>
      <c r="H422" s="216"/>
      <c r="I422" s="216"/>
      <c r="J422" s="214"/>
      <c r="K422" s="217"/>
      <c r="L422" s="214"/>
      <c r="M422" s="214"/>
      <c r="N422" s="214"/>
      <c r="O422" s="214"/>
      <c r="P422" s="214"/>
      <c r="Q422" s="214"/>
      <c r="R422" s="214"/>
      <c r="S422" s="214"/>
      <c r="T422" s="214"/>
      <c r="U422" s="214"/>
      <c r="V422" s="214"/>
      <c r="W422" s="214"/>
      <c r="X422" s="214"/>
      <c r="Y422" s="214"/>
      <c r="Z422" s="214"/>
      <c r="AA422" s="214"/>
      <c r="AB422" s="214"/>
    </row>
    <row r="423" spans="1:28" ht="15" hidden="1" thickBot="1" x14ac:dyDescent="0.25">
      <c r="A423" s="214"/>
      <c r="B423" s="218"/>
      <c r="C423" s="214"/>
      <c r="D423" s="218"/>
      <c r="E423" s="214"/>
      <c r="F423" s="214"/>
      <c r="G423" s="214"/>
      <c r="H423" s="216"/>
      <c r="I423" s="216"/>
      <c r="J423" s="214"/>
      <c r="K423" s="217"/>
      <c r="L423" s="214"/>
      <c r="M423" s="214"/>
      <c r="N423" s="214"/>
      <c r="O423" s="214"/>
      <c r="P423" s="214"/>
      <c r="Q423" s="214"/>
      <c r="R423" s="214"/>
      <c r="S423" s="214"/>
      <c r="T423" s="214"/>
      <c r="U423" s="214"/>
      <c r="V423" s="214"/>
      <c r="W423" s="214"/>
      <c r="X423" s="214"/>
      <c r="Y423" s="214"/>
      <c r="Z423" s="214"/>
      <c r="AA423" s="214"/>
      <c r="AB423" s="214"/>
    </row>
    <row r="424" spans="1:28" ht="15" hidden="1" thickBot="1" x14ac:dyDescent="0.25">
      <c r="A424" s="214"/>
      <c r="B424" s="218"/>
      <c r="C424" s="214"/>
      <c r="D424" s="218"/>
      <c r="E424" s="214"/>
      <c r="F424" s="214"/>
      <c r="G424" s="214"/>
      <c r="H424" s="216"/>
      <c r="I424" s="216"/>
      <c r="J424" s="214"/>
      <c r="K424" s="217"/>
      <c r="L424" s="214"/>
      <c r="M424" s="214"/>
      <c r="N424" s="214"/>
      <c r="O424" s="214"/>
      <c r="P424" s="214"/>
      <c r="Q424" s="214"/>
      <c r="R424" s="214"/>
      <c r="S424" s="214"/>
      <c r="T424" s="214"/>
      <c r="U424" s="214"/>
      <c r="V424" s="214"/>
      <c r="W424" s="214"/>
      <c r="X424" s="214"/>
      <c r="Y424" s="214"/>
      <c r="Z424" s="214"/>
      <c r="AA424" s="214"/>
      <c r="AB424" s="214"/>
    </row>
    <row r="425" spans="1:28" ht="15" hidden="1" thickBot="1" x14ac:dyDescent="0.25">
      <c r="A425" s="214"/>
      <c r="B425" s="218"/>
      <c r="C425" s="214"/>
      <c r="D425" s="218"/>
      <c r="E425" s="214"/>
      <c r="F425" s="214"/>
      <c r="G425" s="214"/>
      <c r="H425" s="216"/>
      <c r="I425" s="216"/>
      <c r="J425" s="214"/>
      <c r="K425" s="217"/>
      <c r="L425" s="214"/>
      <c r="M425" s="214"/>
      <c r="N425" s="214"/>
      <c r="O425" s="214"/>
      <c r="P425" s="214"/>
      <c r="Q425" s="214"/>
      <c r="R425" s="214"/>
      <c r="S425" s="214"/>
      <c r="T425" s="214"/>
      <c r="U425" s="214"/>
      <c r="V425" s="214"/>
      <c r="W425" s="214"/>
      <c r="X425" s="214"/>
      <c r="Y425" s="214"/>
      <c r="Z425" s="214"/>
      <c r="AA425" s="214"/>
      <c r="AB425" s="214"/>
    </row>
    <row r="426" spans="1:28" ht="15" hidden="1" thickBot="1" x14ac:dyDescent="0.25">
      <c r="A426" s="214"/>
      <c r="B426" s="218"/>
      <c r="C426" s="214"/>
      <c r="D426" s="218"/>
      <c r="E426" s="214"/>
      <c r="F426" s="214"/>
      <c r="G426" s="214"/>
      <c r="H426" s="216"/>
      <c r="I426" s="216"/>
      <c r="J426" s="214"/>
      <c r="K426" s="217"/>
      <c r="L426" s="214"/>
      <c r="M426" s="214"/>
      <c r="N426" s="214"/>
      <c r="O426" s="214"/>
      <c r="P426" s="214"/>
      <c r="Q426" s="214"/>
      <c r="R426" s="214"/>
      <c r="S426" s="214"/>
      <c r="T426" s="214"/>
      <c r="U426" s="214"/>
      <c r="V426" s="214"/>
      <c r="W426" s="214"/>
      <c r="X426" s="214"/>
      <c r="Y426" s="214"/>
      <c r="Z426" s="214"/>
      <c r="AA426" s="214"/>
      <c r="AB426" s="214"/>
    </row>
    <row r="427" spans="1:28" ht="15" hidden="1" thickBot="1" x14ac:dyDescent="0.25">
      <c r="A427" s="214"/>
      <c r="B427" s="218"/>
      <c r="C427" s="214"/>
      <c r="D427" s="218"/>
      <c r="E427" s="214"/>
      <c r="F427" s="214"/>
      <c r="G427" s="214"/>
      <c r="H427" s="216"/>
      <c r="I427" s="216"/>
      <c r="J427" s="214"/>
      <c r="K427" s="217"/>
      <c r="L427" s="214"/>
      <c r="M427" s="214"/>
      <c r="N427" s="214"/>
      <c r="O427" s="214"/>
      <c r="P427" s="214"/>
      <c r="Q427" s="214"/>
      <c r="R427" s="214"/>
      <c r="S427" s="214"/>
      <c r="T427" s="214"/>
      <c r="U427" s="214"/>
      <c r="V427" s="214"/>
      <c r="W427" s="214"/>
      <c r="X427" s="214"/>
      <c r="Y427" s="214"/>
      <c r="Z427" s="214"/>
      <c r="AA427" s="214"/>
      <c r="AB427" s="214"/>
    </row>
    <row r="428" spans="1:28" ht="15" hidden="1" thickBot="1" x14ac:dyDescent="0.25">
      <c r="A428" s="214"/>
      <c r="B428" s="218"/>
      <c r="C428" s="214"/>
      <c r="D428" s="218"/>
      <c r="E428" s="214"/>
      <c r="F428" s="214"/>
      <c r="G428" s="214"/>
      <c r="H428" s="216"/>
      <c r="I428" s="216"/>
      <c r="J428" s="214"/>
      <c r="K428" s="217"/>
      <c r="L428" s="214"/>
      <c r="M428" s="214"/>
      <c r="N428" s="214"/>
      <c r="O428" s="214"/>
      <c r="P428" s="214"/>
      <c r="Q428" s="214"/>
      <c r="R428" s="214"/>
      <c r="S428" s="214"/>
      <c r="T428" s="214"/>
      <c r="U428" s="214"/>
      <c r="V428" s="214"/>
      <c r="W428" s="214"/>
      <c r="X428" s="214"/>
      <c r="Y428" s="214"/>
      <c r="Z428" s="214"/>
      <c r="AA428" s="214"/>
      <c r="AB428" s="214"/>
    </row>
    <row r="429" spans="1:28" ht="15" hidden="1" thickBot="1" x14ac:dyDescent="0.25">
      <c r="A429" s="214"/>
      <c r="B429" s="218"/>
      <c r="C429" s="214"/>
      <c r="D429" s="218"/>
      <c r="E429" s="214"/>
      <c r="F429" s="214"/>
      <c r="G429" s="214"/>
      <c r="H429" s="216"/>
      <c r="I429" s="216"/>
      <c r="J429" s="214"/>
      <c r="K429" s="217"/>
      <c r="L429" s="214"/>
      <c r="M429" s="214"/>
      <c r="N429" s="214"/>
      <c r="O429" s="214"/>
      <c r="P429" s="214"/>
      <c r="Q429" s="214"/>
      <c r="R429" s="214"/>
      <c r="S429" s="214"/>
      <c r="T429" s="214"/>
      <c r="U429" s="214"/>
      <c r="V429" s="214"/>
      <c r="W429" s="214"/>
      <c r="X429" s="214"/>
      <c r="Y429" s="214"/>
      <c r="Z429" s="214"/>
      <c r="AA429" s="214"/>
      <c r="AB429" s="214"/>
    </row>
    <row r="430" spans="1:28" ht="15" hidden="1" thickBot="1" x14ac:dyDescent="0.25">
      <c r="A430" s="214"/>
      <c r="B430" s="218"/>
      <c r="C430" s="214"/>
      <c r="D430" s="218"/>
      <c r="E430" s="214"/>
      <c r="F430" s="214"/>
      <c r="G430" s="214"/>
      <c r="H430" s="216"/>
      <c r="I430" s="216"/>
      <c r="J430" s="214"/>
      <c r="K430" s="217"/>
      <c r="L430" s="214"/>
      <c r="M430" s="214"/>
      <c r="N430" s="214"/>
      <c r="O430" s="214"/>
      <c r="P430" s="214"/>
      <c r="Q430" s="214"/>
      <c r="R430" s="214"/>
      <c r="S430" s="214"/>
      <c r="T430" s="214"/>
      <c r="U430" s="214"/>
      <c r="V430" s="214"/>
      <c r="W430" s="214"/>
      <c r="X430" s="214"/>
      <c r="Y430" s="214"/>
      <c r="Z430" s="214"/>
      <c r="AA430" s="214"/>
      <c r="AB430" s="214"/>
    </row>
    <row r="431" spans="1:28" ht="15" hidden="1" thickBot="1" x14ac:dyDescent="0.25">
      <c r="A431" s="214"/>
      <c r="B431" s="218"/>
      <c r="C431" s="214"/>
      <c r="D431" s="218"/>
      <c r="E431" s="214"/>
      <c r="F431" s="214"/>
      <c r="G431" s="214"/>
      <c r="H431" s="216"/>
      <c r="I431" s="216"/>
      <c r="J431" s="214"/>
      <c r="K431" s="217"/>
      <c r="L431" s="214"/>
      <c r="M431" s="214"/>
      <c r="N431" s="214"/>
      <c r="O431" s="214"/>
      <c r="P431" s="214"/>
      <c r="Q431" s="214"/>
      <c r="R431" s="214"/>
      <c r="S431" s="214"/>
      <c r="T431" s="214"/>
      <c r="U431" s="214"/>
      <c r="V431" s="214"/>
      <c r="W431" s="214"/>
      <c r="X431" s="214"/>
      <c r="Y431" s="214"/>
      <c r="Z431" s="214"/>
      <c r="AA431" s="214"/>
      <c r="AB431" s="214"/>
    </row>
    <row r="432" spans="1:28" ht="15" hidden="1" thickBot="1" x14ac:dyDescent="0.25">
      <c r="A432" s="214"/>
      <c r="B432" s="218"/>
      <c r="C432" s="214"/>
      <c r="D432" s="218"/>
      <c r="E432" s="214"/>
      <c r="F432" s="214"/>
      <c r="G432" s="214"/>
      <c r="H432" s="216"/>
      <c r="I432" s="216"/>
      <c r="J432" s="214"/>
      <c r="K432" s="217"/>
      <c r="L432" s="214"/>
      <c r="M432" s="214"/>
      <c r="N432" s="214"/>
      <c r="O432" s="214"/>
      <c r="P432" s="214"/>
      <c r="Q432" s="214"/>
      <c r="R432" s="214"/>
      <c r="S432" s="214"/>
      <c r="T432" s="214"/>
      <c r="U432" s="214"/>
      <c r="V432" s="214"/>
      <c r="W432" s="214"/>
      <c r="X432" s="214"/>
      <c r="Y432" s="214"/>
      <c r="Z432" s="214"/>
      <c r="AA432" s="214"/>
      <c r="AB432" s="214"/>
    </row>
    <row r="433" spans="1:28" ht="15" hidden="1" thickBot="1" x14ac:dyDescent="0.25">
      <c r="A433" s="214"/>
      <c r="B433" s="218"/>
      <c r="C433" s="214"/>
      <c r="D433" s="218"/>
      <c r="E433" s="214"/>
      <c r="F433" s="214"/>
      <c r="G433" s="214"/>
      <c r="H433" s="216"/>
      <c r="I433" s="216"/>
      <c r="J433" s="214"/>
      <c r="K433" s="217"/>
      <c r="L433" s="214"/>
      <c r="M433" s="214"/>
      <c r="N433" s="214"/>
      <c r="O433" s="214"/>
      <c r="P433" s="214"/>
      <c r="Q433" s="214"/>
      <c r="R433" s="214"/>
      <c r="S433" s="214"/>
      <c r="T433" s="214"/>
      <c r="U433" s="214"/>
      <c r="V433" s="214"/>
      <c r="W433" s="214"/>
      <c r="X433" s="214"/>
      <c r="Y433" s="214"/>
      <c r="Z433" s="214"/>
      <c r="AA433" s="214"/>
      <c r="AB433" s="214"/>
    </row>
    <row r="434" spans="1:28" ht="15" hidden="1" thickBot="1" x14ac:dyDescent="0.25">
      <c r="A434" s="214"/>
      <c r="B434" s="218"/>
      <c r="C434" s="214"/>
      <c r="D434" s="218"/>
      <c r="E434" s="214"/>
      <c r="F434" s="214"/>
      <c r="G434" s="214"/>
      <c r="H434" s="216"/>
      <c r="I434" s="216"/>
      <c r="J434" s="214"/>
      <c r="K434" s="217"/>
      <c r="L434" s="214"/>
      <c r="M434" s="214"/>
      <c r="N434" s="214"/>
      <c r="O434" s="214"/>
      <c r="P434" s="214"/>
      <c r="Q434" s="214"/>
      <c r="R434" s="214"/>
      <c r="S434" s="214"/>
      <c r="T434" s="214"/>
      <c r="U434" s="214"/>
      <c r="V434" s="214"/>
      <c r="W434" s="214"/>
      <c r="X434" s="214"/>
      <c r="Y434" s="214"/>
      <c r="Z434" s="214"/>
      <c r="AA434" s="214"/>
      <c r="AB434" s="214"/>
    </row>
    <row r="435" spans="1:28" ht="15" hidden="1" thickBot="1" x14ac:dyDescent="0.25">
      <c r="A435" s="214"/>
      <c r="B435" s="218"/>
      <c r="C435" s="214"/>
      <c r="D435" s="218"/>
      <c r="E435" s="214"/>
      <c r="F435" s="214"/>
      <c r="G435" s="214"/>
      <c r="H435" s="216"/>
      <c r="I435" s="216"/>
      <c r="J435" s="214"/>
      <c r="K435" s="217"/>
      <c r="L435" s="214"/>
      <c r="M435" s="214"/>
      <c r="N435" s="214"/>
      <c r="O435" s="214"/>
      <c r="P435" s="214"/>
      <c r="Q435" s="214"/>
      <c r="R435" s="214"/>
      <c r="S435" s="214"/>
      <c r="T435" s="214"/>
      <c r="U435" s="214"/>
      <c r="V435" s="214"/>
      <c r="W435" s="214"/>
      <c r="X435" s="214"/>
      <c r="Y435" s="214"/>
      <c r="Z435" s="214"/>
      <c r="AA435" s="214"/>
      <c r="AB435" s="214"/>
    </row>
    <row r="436" spans="1:28" ht="15" hidden="1" thickBot="1" x14ac:dyDescent="0.25">
      <c r="A436" s="214"/>
      <c r="B436" s="218"/>
      <c r="C436" s="214"/>
      <c r="D436" s="218"/>
      <c r="E436" s="214"/>
      <c r="F436" s="214"/>
      <c r="G436" s="214"/>
      <c r="H436" s="216"/>
      <c r="I436" s="216"/>
      <c r="J436" s="214"/>
      <c r="K436" s="217"/>
      <c r="L436" s="214"/>
      <c r="M436" s="214"/>
      <c r="N436" s="214"/>
      <c r="O436" s="214"/>
      <c r="P436" s="214"/>
      <c r="Q436" s="214"/>
      <c r="R436" s="214"/>
      <c r="S436" s="214"/>
      <c r="T436" s="214"/>
      <c r="U436" s="214"/>
      <c r="V436" s="214"/>
      <c r="W436" s="214"/>
      <c r="X436" s="214"/>
      <c r="Y436" s="214"/>
      <c r="Z436" s="214"/>
      <c r="AA436" s="214"/>
      <c r="AB436" s="214"/>
    </row>
    <row r="437" spans="1:28" ht="15" hidden="1" thickBot="1" x14ac:dyDescent="0.25">
      <c r="A437" s="214"/>
      <c r="B437" s="218"/>
      <c r="C437" s="214"/>
      <c r="D437" s="218"/>
      <c r="E437" s="214"/>
      <c r="F437" s="214"/>
      <c r="G437" s="214"/>
      <c r="H437" s="216"/>
      <c r="I437" s="216"/>
      <c r="J437" s="214"/>
      <c r="K437" s="217"/>
      <c r="L437" s="214"/>
      <c r="M437" s="214"/>
      <c r="N437" s="214"/>
      <c r="O437" s="214"/>
      <c r="P437" s="214"/>
      <c r="Q437" s="214"/>
      <c r="R437" s="214"/>
      <c r="S437" s="214"/>
      <c r="T437" s="214"/>
      <c r="U437" s="214"/>
      <c r="V437" s="214"/>
      <c r="W437" s="214"/>
      <c r="X437" s="214"/>
      <c r="Y437" s="214"/>
      <c r="Z437" s="214"/>
      <c r="AA437" s="214"/>
      <c r="AB437" s="214"/>
    </row>
    <row r="438" spans="1:28" ht="15" hidden="1" thickBot="1" x14ac:dyDescent="0.25">
      <c r="A438" s="214"/>
      <c r="B438" s="218"/>
      <c r="C438" s="214"/>
      <c r="D438" s="218"/>
      <c r="E438" s="214"/>
      <c r="F438" s="214"/>
      <c r="G438" s="214"/>
      <c r="H438" s="216"/>
      <c r="I438" s="216"/>
      <c r="J438" s="214"/>
      <c r="K438" s="217"/>
      <c r="L438" s="214"/>
      <c r="M438" s="214"/>
      <c r="N438" s="214"/>
      <c r="O438" s="214"/>
      <c r="P438" s="214"/>
      <c r="Q438" s="214"/>
      <c r="R438" s="214"/>
      <c r="S438" s="214"/>
      <c r="T438" s="214"/>
      <c r="U438" s="214"/>
      <c r="V438" s="214"/>
      <c r="W438" s="214"/>
      <c r="X438" s="214"/>
      <c r="Y438" s="214"/>
      <c r="Z438" s="214"/>
      <c r="AA438" s="214"/>
      <c r="AB438" s="214"/>
    </row>
    <row r="439" spans="1:28" ht="15" hidden="1" thickBot="1" x14ac:dyDescent="0.25">
      <c r="A439" s="214"/>
      <c r="B439" s="218"/>
      <c r="C439" s="214"/>
      <c r="D439" s="218"/>
      <c r="E439" s="214"/>
      <c r="F439" s="214"/>
      <c r="G439" s="214"/>
      <c r="H439" s="216"/>
      <c r="I439" s="216"/>
      <c r="J439" s="214"/>
      <c r="K439" s="217"/>
      <c r="L439" s="214"/>
      <c r="M439" s="214"/>
      <c r="N439" s="214"/>
      <c r="O439" s="214"/>
      <c r="P439" s="214"/>
      <c r="Q439" s="214"/>
      <c r="R439" s="214"/>
      <c r="S439" s="214"/>
      <c r="T439" s="214"/>
      <c r="U439" s="214"/>
      <c r="V439" s="214"/>
      <c r="W439" s="214"/>
      <c r="X439" s="214"/>
      <c r="Y439" s="214"/>
      <c r="Z439" s="214"/>
      <c r="AA439" s="214"/>
      <c r="AB439" s="214"/>
    </row>
    <row r="440" spans="1:28" ht="15" hidden="1" thickBot="1" x14ac:dyDescent="0.25">
      <c r="A440" s="214"/>
      <c r="B440" s="218"/>
      <c r="C440" s="214"/>
      <c r="D440" s="218"/>
      <c r="E440" s="214"/>
      <c r="F440" s="214"/>
      <c r="G440" s="214"/>
      <c r="H440" s="216"/>
      <c r="I440" s="216"/>
      <c r="J440" s="214"/>
      <c r="K440" s="217"/>
      <c r="L440" s="214"/>
      <c r="M440" s="214"/>
      <c r="N440" s="214"/>
      <c r="O440" s="214"/>
      <c r="P440" s="214"/>
      <c r="Q440" s="214"/>
      <c r="R440" s="214"/>
      <c r="S440" s="214"/>
      <c r="T440" s="214"/>
      <c r="U440" s="214"/>
      <c r="V440" s="214"/>
      <c r="W440" s="214"/>
      <c r="X440" s="214"/>
      <c r="Y440" s="214"/>
      <c r="Z440" s="214"/>
      <c r="AA440" s="214"/>
      <c r="AB440" s="214"/>
    </row>
    <row r="441" spans="1:28" ht="15" hidden="1" thickBot="1" x14ac:dyDescent="0.25">
      <c r="A441" s="214"/>
      <c r="B441" s="218"/>
      <c r="C441" s="214"/>
      <c r="D441" s="218"/>
      <c r="E441" s="214"/>
      <c r="F441" s="214"/>
      <c r="G441" s="214"/>
      <c r="H441" s="216"/>
      <c r="I441" s="216"/>
      <c r="J441" s="214"/>
      <c r="K441" s="217"/>
      <c r="L441" s="214"/>
      <c r="M441" s="214"/>
      <c r="N441" s="214"/>
      <c r="O441" s="214"/>
      <c r="P441" s="214"/>
      <c r="Q441" s="214"/>
      <c r="R441" s="214"/>
      <c r="S441" s="214"/>
      <c r="T441" s="214"/>
      <c r="U441" s="214"/>
      <c r="V441" s="214"/>
      <c r="W441" s="214"/>
      <c r="X441" s="214"/>
      <c r="Y441" s="214"/>
      <c r="Z441" s="214"/>
      <c r="AA441" s="214"/>
      <c r="AB441" s="214"/>
    </row>
    <row r="442" spans="1:28" ht="15" hidden="1" thickBot="1" x14ac:dyDescent="0.25">
      <c r="A442" s="214"/>
      <c r="B442" s="218"/>
      <c r="C442" s="214"/>
      <c r="D442" s="218"/>
      <c r="E442" s="214"/>
      <c r="F442" s="214"/>
      <c r="G442" s="214"/>
      <c r="H442" s="216"/>
      <c r="I442" s="216"/>
      <c r="J442" s="214"/>
      <c r="K442" s="217"/>
      <c r="L442" s="214"/>
      <c r="M442" s="214"/>
      <c r="N442" s="214"/>
      <c r="O442" s="214"/>
      <c r="P442" s="214"/>
      <c r="Q442" s="214"/>
      <c r="R442" s="214"/>
      <c r="S442" s="214"/>
      <c r="T442" s="214"/>
      <c r="U442" s="214"/>
      <c r="V442" s="214"/>
      <c r="W442" s="214"/>
      <c r="X442" s="214"/>
      <c r="Y442" s="214"/>
      <c r="Z442" s="214"/>
      <c r="AA442" s="214"/>
      <c r="AB442" s="214"/>
    </row>
    <row r="443" spans="1:28" ht="15" hidden="1" thickBot="1" x14ac:dyDescent="0.25">
      <c r="A443" s="214"/>
      <c r="B443" s="218"/>
      <c r="C443" s="214"/>
      <c r="D443" s="218"/>
      <c r="E443" s="214"/>
      <c r="F443" s="214"/>
      <c r="G443" s="214"/>
      <c r="H443" s="216"/>
      <c r="I443" s="216"/>
      <c r="J443" s="214"/>
      <c r="K443" s="217"/>
      <c r="L443" s="214"/>
      <c r="M443" s="214"/>
      <c r="N443" s="214"/>
      <c r="O443" s="214"/>
      <c r="P443" s="214"/>
      <c r="Q443" s="214"/>
      <c r="R443" s="214"/>
      <c r="S443" s="214"/>
      <c r="T443" s="214"/>
      <c r="U443" s="214"/>
      <c r="V443" s="214"/>
      <c r="W443" s="214"/>
      <c r="X443" s="214"/>
      <c r="Y443" s="214"/>
      <c r="Z443" s="214"/>
      <c r="AA443" s="214"/>
      <c r="AB443" s="214"/>
    </row>
    <row r="444" spans="1:28" ht="15" hidden="1" thickBot="1" x14ac:dyDescent="0.25">
      <c r="A444" s="214"/>
      <c r="B444" s="218"/>
      <c r="C444" s="214"/>
      <c r="D444" s="218"/>
      <c r="E444" s="214"/>
      <c r="F444" s="214"/>
      <c r="G444" s="214"/>
      <c r="H444" s="216"/>
      <c r="I444" s="216"/>
      <c r="J444" s="214"/>
      <c r="K444" s="217"/>
      <c r="L444" s="214"/>
      <c r="M444" s="214"/>
      <c r="N444" s="214"/>
      <c r="O444" s="214"/>
      <c r="P444" s="214"/>
      <c r="Q444" s="214"/>
      <c r="R444" s="214"/>
      <c r="S444" s="214"/>
      <c r="T444" s="214"/>
      <c r="U444" s="214"/>
      <c r="V444" s="214"/>
      <c r="W444" s="214"/>
      <c r="X444" s="214"/>
      <c r="Y444" s="214"/>
      <c r="Z444" s="214"/>
      <c r="AA444" s="214"/>
      <c r="AB444" s="214"/>
    </row>
    <row r="445" spans="1:28" ht="15" hidden="1" thickBot="1" x14ac:dyDescent="0.25">
      <c r="A445" s="214"/>
      <c r="B445" s="218"/>
      <c r="C445" s="214"/>
      <c r="D445" s="218"/>
      <c r="E445" s="214"/>
      <c r="F445" s="214"/>
      <c r="G445" s="214"/>
      <c r="H445" s="216"/>
      <c r="I445" s="216"/>
      <c r="J445" s="214"/>
      <c r="K445" s="217"/>
      <c r="L445" s="214"/>
      <c r="M445" s="214"/>
      <c r="N445" s="214"/>
      <c r="O445" s="214"/>
      <c r="P445" s="214"/>
      <c r="Q445" s="214"/>
      <c r="R445" s="214"/>
      <c r="S445" s="214"/>
      <c r="T445" s="214"/>
      <c r="U445" s="214"/>
      <c r="V445" s="214"/>
      <c r="W445" s="214"/>
      <c r="X445" s="214"/>
      <c r="Y445" s="214"/>
      <c r="Z445" s="214"/>
      <c r="AA445" s="214"/>
      <c r="AB445" s="214"/>
    </row>
    <row r="446" spans="1:28" ht="15" hidden="1" thickBot="1" x14ac:dyDescent="0.25">
      <c r="A446" s="214"/>
      <c r="B446" s="218"/>
      <c r="C446" s="214"/>
      <c r="D446" s="218"/>
      <c r="E446" s="214"/>
      <c r="F446" s="214"/>
      <c r="G446" s="214"/>
      <c r="H446" s="216"/>
      <c r="I446" s="216"/>
      <c r="J446" s="214"/>
      <c r="K446" s="217"/>
      <c r="L446" s="214"/>
      <c r="M446" s="214"/>
      <c r="N446" s="214"/>
      <c r="O446" s="214"/>
      <c r="P446" s="214"/>
      <c r="Q446" s="214"/>
      <c r="R446" s="214"/>
      <c r="S446" s="214"/>
      <c r="T446" s="214"/>
      <c r="U446" s="214"/>
      <c r="V446" s="214"/>
      <c r="W446" s="214"/>
      <c r="X446" s="214"/>
      <c r="Y446" s="214"/>
      <c r="Z446" s="214"/>
      <c r="AA446" s="214"/>
      <c r="AB446" s="214"/>
    </row>
    <row r="447" spans="1:28" ht="15" hidden="1" thickBot="1" x14ac:dyDescent="0.25">
      <c r="A447" s="214"/>
      <c r="B447" s="218"/>
      <c r="C447" s="214"/>
      <c r="D447" s="218"/>
      <c r="E447" s="214"/>
      <c r="F447" s="214"/>
      <c r="G447" s="214"/>
      <c r="H447" s="216"/>
      <c r="I447" s="216"/>
      <c r="J447" s="214"/>
      <c r="K447" s="217"/>
      <c r="L447" s="214"/>
      <c r="M447" s="214"/>
      <c r="N447" s="214"/>
      <c r="O447" s="214"/>
      <c r="P447" s="214"/>
      <c r="Q447" s="214"/>
      <c r="R447" s="214"/>
      <c r="S447" s="214"/>
      <c r="T447" s="214"/>
      <c r="U447" s="214"/>
      <c r="V447" s="214"/>
      <c r="W447" s="214"/>
      <c r="X447" s="214"/>
      <c r="Y447" s="214"/>
      <c r="Z447" s="214"/>
      <c r="AA447" s="214"/>
      <c r="AB447" s="214"/>
    </row>
    <row r="448" spans="1:28" ht="15" hidden="1" thickBot="1" x14ac:dyDescent="0.25">
      <c r="A448" s="214"/>
      <c r="B448" s="218"/>
      <c r="C448" s="214"/>
      <c r="D448" s="218"/>
      <c r="E448" s="214"/>
      <c r="F448" s="214"/>
      <c r="G448" s="214"/>
      <c r="H448" s="216"/>
      <c r="I448" s="216"/>
      <c r="J448" s="214"/>
      <c r="K448" s="217"/>
      <c r="L448" s="214"/>
      <c r="M448" s="214"/>
      <c r="N448" s="214"/>
      <c r="O448" s="214"/>
      <c r="P448" s="214"/>
      <c r="Q448" s="214"/>
      <c r="R448" s="214"/>
      <c r="S448" s="214"/>
      <c r="T448" s="214"/>
      <c r="U448" s="214"/>
      <c r="V448" s="214"/>
      <c r="W448" s="214"/>
      <c r="X448" s="214"/>
      <c r="Y448" s="214"/>
      <c r="Z448" s="214"/>
      <c r="AA448" s="214"/>
      <c r="AB448" s="214"/>
    </row>
    <row r="449" spans="1:28" ht="15" hidden="1" thickBot="1" x14ac:dyDescent="0.25">
      <c r="A449" s="214"/>
      <c r="B449" s="218"/>
      <c r="C449" s="214"/>
      <c r="D449" s="218"/>
      <c r="E449" s="214"/>
      <c r="F449" s="214"/>
      <c r="G449" s="214"/>
      <c r="H449" s="216"/>
      <c r="I449" s="216"/>
      <c r="J449" s="214"/>
      <c r="K449" s="217"/>
      <c r="L449" s="214"/>
      <c r="M449" s="214"/>
      <c r="N449" s="214"/>
      <c r="O449" s="214"/>
      <c r="P449" s="214"/>
      <c r="Q449" s="214"/>
      <c r="R449" s="214"/>
      <c r="S449" s="214"/>
      <c r="T449" s="214"/>
      <c r="U449" s="214"/>
      <c r="V449" s="214"/>
      <c r="W449" s="214"/>
      <c r="X449" s="214"/>
      <c r="Y449" s="214"/>
      <c r="Z449" s="214"/>
      <c r="AA449" s="214"/>
      <c r="AB449" s="214"/>
    </row>
    <row r="450" spans="1:28" ht="15" hidden="1" thickBot="1" x14ac:dyDescent="0.25">
      <c r="A450" s="214"/>
      <c r="B450" s="218"/>
      <c r="C450" s="214"/>
      <c r="D450" s="218"/>
      <c r="E450" s="214"/>
      <c r="F450" s="214"/>
      <c r="G450" s="214"/>
      <c r="H450" s="216"/>
      <c r="I450" s="216"/>
      <c r="J450" s="214"/>
      <c r="K450" s="217"/>
      <c r="L450" s="214"/>
      <c r="M450" s="214"/>
      <c r="N450" s="214"/>
      <c r="O450" s="214"/>
      <c r="P450" s="214"/>
      <c r="Q450" s="214"/>
      <c r="R450" s="214"/>
      <c r="S450" s="214"/>
      <c r="T450" s="214"/>
      <c r="U450" s="214"/>
      <c r="V450" s="214"/>
      <c r="W450" s="214"/>
      <c r="X450" s="214"/>
      <c r="Y450" s="214"/>
      <c r="Z450" s="214"/>
      <c r="AA450" s="214"/>
      <c r="AB450" s="214"/>
    </row>
    <row r="451" spans="1:28" ht="15" hidden="1" thickBot="1" x14ac:dyDescent="0.25">
      <c r="A451" s="214"/>
      <c r="B451" s="218"/>
      <c r="C451" s="214"/>
      <c r="D451" s="218"/>
      <c r="E451" s="214"/>
      <c r="F451" s="214"/>
      <c r="G451" s="214"/>
      <c r="H451" s="216"/>
      <c r="I451" s="216"/>
      <c r="J451" s="214"/>
      <c r="K451" s="217"/>
      <c r="L451" s="214"/>
      <c r="M451" s="214"/>
      <c r="N451" s="214"/>
      <c r="O451" s="214"/>
      <c r="P451" s="214"/>
      <c r="Q451" s="214"/>
      <c r="R451" s="214"/>
      <c r="S451" s="214"/>
      <c r="T451" s="214"/>
      <c r="U451" s="214"/>
      <c r="V451" s="214"/>
      <c r="W451" s="214"/>
      <c r="X451" s="214"/>
      <c r="Y451" s="214"/>
      <c r="Z451" s="214"/>
      <c r="AA451" s="214"/>
      <c r="AB451" s="214"/>
    </row>
    <row r="452" spans="1:28" ht="15" hidden="1" thickBot="1" x14ac:dyDescent="0.25">
      <c r="A452" s="214"/>
      <c r="B452" s="218"/>
      <c r="C452" s="214"/>
      <c r="D452" s="218"/>
      <c r="E452" s="214"/>
      <c r="F452" s="214"/>
      <c r="G452" s="214"/>
      <c r="H452" s="216"/>
      <c r="I452" s="216"/>
      <c r="J452" s="214"/>
      <c r="K452" s="217"/>
      <c r="L452" s="214"/>
      <c r="M452" s="214"/>
      <c r="N452" s="214"/>
      <c r="O452" s="214"/>
      <c r="P452" s="214"/>
      <c r="Q452" s="214"/>
      <c r="R452" s="214"/>
      <c r="S452" s="214"/>
      <c r="T452" s="214"/>
      <c r="U452" s="214"/>
      <c r="V452" s="214"/>
      <c r="W452" s="214"/>
      <c r="X452" s="214"/>
      <c r="Y452" s="214"/>
      <c r="Z452" s="214"/>
      <c r="AA452" s="214"/>
      <c r="AB452" s="214"/>
    </row>
    <row r="453" spans="1:28" ht="15" hidden="1" thickBot="1" x14ac:dyDescent="0.25">
      <c r="A453" s="214"/>
      <c r="B453" s="218"/>
      <c r="C453" s="214"/>
      <c r="D453" s="218"/>
      <c r="E453" s="214"/>
      <c r="F453" s="214"/>
      <c r="G453" s="214"/>
      <c r="H453" s="216"/>
      <c r="I453" s="216"/>
      <c r="J453" s="214"/>
      <c r="K453" s="217"/>
      <c r="L453" s="214"/>
      <c r="M453" s="214"/>
      <c r="N453" s="214"/>
      <c r="O453" s="214"/>
      <c r="P453" s="214"/>
      <c r="Q453" s="214"/>
      <c r="R453" s="214"/>
      <c r="S453" s="214"/>
      <c r="T453" s="214"/>
      <c r="U453" s="214"/>
      <c r="V453" s="214"/>
      <c r="W453" s="214"/>
      <c r="X453" s="214"/>
      <c r="Y453" s="214"/>
      <c r="Z453" s="214"/>
      <c r="AA453" s="214"/>
      <c r="AB453" s="214"/>
    </row>
    <row r="454" spans="1:28" ht="15" hidden="1" thickBot="1" x14ac:dyDescent="0.25">
      <c r="A454" s="214"/>
      <c r="B454" s="218"/>
      <c r="C454" s="214"/>
      <c r="D454" s="218"/>
      <c r="E454" s="214"/>
      <c r="F454" s="214"/>
      <c r="G454" s="214"/>
      <c r="H454" s="216"/>
      <c r="I454" s="216"/>
      <c r="J454" s="214"/>
      <c r="K454" s="217"/>
      <c r="L454" s="214"/>
      <c r="M454" s="214"/>
      <c r="N454" s="214"/>
      <c r="O454" s="214"/>
      <c r="P454" s="214"/>
      <c r="Q454" s="214"/>
      <c r="R454" s="214"/>
      <c r="S454" s="214"/>
      <c r="T454" s="214"/>
      <c r="U454" s="214"/>
      <c r="V454" s="214"/>
      <c r="W454" s="214"/>
      <c r="X454" s="214"/>
      <c r="Y454" s="214"/>
      <c r="Z454" s="214"/>
      <c r="AA454" s="214"/>
      <c r="AB454" s="214"/>
    </row>
    <row r="455" spans="1:28" ht="15" hidden="1" thickBot="1" x14ac:dyDescent="0.25">
      <c r="A455" s="214"/>
      <c r="B455" s="218"/>
      <c r="C455" s="214"/>
      <c r="D455" s="218"/>
      <c r="E455" s="214"/>
      <c r="F455" s="214"/>
      <c r="G455" s="214"/>
      <c r="H455" s="216"/>
      <c r="I455" s="216"/>
      <c r="J455" s="214"/>
      <c r="K455" s="217"/>
      <c r="L455" s="214"/>
      <c r="M455" s="214"/>
      <c r="N455" s="214"/>
      <c r="O455" s="214"/>
      <c r="P455" s="214"/>
      <c r="Q455" s="214"/>
      <c r="R455" s="214"/>
      <c r="S455" s="214"/>
      <c r="T455" s="214"/>
      <c r="U455" s="214"/>
      <c r="V455" s="214"/>
      <c r="W455" s="214"/>
      <c r="X455" s="214"/>
      <c r="Y455" s="214"/>
      <c r="Z455" s="214"/>
      <c r="AA455" s="214"/>
      <c r="AB455" s="214"/>
    </row>
    <row r="456" spans="1:28" ht="15" hidden="1" thickBot="1" x14ac:dyDescent="0.25">
      <c r="A456" s="214"/>
      <c r="B456" s="218"/>
      <c r="C456" s="214"/>
      <c r="D456" s="218"/>
      <c r="E456" s="214"/>
      <c r="F456" s="214"/>
      <c r="G456" s="214"/>
      <c r="H456" s="216"/>
      <c r="I456" s="216"/>
      <c r="J456" s="214"/>
      <c r="K456" s="217"/>
      <c r="L456" s="214"/>
      <c r="M456" s="214"/>
      <c r="N456" s="214"/>
      <c r="O456" s="214"/>
      <c r="P456" s="214"/>
      <c r="Q456" s="214"/>
      <c r="R456" s="214"/>
      <c r="S456" s="214"/>
      <c r="T456" s="214"/>
      <c r="U456" s="214"/>
      <c r="V456" s="214"/>
      <c r="W456" s="214"/>
      <c r="X456" s="214"/>
      <c r="Y456" s="214"/>
      <c r="Z456" s="214"/>
      <c r="AA456" s="214"/>
      <c r="AB456" s="214"/>
    </row>
    <row r="457" spans="1:28" ht="15" hidden="1" thickBot="1" x14ac:dyDescent="0.25">
      <c r="A457" s="214"/>
      <c r="B457" s="218"/>
      <c r="C457" s="214"/>
      <c r="D457" s="218"/>
      <c r="E457" s="214"/>
      <c r="F457" s="214"/>
      <c r="G457" s="214"/>
      <c r="H457" s="216"/>
      <c r="I457" s="216"/>
      <c r="J457" s="214"/>
      <c r="K457" s="217"/>
      <c r="L457" s="214"/>
      <c r="M457" s="214"/>
      <c r="N457" s="214"/>
      <c r="O457" s="214"/>
      <c r="P457" s="214"/>
      <c r="Q457" s="214"/>
      <c r="R457" s="214"/>
      <c r="S457" s="214"/>
      <c r="T457" s="214"/>
      <c r="U457" s="214"/>
      <c r="V457" s="214"/>
      <c r="W457" s="214"/>
      <c r="X457" s="214"/>
      <c r="Y457" s="214"/>
      <c r="Z457" s="214"/>
      <c r="AA457" s="214"/>
      <c r="AB457" s="214"/>
    </row>
    <row r="458" spans="1:28" ht="15" hidden="1" thickBot="1" x14ac:dyDescent="0.25">
      <c r="A458" s="214"/>
      <c r="B458" s="218"/>
      <c r="C458" s="214"/>
      <c r="D458" s="218"/>
      <c r="E458" s="214"/>
      <c r="F458" s="214"/>
      <c r="G458" s="214"/>
      <c r="H458" s="216"/>
      <c r="I458" s="216"/>
      <c r="J458" s="214"/>
      <c r="K458" s="217"/>
      <c r="L458" s="214"/>
      <c r="M458" s="214"/>
      <c r="N458" s="214"/>
      <c r="O458" s="214"/>
      <c r="P458" s="214"/>
      <c r="Q458" s="214"/>
      <c r="R458" s="214"/>
      <c r="S458" s="214"/>
      <c r="T458" s="214"/>
      <c r="U458" s="214"/>
      <c r="V458" s="214"/>
      <c r="W458" s="214"/>
      <c r="X458" s="214"/>
      <c r="Y458" s="214"/>
      <c r="Z458" s="214"/>
      <c r="AA458" s="214"/>
      <c r="AB458" s="214"/>
    </row>
    <row r="459" spans="1:28" ht="15" hidden="1" thickBot="1" x14ac:dyDescent="0.25">
      <c r="A459" s="214"/>
      <c r="B459" s="218"/>
      <c r="C459" s="214"/>
      <c r="D459" s="218"/>
      <c r="E459" s="214"/>
      <c r="F459" s="214"/>
      <c r="G459" s="214"/>
      <c r="H459" s="216"/>
      <c r="I459" s="216"/>
      <c r="J459" s="214"/>
      <c r="K459" s="217"/>
      <c r="L459" s="214"/>
      <c r="M459" s="214"/>
      <c r="N459" s="214"/>
      <c r="O459" s="214"/>
      <c r="P459" s="214"/>
      <c r="Q459" s="214"/>
      <c r="R459" s="214"/>
      <c r="S459" s="214"/>
      <c r="T459" s="214"/>
      <c r="U459" s="214"/>
      <c r="V459" s="214"/>
      <c r="W459" s="214"/>
      <c r="X459" s="214"/>
      <c r="Y459" s="214"/>
      <c r="Z459" s="214"/>
      <c r="AA459" s="214"/>
      <c r="AB459" s="214"/>
    </row>
    <row r="460" spans="1:28" ht="15" hidden="1" thickBot="1" x14ac:dyDescent="0.25">
      <c r="A460" s="214"/>
      <c r="B460" s="218"/>
      <c r="C460" s="214"/>
      <c r="D460" s="218"/>
      <c r="E460" s="214"/>
      <c r="F460" s="214"/>
      <c r="G460" s="214"/>
      <c r="H460" s="216"/>
      <c r="I460" s="216"/>
      <c r="J460" s="214"/>
      <c r="K460" s="217"/>
      <c r="L460" s="214"/>
      <c r="M460" s="214"/>
      <c r="N460" s="214"/>
      <c r="O460" s="214"/>
      <c r="P460" s="214"/>
      <c r="Q460" s="214"/>
      <c r="R460" s="214"/>
      <c r="S460" s="214"/>
      <c r="T460" s="214"/>
      <c r="U460" s="214"/>
      <c r="V460" s="214"/>
      <c r="W460" s="214"/>
      <c r="X460" s="214"/>
      <c r="Y460" s="214"/>
      <c r="Z460" s="214"/>
      <c r="AA460" s="214"/>
      <c r="AB460" s="214"/>
    </row>
    <row r="461" spans="1:28" ht="15" hidden="1" thickBot="1" x14ac:dyDescent="0.25">
      <c r="A461" s="214"/>
      <c r="B461" s="218"/>
      <c r="C461" s="214"/>
      <c r="D461" s="218"/>
      <c r="E461" s="214"/>
      <c r="F461" s="214"/>
      <c r="G461" s="214"/>
      <c r="H461" s="216"/>
      <c r="I461" s="216"/>
      <c r="J461" s="214"/>
      <c r="K461" s="217"/>
      <c r="L461" s="214"/>
      <c r="M461" s="214"/>
      <c r="N461" s="214"/>
      <c r="O461" s="214"/>
      <c r="P461" s="214"/>
      <c r="Q461" s="214"/>
      <c r="R461" s="214"/>
      <c r="S461" s="214"/>
      <c r="T461" s="214"/>
      <c r="U461" s="214"/>
      <c r="V461" s="214"/>
      <c r="W461" s="214"/>
      <c r="X461" s="214"/>
      <c r="Y461" s="214"/>
      <c r="Z461" s="214"/>
      <c r="AA461" s="214"/>
      <c r="AB461" s="214"/>
    </row>
    <row r="462" spans="1:28" ht="15" hidden="1" thickBot="1" x14ac:dyDescent="0.25">
      <c r="A462" s="214"/>
      <c r="B462" s="218"/>
      <c r="C462" s="214"/>
      <c r="D462" s="218"/>
      <c r="E462" s="214"/>
      <c r="F462" s="214"/>
      <c r="G462" s="214"/>
      <c r="H462" s="216"/>
      <c r="I462" s="216"/>
      <c r="J462" s="214"/>
      <c r="K462" s="217"/>
      <c r="L462" s="214"/>
      <c r="M462" s="214"/>
      <c r="N462" s="214"/>
      <c r="O462" s="214"/>
      <c r="P462" s="214"/>
      <c r="Q462" s="214"/>
      <c r="R462" s="214"/>
      <c r="S462" s="214"/>
      <c r="T462" s="214"/>
      <c r="U462" s="214"/>
      <c r="V462" s="214"/>
      <c r="W462" s="214"/>
      <c r="X462" s="214"/>
      <c r="Y462" s="214"/>
      <c r="Z462" s="214"/>
      <c r="AA462" s="214"/>
      <c r="AB462" s="214"/>
    </row>
    <row r="463" spans="1:28" ht="15" hidden="1" thickBot="1" x14ac:dyDescent="0.25">
      <c r="A463" s="214"/>
      <c r="B463" s="218"/>
      <c r="C463" s="214"/>
      <c r="D463" s="218"/>
      <c r="E463" s="214"/>
      <c r="F463" s="214"/>
      <c r="G463" s="214"/>
      <c r="H463" s="216"/>
      <c r="I463" s="216"/>
      <c r="J463" s="214"/>
      <c r="K463" s="217"/>
      <c r="L463" s="214"/>
      <c r="M463" s="214"/>
      <c r="N463" s="214"/>
      <c r="O463" s="214"/>
      <c r="P463" s="214"/>
      <c r="Q463" s="214"/>
      <c r="R463" s="214"/>
      <c r="S463" s="214"/>
      <c r="T463" s="214"/>
      <c r="U463" s="214"/>
      <c r="V463" s="214"/>
      <c r="W463" s="214"/>
      <c r="X463" s="214"/>
      <c r="Y463" s="214"/>
      <c r="Z463" s="214"/>
      <c r="AA463" s="214"/>
      <c r="AB463" s="214"/>
    </row>
    <row r="464" spans="1:28" ht="15" hidden="1" thickBot="1" x14ac:dyDescent="0.25">
      <c r="A464" s="214"/>
      <c r="B464" s="218"/>
      <c r="C464" s="214"/>
      <c r="D464" s="218"/>
      <c r="E464" s="214"/>
      <c r="F464" s="214"/>
      <c r="G464" s="214"/>
      <c r="H464" s="216"/>
      <c r="I464" s="216"/>
      <c r="J464" s="214"/>
      <c r="K464" s="217"/>
      <c r="L464" s="214"/>
      <c r="M464" s="214"/>
      <c r="N464" s="214"/>
      <c r="O464" s="214"/>
      <c r="P464" s="214"/>
      <c r="Q464" s="214"/>
      <c r="R464" s="214"/>
      <c r="S464" s="214"/>
      <c r="T464" s="214"/>
      <c r="U464" s="214"/>
      <c r="V464" s="214"/>
      <c r="W464" s="214"/>
      <c r="X464" s="214"/>
      <c r="Y464" s="214"/>
      <c r="Z464" s="214"/>
      <c r="AA464" s="214"/>
      <c r="AB464" s="214"/>
    </row>
    <row r="465" spans="1:28" ht="15" hidden="1" thickBot="1" x14ac:dyDescent="0.25">
      <c r="A465" s="214"/>
      <c r="B465" s="218"/>
      <c r="C465" s="214"/>
      <c r="D465" s="218"/>
      <c r="E465" s="214"/>
      <c r="F465" s="214"/>
      <c r="G465" s="214"/>
      <c r="H465" s="216"/>
      <c r="I465" s="216"/>
      <c r="J465" s="214"/>
      <c r="K465" s="217"/>
      <c r="L465" s="214"/>
      <c r="M465" s="214"/>
      <c r="N465" s="214"/>
      <c r="O465" s="214"/>
      <c r="P465" s="214"/>
      <c r="Q465" s="214"/>
      <c r="R465" s="214"/>
      <c r="S465" s="214"/>
      <c r="T465" s="214"/>
      <c r="U465" s="214"/>
      <c r="V465" s="214"/>
      <c r="W465" s="214"/>
      <c r="X465" s="214"/>
      <c r="Y465" s="214"/>
      <c r="Z465" s="214"/>
      <c r="AA465" s="214"/>
      <c r="AB465" s="214"/>
    </row>
    <row r="466" spans="1:28" ht="15" hidden="1" thickBot="1" x14ac:dyDescent="0.25">
      <c r="A466" s="214"/>
      <c r="B466" s="218"/>
      <c r="C466" s="214"/>
      <c r="D466" s="218"/>
      <c r="E466" s="214"/>
      <c r="F466" s="214"/>
      <c r="G466" s="214"/>
      <c r="H466" s="216"/>
      <c r="I466" s="216"/>
      <c r="J466" s="214"/>
      <c r="K466" s="217"/>
      <c r="L466" s="214"/>
      <c r="M466" s="214"/>
      <c r="N466" s="214"/>
      <c r="O466" s="214"/>
      <c r="P466" s="214"/>
      <c r="Q466" s="214"/>
      <c r="R466" s="214"/>
      <c r="S466" s="214"/>
      <c r="T466" s="214"/>
      <c r="U466" s="214"/>
      <c r="V466" s="214"/>
      <c r="W466" s="214"/>
      <c r="X466" s="214"/>
      <c r="Y466" s="214"/>
      <c r="Z466" s="214"/>
      <c r="AA466" s="214"/>
      <c r="AB466" s="214"/>
    </row>
    <row r="467" spans="1:28" ht="15" hidden="1" thickBot="1" x14ac:dyDescent="0.25">
      <c r="A467" s="214"/>
      <c r="B467" s="218"/>
      <c r="C467" s="214"/>
      <c r="D467" s="218"/>
      <c r="E467" s="214"/>
      <c r="F467" s="214"/>
      <c r="G467" s="214"/>
      <c r="H467" s="216"/>
      <c r="I467" s="216"/>
      <c r="J467" s="214"/>
      <c r="K467" s="217"/>
      <c r="L467" s="214"/>
      <c r="M467" s="214"/>
      <c r="N467" s="214"/>
      <c r="O467" s="214"/>
      <c r="P467" s="214"/>
      <c r="Q467" s="214"/>
      <c r="R467" s="214"/>
      <c r="S467" s="214"/>
      <c r="T467" s="214"/>
      <c r="U467" s="214"/>
      <c r="V467" s="214"/>
      <c r="W467" s="214"/>
      <c r="X467" s="214"/>
      <c r="Y467" s="214"/>
      <c r="Z467" s="214"/>
      <c r="AA467" s="214"/>
      <c r="AB467" s="214"/>
    </row>
    <row r="468" spans="1:28" ht="15" hidden="1" thickBot="1" x14ac:dyDescent="0.25">
      <c r="A468" s="214"/>
      <c r="B468" s="218"/>
      <c r="C468" s="214"/>
      <c r="D468" s="218"/>
      <c r="E468" s="214"/>
      <c r="F468" s="214"/>
      <c r="G468" s="214"/>
      <c r="H468" s="216"/>
      <c r="I468" s="216"/>
      <c r="J468" s="214"/>
      <c r="K468" s="217"/>
      <c r="L468" s="214"/>
      <c r="M468" s="214"/>
      <c r="N468" s="214"/>
      <c r="O468" s="214"/>
      <c r="P468" s="214"/>
      <c r="Q468" s="214"/>
      <c r="R468" s="214"/>
      <c r="S468" s="214"/>
      <c r="T468" s="214"/>
      <c r="U468" s="214"/>
      <c r="V468" s="214"/>
      <c r="W468" s="214"/>
      <c r="X468" s="214"/>
      <c r="Y468" s="214"/>
      <c r="Z468" s="214"/>
      <c r="AA468" s="214"/>
      <c r="AB468" s="214"/>
    </row>
    <row r="469" spans="1:28" ht="15" hidden="1" thickBot="1" x14ac:dyDescent="0.25">
      <c r="A469" s="214"/>
      <c r="B469" s="218"/>
      <c r="C469" s="214"/>
      <c r="D469" s="218"/>
      <c r="E469" s="214"/>
      <c r="F469" s="214"/>
      <c r="G469" s="214"/>
      <c r="H469" s="216"/>
      <c r="I469" s="216"/>
      <c r="J469" s="214"/>
      <c r="K469" s="217"/>
      <c r="L469" s="214"/>
      <c r="M469" s="214"/>
      <c r="N469" s="214"/>
      <c r="O469" s="214"/>
      <c r="P469" s="214"/>
      <c r="Q469" s="214"/>
      <c r="R469" s="214"/>
      <c r="S469" s="214"/>
      <c r="T469" s="214"/>
      <c r="U469" s="214"/>
      <c r="V469" s="214"/>
      <c r="W469" s="214"/>
      <c r="X469" s="214"/>
      <c r="Y469" s="214"/>
      <c r="Z469" s="214"/>
      <c r="AA469" s="214"/>
      <c r="AB469" s="214"/>
    </row>
    <row r="470" spans="1:28" ht="15" hidden="1" thickBot="1" x14ac:dyDescent="0.25">
      <c r="A470" s="214"/>
      <c r="B470" s="218"/>
      <c r="C470" s="214"/>
      <c r="D470" s="218"/>
      <c r="E470" s="214"/>
      <c r="F470" s="214"/>
      <c r="G470" s="214"/>
      <c r="H470" s="216"/>
      <c r="I470" s="216"/>
      <c r="J470" s="214"/>
      <c r="K470" s="217"/>
      <c r="L470" s="214"/>
      <c r="M470" s="214"/>
      <c r="N470" s="214"/>
      <c r="O470" s="214"/>
      <c r="P470" s="214"/>
      <c r="Q470" s="214"/>
      <c r="R470" s="214"/>
      <c r="S470" s="214"/>
      <c r="T470" s="214"/>
      <c r="U470" s="214"/>
      <c r="V470" s="214"/>
      <c r="W470" s="214"/>
      <c r="X470" s="214"/>
      <c r="Y470" s="214"/>
      <c r="Z470" s="214"/>
      <c r="AA470" s="214"/>
      <c r="AB470" s="214"/>
    </row>
    <row r="471" spans="1:28" ht="15" hidden="1" thickBot="1" x14ac:dyDescent="0.25">
      <c r="A471" s="214"/>
      <c r="B471" s="218"/>
      <c r="C471" s="214"/>
      <c r="D471" s="218"/>
      <c r="E471" s="214"/>
      <c r="F471" s="214"/>
      <c r="G471" s="214"/>
      <c r="H471" s="216"/>
      <c r="I471" s="216"/>
      <c r="J471" s="214"/>
      <c r="K471" s="217"/>
      <c r="L471" s="214"/>
      <c r="M471" s="214"/>
      <c r="N471" s="214"/>
      <c r="O471" s="214"/>
      <c r="P471" s="214"/>
      <c r="Q471" s="214"/>
      <c r="R471" s="214"/>
      <c r="S471" s="214"/>
      <c r="T471" s="214"/>
      <c r="U471" s="214"/>
      <c r="V471" s="214"/>
      <c r="W471" s="214"/>
      <c r="X471" s="214"/>
      <c r="Y471" s="214"/>
      <c r="Z471" s="214"/>
      <c r="AA471" s="214"/>
      <c r="AB471" s="214"/>
    </row>
    <row r="472" spans="1:28" ht="15" hidden="1" thickBot="1" x14ac:dyDescent="0.25">
      <c r="A472" s="214"/>
      <c r="B472" s="218"/>
      <c r="C472" s="214"/>
      <c r="D472" s="218"/>
      <c r="E472" s="214"/>
      <c r="F472" s="214"/>
      <c r="G472" s="214"/>
      <c r="H472" s="216"/>
      <c r="I472" s="216"/>
      <c r="J472" s="214"/>
      <c r="K472" s="217"/>
      <c r="L472" s="214"/>
      <c r="M472" s="214"/>
      <c r="N472" s="214"/>
      <c r="O472" s="214"/>
      <c r="P472" s="214"/>
      <c r="Q472" s="214"/>
      <c r="R472" s="214"/>
      <c r="S472" s="214"/>
      <c r="T472" s="214"/>
      <c r="U472" s="214"/>
      <c r="V472" s="214"/>
      <c r="W472" s="214"/>
      <c r="X472" s="214"/>
      <c r="Y472" s="214"/>
      <c r="Z472" s="214"/>
      <c r="AA472" s="214"/>
      <c r="AB472" s="214"/>
    </row>
    <row r="473" spans="1:28" ht="15" hidden="1" thickBot="1" x14ac:dyDescent="0.25">
      <c r="A473" s="214"/>
      <c r="B473" s="218"/>
      <c r="C473" s="214"/>
      <c r="D473" s="218"/>
      <c r="E473" s="214"/>
      <c r="F473" s="214"/>
      <c r="G473" s="214"/>
      <c r="H473" s="216"/>
      <c r="I473" s="216"/>
      <c r="J473" s="214"/>
      <c r="K473" s="217"/>
      <c r="L473" s="214"/>
      <c r="M473" s="214"/>
      <c r="N473" s="214"/>
      <c r="O473" s="214"/>
      <c r="P473" s="214"/>
      <c r="Q473" s="214"/>
      <c r="R473" s="214"/>
      <c r="S473" s="214"/>
      <c r="T473" s="214"/>
      <c r="U473" s="214"/>
      <c r="V473" s="214"/>
      <c r="W473" s="214"/>
      <c r="X473" s="214"/>
      <c r="Y473" s="214"/>
      <c r="Z473" s="214"/>
      <c r="AA473" s="214"/>
      <c r="AB473" s="214"/>
    </row>
    <row r="474" spans="1:28" ht="15" hidden="1" thickBot="1" x14ac:dyDescent="0.25">
      <c r="A474" s="214"/>
      <c r="B474" s="218"/>
      <c r="C474" s="214"/>
      <c r="D474" s="218"/>
      <c r="E474" s="214"/>
      <c r="F474" s="214"/>
      <c r="G474" s="214"/>
      <c r="H474" s="216"/>
      <c r="I474" s="216"/>
      <c r="J474" s="214"/>
      <c r="K474" s="217"/>
      <c r="L474" s="214"/>
      <c r="M474" s="214"/>
      <c r="N474" s="214"/>
      <c r="O474" s="214"/>
      <c r="P474" s="214"/>
      <c r="Q474" s="214"/>
      <c r="R474" s="214"/>
      <c r="S474" s="214"/>
      <c r="T474" s="214"/>
      <c r="U474" s="214"/>
      <c r="V474" s="214"/>
      <c r="W474" s="214"/>
      <c r="X474" s="214"/>
      <c r="Y474" s="214"/>
      <c r="Z474" s="214"/>
      <c r="AA474" s="214"/>
      <c r="AB474" s="214"/>
    </row>
    <row r="475" spans="1:28" ht="15" hidden="1" thickBot="1" x14ac:dyDescent="0.25">
      <c r="A475" s="214"/>
      <c r="B475" s="218"/>
      <c r="C475" s="214"/>
      <c r="D475" s="218"/>
      <c r="E475" s="214"/>
      <c r="F475" s="214"/>
      <c r="G475" s="214"/>
      <c r="H475" s="216"/>
      <c r="I475" s="216"/>
      <c r="J475" s="214"/>
      <c r="K475" s="217"/>
      <c r="L475" s="214"/>
      <c r="M475" s="214"/>
      <c r="N475" s="214"/>
      <c r="O475" s="214"/>
      <c r="P475" s="214"/>
      <c r="Q475" s="214"/>
      <c r="R475" s="214"/>
      <c r="S475" s="214"/>
      <c r="T475" s="214"/>
      <c r="U475" s="214"/>
      <c r="V475" s="214"/>
      <c r="W475" s="214"/>
      <c r="X475" s="214"/>
      <c r="Y475" s="214"/>
      <c r="Z475" s="214"/>
      <c r="AA475" s="214"/>
      <c r="AB475" s="214"/>
    </row>
    <row r="476" spans="1:28" ht="15" hidden="1" thickBot="1" x14ac:dyDescent="0.25">
      <c r="A476" s="214"/>
      <c r="B476" s="218"/>
      <c r="C476" s="214"/>
      <c r="D476" s="218"/>
      <c r="E476" s="214"/>
      <c r="F476" s="214"/>
      <c r="G476" s="214"/>
      <c r="H476" s="216"/>
      <c r="I476" s="216"/>
      <c r="J476" s="214"/>
      <c r="K476" s="217"/>
      <c r="L476" s="214"/>
      <c r="M476" s="214"/>
      <c r="N476" s="214"/>
      <c r="O476" s="214"/>
      <c r="P476" s="214"/>
      <c r="Q476" s="214"/>
      <c r="R476" s="214"/>
      <c r="S476" s="214"/>
      <c r="T476" s="214"/>
      <c r="U476" s="214"/>
      <c r="V476" s="214"/>
      <c r="W476" s="214"/>
      <c r="X476" s="214"/>
      <c r="Y476" s="214"/>
      <c r="Z476" s="214"/>
      <c r="AA476" s="214"/>
      <c r="AB476" s="214"/>
    </row>
    <row r="477" spans="1:28" ht="15" hidden="1" thickBot="1" x14ac:dyDescent="0.25">
      <c r="A477" s="214"/>
      <c r="B477" s="218"/>
      <c r="C477" s="214"/>
      <c r="D477" s="218"/>
      <c r="E477" s="214"/>
      <c r="F477" s="214"/>
      <c r="G477" s="214"/>
      <c r="H477" s="216"/>
      <c r="I477" s="216"/>
      <c r="J477" s="214"/>
      <c r="K477" s="217"/>
      <c r="L477" s="214"/>
      <c r="M477" s="214"/>
      <c r="N477" s="214"/>
      <c r="O477" s="214"/>
      <c r="P477" s="214"/>
      <c r="Q477" s="214"/>
      <c r="R477" s="214"/>
      <c r="S477" s="214"/>
      <c r="T477" s="214"/>
      <c r="U477" s="214"/>
      <c r="V477" s="214"/>
      <c r="W477" s="214"/>
      <c r="X477" s="214"/>
      <c r="Y477" s="214"/>
      <c r="Z477" s="214"/>
      <c r="AA477" s="214"/>
      <c r="AB477" s="214"/>
    </row>
    <row r="478" spans="1:28" ht="15" hidden="1" thickBot="1" x14ac:dyDescent="0.25">
      <c r="A478" s="214"/>
      <c r="B478" s="218"/>
      <c r="C478" s="214"/>
      <c r="D478" s="218"/>
      <c r="E478" s="214"/>
      <c r="F478" s="214"/>
      <c r="G478" s="214"/>
      <c r="H478" s="216"/>
      <c r="I478" s="216"/>
      <c r="J478" s="214"/>
      <c r="K478" s="217"/>
      <c r="L478" s="214"/>
      <c r="M478" s="214"/>
      <c r="N478" s="214"/>
      <c r="O478" s="214"/>
      <c r="P478" s="214"/>
      <c r="Q478" s="214"/>
      <c r="R478" s="214"/>
      <c r="S478" s="214"/>
      <c r="T478" s="214"/>
      <c r="U478" s="214"/>
      <c r="V478" s="214"/>
      <c r="W478" s="214"/>
      <c r="X478" s="214"/>
      <c r="Y478" s="214"/>
      <c r="Z478" s="214"/>
      <c r="AA478" s="214"/>
      <c r="AB478" s="214"/>
    </row>
    <row r="479" spans="1:28" ht="15" hidden="1" thickBot="1" x14ac:dyDescent="0.25">
      <c r="A479" s="214"/>
      <c r="B479" s="218"/>
      <c r="C479" s="214"/>
      <c r="D479" s="218"/>
      <c r="E479" s="214"/>
      <c r="F479" s="214"/>
      <c r="G479" s="214"/>
      <c r="H479" s="216"/>
      <c r="I479" s="216"/>
      <c r="J479" s="214"/>
      <c r="K479" s="217"/>
      <c r="L479" s="214"/>
      <c r="M479" s="214"/>
      <c r="N479" s="214"/>
      <c r="O479" s="214"/>
      <c r="P479" s="214"/>
      <c r="Q479" s="214"/>
      <c r="R479" s="214"/>
      <c r="S479" s="214"/>
      <c r="T479" s="214"/>
      <c r="U479" s="214"/>
      <c r="V479" s="214"/>
      <c r="W479" s="214"/>
      <c r="X479" s="214"/>
      <c r="Y479" s="214"/>
      <c r="Z479" s="214"/>
      <c r="AA479" s="214"/>
      <c r="AB479" s="214"/>
    </row>
    <row r="480" spans="1:28" ht="15" hidden="1" thickBot="1" x14ac:dyDescent="0.25">
      <c r="A480" s="214"/>
      <c r="B480" s="218"/>
      <c r="C480" s="214"/>
      <c r="D480" s="218"/>
      <c r="E480" s="214"/>
      <c r="F480" s="214"/>
      <c r="G480" s="214"/>
      <c r="H480" s="216"/>
      <c r="I480" s="216"/>
      <c r="J480" s="214"/>
      <c r="K480" s="217"/>
      <c r="L480" s="214"/>
      <c r="M480" s="214"/>
      <c r="N480" s="214"/>
      <c r="O480" s="214"/>
      <c r="P480" s="214"/>
      <c r="Q480" s="214"/>
      <c r="R480" s="214"/>
      <c r="S480" s="214"/>
      <c r="T480" s="214"/>
      <c r="U480" s="214"/>
      <c r="V480" s="214"/>
      <c r="W480" s="214"/>
      <c r="X480" s="214"/>
      <c r="Y480" s="214"/>
      <c r="Z480" s="214"/>
      <c r="AA480" s="214"/>
      <c r="AB480" s="214"/>
    </row>
    <row r="481" spans="1:28" ht="15" hidden="1" thickBot="1" x14ac:dyDescent="0.25">
      <c r="A481" s="214"/>
      <c r="B481" s="218"/>
      <c r="C481" s="214"/>
      <c r="D481" s="218"/>
      <c r="E481" s="214"/>
      <c r="F481" s="214"/>
      <c r="G481" s="214"/>
      <c r="H481" s="216"/>
      <c r="I481" s="216"/>
      <c r="J481" s="214"/>
      <c r="K481" s="217"/>
      <c r="L481" s="214"/>
      <c r="M481" s="214"/>
      <c r="N481" s="214"/>
      <c r="O481" s="214"/>
      <c r="P481" s="214"/>
      <c r="Q481" s="214"/>
      <c r="R481" s="214"/>
      <c r="S481" s="214"/>
      <c r="T481" s="214"/>
      <c r="U481" s="214"/>
      <c r="V481" s="214"/>
      <c r="W481" s="214"/>
      <c r="X481" s="214"/>
      <c r="Y481" s="214"/>
      <c r="Z481" s="214"/>
      <c r="AA481" s="214"/>
      <c r="AB481" s="214"/>
    </row>
    <row r="482" spans="1:28" ht="15" hidden="1" thickBot="1" x14ac:dyDescent="0.25">
      <c r="A482" s="214"/>
      <c r="B482" s="218"/>
      <c r="C482" s="214"/>
      <c r="D482" s="218"/>
      <c r="E482" s="214"/>
      <c r="F482" s="214"/>
      <c r="G482" s="214"/>
      <c r="H482" s="216"/>
      <c r="I482" s="216"/>
      <c r="J482" s="214"/>
      <c r="K482" s="217"/>
      <c r="L482" s="214"/>
      <c r="M482" s="214"/>
      <c r="N482" s="214"/>
      <c r="O482" s="214"/>
      <c r="P482" s="214"/>
      <c r="Q482" s="214"/>
      <c r="R482" s="214"/>
      <c r="S482" s="214"/>
      <c r="T482" s="214"/>
      <c r="U482" s="214"/>
      <c r="V482" s="214"/>
      <c r="W482" s="214"/>
      <c r="X482" s="214"/>
      <c r="Y482" s="214"/>
      <c r="Z482" s="214"/>
      <c r="AA482" s="214"/>
      <c r="AB482" s="214"/>
    </row>
    <row r="483" spans="1:28" ht="15" hidden="1" thickBot="1" x14ac:dyDescent="0.25">
      <c r="A483" s="214"/>
      <c r="B483" s="218"/>
      <c r="C483" s="214"/>
      <c r="D483" s="218"/>
      <c r="E483" s="214"/>
      <c r="F483" s="214"/>
      <c r="G483" s="214"/>
      <c r="H483" s="216"/>
      <c r="I483" s="216"/>
      <c r="J483" s="214"/>
      <c r="K483" s="217"/>
      <c r="L483" s="214"/>
      <c r="M483" s="214"/>
      <c r="N483" s="214"/>
      <c r="O483" s="214"/>
      <c r="P483" s="214"/>
      <c r="Q483" s="214"/>
      <c r="R483" s="214"/>
      <c r="S483" s="214"/>
      <c r="T483" s="214"/>
      <c r="U483" s="214"/>
      <c r="V483" s="214"/>
      <c r="W483" s="214"/>
      <c r="X483" s="214"/>
      <c r="Y483" s="214"/>
      <c r="Z483" s="214"/>
      <c r="AA483" s="214"/>
      <c r="AB483" s="214"/>
    </row>
    <row r="484" spans="1:28" ht="15" hidden="1" thickBot="1" x14ac:dyDescent="0.25">
      <c r="A484" s="214"/>
      <c r="B484" s="218"/>
      <c r="C484" s="214"/>
      <c r="D484" s="218"/>
      <c r="E484" s="214"/>
      <c r="F484" s="214"/>
      <c r="G484" s="214"/>
      <c r="H484" s="216"/>
      <c r="I484" s="216"/>
      <c r="J484" s="214"/>
      <c r="K484" s="217"/>
      <c r="L484" s="214"/>
      <c r="M484" s="214"/>
      <c r="N484" s="214"/>
      <c r="O484" s="214"/>
      <c r="P484" s="214"/>
      <c r="Q484" s="214"/>
      <c r="R484" s="214"/>
      <c r="S484" s="214"/>
      <c r="T484" s="214"/>
      <c r="U484" s="214"/>
      <c r="V484" s="214"/>
      <c r="W484" s="214"/>
      <c r="X484" s="214"/>
      <c r="Y484" s="214"/>
      <c r="Z484" s="214"/>
      <c r="AA484" s="214"/>
      <c r="AB484" s="214"/>
    </row>
    <row r="485" spans="1:28" ht="15" hidden="1" thickBot="1" x14ac:dyDescent="0.25">
      <c r="A485" s="214"/>
      <c r="B485" s="218"/>
      <c r="C485" s="214"/>
      <c r="D485" s="218"/>
      <c r="E485" s="214"/>
      <c r="F485" s="214"/>
      <c r="G485" s="214"/>
      <c r="H485" s="216"/>
      <c r="I485" s="216"/>
      <c r="J485" s="214"/>
      <c r="K485" s="217"/>
      <c r="L485" s="214"/>
      <c r="M485" s="214"/>
      <c r="N485" s="214"/>
      <c r="O485" s="214"/>
      <c r="P485" s="214"/>
      <c r="Q485" s="214"/>
      <c r="R485" s="214"/>
      <c r="S485" s="214"/>
      <c r="T485" s="214"/>
      <c r="U485" s="214"/>
      <c r="V485" s="214"/>
      <c r="W485" s="214"/>
      <c r="X485" s="214"/>
      <c r="Y485" s="214"/>
      <c r="Z485" s="214"/>
      <c r="AA485" s="214"/>
      <c r="AB485" s="214"/>
    </row>
    <row r="486" spans="1:28" ht="15" hidden="1" thickBot="1" x14ac:dyDescent="0.25">
      <c r="A486" s="214"/>
      <c r="B486" s="218"/>
      <c r="C486" s="214"/>
      <c r="D486" s="218"/>
      <c r="E486" s="214"/>
      <c r="F486" s="214"/>
      <c r="G486" s="214"/>
      <c r="H486" s="216"/>
      <c r="I486" s="216"/>
      <c r="J486" s="214"/>
      <c r="K486" s="217"/>
      <c r="L486" s="214"/>
      <c r="M486" s="214"/>
      <c r="N486" s="214"/>
      <c r="O486" s="214"/>
      <c r="P486" s="214"/>
      <c r="Q486" s="214"/>
      <c r="R486" s="214"/>
      <c r="S486" s="214"/>
      <c r="T486" s="214"/>
      <c r="U486" s="214"/>
      <c r="V486" s="214"/>
      <c r="W486" s="214"/>
      <c r="X486" s="214"/>
      <c r="Y486" s="214"/>
      <c r="Z486" s="214"/>
      <c r="AA486" s="214"/>
      <c r="AB486" s="214"/>
    </row>
    <row r="487" spans="1:28" ht="15" hidden="1" thickBot="1" x14ac:dyDescent="0.25">
      <c r="A487" s="214"/>
      <c r="B487" s="218"/>
      <c r="C487" s="214"/>
      <c r="D487" s="218"/>
      <c r="E487" s="214"/>
      <c r="F487" s="214"/>
      <c r="G487" s="214"/>
      <c r="H487" s="216"/>
      <c r="I487" s="216"/>
      <c r="J487" s="214"/>
      <c r="K487" s="217"/>
      <c r="L487" s="214"/>
      <c r="M487" s="214"/>
      <c r="N487" s="214"/>
      <c r="O487" s="214"/>
      <c r="P487" s="214"/>
      <c r="Q487" s="214"/>
      <c r="R487" s="214"/>
      <c r="S487" s="214"/>
      <c r="T487" s="214"/>
      <c r="U487" s="214"/>
      <c r="V487" s="214"/>
      <c r="W487" s="214"/>
      <c r="X487" s="214"/>
      <c r="Y487" s="214"/>
      <c r="Z487" s="214"/>
      <c r="AA487" s="214"/>
      <c r="AB487" s="214"/>
    </row>
    <row r="488" spans="1:28" ht="15" hidden="1" thickBot="1" x14ac:dyDescent="0.25">
      <c r="A488" s="214"/>
      <c r="B488" s="218"/>
      <c r="C488" s="214"/>
      <c r="D488" s="218"/>
      <c r="E488" s="214"/>
      <c r="F488" s="214"/>
      <c r="G488" s="214"/>
      <c r="H488" s="216"/>
      <c r="I488" s="216"/>
      <c r="J488" s="214"/>
      <c r="K488" s="217"/>
      <c r="L488" s="214"/>
      <c r="M488" s="214"/>
      <c r="N488" s="214"/>
      <c r="O488" s="214"/>
      <c r="P488" s="214"/>
      <c r="Q488" s="214"/>
      <c r="R488" s="214"/>
      <c r="S488" s="214"/>
      <c r="T488" s="214"/>
      <c r="U488" s="214"/>
      <c r="V488" s="214"/>
      <c r="W488" s="214"/>
      <c r="X488" s="214"/>
      <c r="Y488" s="214"/>
      <c r="Z488" s="214"/>
      <c r="AA488" s="214"/>
      <c r="AB488" s="214"/>
    </row>
    <row r="489" spans="1:28" ht="15" hidden="1" thickBot="1" x14ac:dyDescent="0.25">
      <c r="A489" s="214"/>
      <c r="B489" s="218"/>
      <c r="C489" s="214"/>
      <c r="D489" s="218"/>
      <c r="E489" s="214"/>
      <c r="F489" s="214"/>
      <c r="G489" s="214"/>
      <c r="H489" s="216"/>
      <c r="I489" s="216"/>
      <c r="J489" s="214"/>
      <c r="K489" s="217"/>
      <c r="L489" s="214"/>
      <c r="M489" s="214"/>
      <c r="N489" s="214"/>
      <c r="O489" s="214"/>
      <c r="P489" s="214"/>
      <c r="Q489" s="214"/>
      <c r="R489" s="214"/>
      <c r="S489" s="214"/>
      <c r="T489" s="214"/>
      <c r="U489" s="214"/>
      <c r="V489" s="214"/>
      <c r="W489" s="214"/>
      <c r="X489" s="214"/>
      <c r="Y489" s="214"/>
      <c r="Z489" s="214"/>
      <c r="AA489" s="214"/>
      <c r="AB489" s="214"/>
    </row>
    <row r="490" spans="1:28" ht="15" hidden="1" thickBot="1" x14ac:dyDescent="0.25">
      <c r="A490" s="214"/>
      <c r="B490" s="218"/>
      <c r="C490" s="214"/>
      <c r="D490" s="218"/>
      <c r="E490" s="214"/>
      <c r="F490" s="214"/>
      <c r="G490" s="214"/>
      <c r="H490" s="216"/>
      <c r="I490" s="216"/>
      <c r="J490" s="214"/>
      <c r="K490" s="217"/>
      <c r="L490" s="214"/>
      <c r="M490" s="214"/>
      <c r="N490" s="214"/>
      <c r="O490" s="214"/>
      <c r="P490" s="214"/>
      <c r="Q490" s="214"/>
      <c r="R490" s="214"/>
      <c r="S490" s="214"/>
      <c r="T490" s="214"/>
      <c r="U490" s="214"/>
      <c r="V490" s="214"/>
      <c r="W490" s="214"/>
      <c r="X490" s="214"/>
      <c r="Y490" s="214"/>
      <c r="Z490" s="214"/>
      <c r="AA490" s="214"/>
      <c r="AB490" s="214"/>
    </row>
    <row r="491" spans="1:28" ht="15" hidden="1" thickBot="1" x14ac:dyDescent="0.25">
      <c r="A491" s="214"/>
      <c r="B491" s="218"/>
      <c r="C491" s="214"/>
      <c r="D491" s="218"/>
      <c r="E491" s="214"/>
      <c r="F491" s="214"/>
      <c r="G491" s="214"/>
      <c r="H491" s="216"/>
      <c r="I491" s="216"/>
      <c r="J491" s="214"/>
      <c r="K491" s="217"/>
      <c r="L491" s="214"/>
      <c r="M491" s="214"/>
      <c r="N491" s="214"/>
      <c r="O491" s="214"/>
      <c r="P491" s="214"/>
      <c r="Q491" s="214"/>
      <c r="R491" s="214"/>
      <c r="S491" s="214"/>
      <c r="T491" s="214"/>
      <c r="U491" s="214"/>
      <c r="V491" s="214"/>
      <c r="W491" s="214"/>
      <c r="X491" s="214"/>
      <c r="Y491" s="214"/>
      <c r="Z491" s="214"/>
      <c r="AA491" s="214"/>
      <c r="AB491" s="214"/>
    </row>
    <row r="492" spans="1:28" ht="15" hidden="1" thickBot="1" x14ac:dyDescent="0.25">
      <c r="A492" s="214"/>
      <c r="B492" s="218"/>
      <c r="C492" s="214"/>
      <c r="D492" s="218"/>
      <c r="E492" s="214"/>
      <c r="F492" s="214"/>
      <c r="G492" s="214"/>
      <c r="H492" s="216"/>
      <c r="I492" s="216"/>
      <c r="J492" s="214"/>
      <c r="K492" s="217"/>
      <c r="L492" s="214"/>
      <c r="M492" s="214"/>
      <c r="N492" s="214"/>
      <c r="O492" s="214"/>
      <c r="P492" s="214"/>
      <c r="Q492" s="214"/>
      <c r="R492" s="214"/>
      <c r="S492" s="214"/>
      <c r="T492" s="214"/>
      <c r="U492" s="214"/>
      <c r="V492" s="214"/>
      <c r="W492" s="214"/>
      <c r="X492" s="214"/>
      <c r="Y492" s="214"/>
      <c r="Z492" s="214"/>
      <c r="AA492" s="214"/>
      <c r="AB492" s="214"/>
    </row>
    <row r="493" spans="1:28" ht="15" hidden="1" thickBot="1" x14ac:dyDescent="0.25">
      <c r="A493" s="214"/>
      <c r="B493" s="218"/>
      <c r="C493" s="214"/>
      <c r="D493" s="218"/>
      <c r="E493" s="214"/>
      <c r="F493" s="214"/>
      <c r="G493" s="214"/>
      <c r="H493" s="216"/>
      <c r="I493" s="216"/>
      <c r="J493" s="214"/>
      <c r="K493" s="217"/>
      <c r="L493" s="214"/>
      <c r="M493" s="214"/>
      <c r="N493" s="214"/>
      <c r="O493" s="214"/>
      <c r="P493" s="214"/>
      <c r="Q493" s="214"/>
      <c r="R493" s="214"/>
      <c r="S493" s="214"/>
      <c r="T493" s="214"/>
      <c r="U493" s="214"/>
      <c r="V493" s="214"/>
      <c r="W493" s="214"/>
      <c r="X493" s="214"/>
      <c r="Y493" s="214"/>
      <c r="Z493" s="214"/>
      <c r="AA493" s="214"/>
      <c r="AB493" s="214"/>
    </row>
    <row r="494" spans="1:28" ht="15" hidden="1" thickBot="1" x14ac:dyDescent="0.25">
      <c r="A494" s="214"/>
      <c r="B494" s="218"/>
      <c r="C494" s="214"/>
      <c r="D494" s="218"/>
      <c r="E494" s="214"/>
      <c r="F494" s="214"/>
      <c r="G494" s="214"/>
      <c r="H494" s="216"/>
      <c r="I494" s="216"/>
      <c r="J494" s="214"/>
      <c r="K494" s="217"/>
      <c r="L494" s="214"/>
      <c r="M494" s="214"/>
      <c r="N494" s="214"/>
      <c r="O494" s="214"/>
      <c r="P494" s="214"/>
      <c r="Q494" s="214"/>
      <c r="R494" s="214"/>
      <c r="S494" s="214"/>
      <c r="T494" s="214"/>
      <c r="U494" s="214"/>
      <c r="V494" s="214"/>
      <c r="W494" s="214"/>
      <c r="X494" s="214"/>
      <c r="Y494" s="214"/>
      <c r="Z494" s="214"/>
      <c r="AA494" s="214"/>
      <c r="AB494" s="214"/>
    </row>
    <row r="495" spans="1:28" ht="15" hidden="1" thickBot="1" x14ac:dyDescent="0.25">
      <c r="A495" s="214"/>
      <c r="B495" s="218"/>
      <c r="C495" s="214"/>
      <c r="D495" s="218"/>
      <c r="E495" s="214"/>
      <c r="F495" s="214"/>
      <c r="G495" s="214"/>
      <c r="H495" s="216"/>
      <c r="I495" s="216"/>
      <c r="J495" s="214"/>
      <c r="K495" s="217"/>
      <c r="L495" s="214"/>
      <c r="M495" s="214"/>
      <c r="N495" s="214"/>
      <c r="O495" s="214"/>
      <c r="P495" s="214"/>
      <c r="Q495" s="214"/>
      <c r="R495" s="214"/>
      <c r="S495" s="214"/>
      <c r="T495" s="214"/>
      <c r="U495" s="214"/>
      <c r="V495" s="214"/>
      <c r="W495" s="214"/>
      <c r="X495" s="214"/>
      <c r="Y495" s="214"/>
      <c r="Z495" s="214"/>
      <c r="AA495" s="214"/>
      <c r="AB495" s="214"/>
    </row>
    <row r="496" spans="1:28" ht="15" hidden="1" thickBot="1" x14ac:dyDescent="0.25">
      <c r="A496" s="214"/>
      <c r="B496" s="218"/>
      <c r="C496" s="214"/>
      <c r="D496" s="218"/>
      <c r="E496" s="214"/>
      <c r="F496" s="214"/>
      <c r="G496" s="214"/>
      <c r="H496" s="216"/>
      <c r="I496" s="216"/>
      <c r="J496" s="214"/>
      <c r="K496" s="217"/>
      <c r="L496" s="214"/>
      <c r="M496" s="214"/>
      <c r="N496" s="214"/>
      <c r="O496" s="214"/>
      <c r="P496" s="214"/>
      <c r="Q496" s="214"/>
      <c r="R496" s="214"/>
      <c r="S496" s="214"/>
      <c r="T496" s="214"/>
      <c r="U496" s="214"/>
      <c r="V496" s="214"/>
      <c r="W496" s="214"/>
      <c r="X496" s="214"/>
      <c r="Y496" s="214"/>
      <c r="Z496" s="214"/>
      <c r="AA496" s="214"/>
      <c r="AB496" s="214"/>
    </row>
    <row r="497" spans="1:28" ht="15" hidden="1" thickBot="1" x14ac:dyDescent="0.25">
      <c r="A497" s="214"/>
      <c r="B497" s="218"/>
      <c r="C497" s="214"/>
      <c r="D497" s="218"/>
      <c r="E497" s="214"/>
      <c r="F497" s="214"/>
      <c r="G497" s="214"/>
      <c r="H497" s="216"/>
      <c r="I497" s="216"/>
      <c r="J497" s="214"/>
      <c r="K497" s="217"/>
      <c r="L497" s="214"/>
      <c r="M497" s="214"/>
      <c r="N497" s="214"/>
      <c r="O497" s="214"/>
      <c r="P497" s="214"/>
      <c r="Q497" s="214"/>
      <c r="R497" s="214"/>
      <c r="S497" s="214"/>
      <c r="T497" s="214"/>
      <c r="U497" s="214"/>
      <c r="V497" s="214"/>
      <c r="W497" s="214"/>
      <c r="X497" s="214"/>
      <c r="Y497" s="214"/>
      <c r="Z497" s="214"/>
      <c r="AA497" s="214"/>
      <c r="AB497" s="214"/>
    </row>
    <row r="498" spans="1:28" ht="15" hidden="1" thickBot="1" x14ac:dyDescent="0.25">
      <c r="A498" s="214"/>
      <c r="B498" s="218"/>
      <c r="C498" s="214"/>
      <c r="D498" s="218"/>
      <c r="E498" s="214"/>
      <c r="F498" s="214"/>
      <c r="G498" s="214"/>
      <c r="H498" s="216"/>
      <c r="I498" s="216"/>
      <c r="J498" s="214"/>
      <c r="K498" s="217"/>
      <c r="L498" s="214"/>
      <c r="M498" s="214"/>
      <c r="N498" s="214"/>
      <c r="O498" s="214"/>
      <c r="P498" s="214"/>
      <c r="Q498" s="214"/>
      <c r="R498" s="214"/>
      <c r="S498" s="214"/>
      <c r="T498" s="214"/>
      <c r="U498" s="214"/>
      <c r="V498" s="214"/>
      <c r="W498" s="214"/>
      <c r="X498" s="214"/>
      <c r="Y498" s="214"/>
      <c r="Z498" s="214"/>
      <c r="AA498" s="214"/>
      <c r="AB498" s="214"/>
    </row>
    <row r="499" spans="1:28" ht="15" hidden="1" thickBot="1" x14ac:dyDescent="0.25">
      <c r="A499" s="214"/>
      <c r="B499" s="218"/>
      <c r="C499" s="214"/>
      <c r="D499" s="218"/>
      <c r="E499" s="214"/>
      <c r="F499" s="214"/>
      <c r="G499" s="214"/>
      <c r="H499" s="216"/>
      <c r="I499" s="216"/>
      <c r="J499" s="214"/>
      <c r="K499" s="217"/>
      <c r="L499" s="214"/>
      <c r="M499" s="214"/>
      <c r="N499" s="214"/>
      <c r="O499" s="214"/>
      <c r="P499" s="214"/>
      <c r="Q499" s="214"/>
      <c r="R499" s="214"/>
      <c r="S499" s="214"/>
      <c r="T499" s="214"/>
      <c r="U499" s="214"/>
      <c r="V499" s="214"/>
      <c r="W499" s="214"/>
      <c r="X499" s="214"/>
      <c r="Y499" s="214"/>
      <c r="Z499" s="214"/>
      <c r="AA499" s="214"/>
      <c r="AB499" s="214"/>
    </row>
    <row r="500" spans="1:28" ht="15" hidden="1" thickBot="1" x14ac:dyDescent="0.25">
      <c r="A500" s="214"/>
      <c r="B500" s="218"/>
      <c r="C500" s="214"/>
      <c r="D500" s="218"/>
      <c r="E500" s="214"/>
      <c r="F500" s="214"/>
      <c r="G500" s="214"/>
      <c r="H500" s="216"/>
      <c r="I500" s="216"/>
      <c r="J500" s="214"/>
      <c r="K500" s="217"/>
      <c r="L500" s="214"/>
      <c r="M500" s="214"/>
      <c r="N500" s="214"/>
      <c r="O500" s="214"/>
      <c r="P500" s="214"/>
      <c r="Q500" s="214"/>
      <c r="R500" s="214"/>
      <c r="S500" s="214"/>
      <c r="T500" s="214"/>
      <c r="U500" s="214"/>
      <c r="V500" s="214"/>
      <c r="W500" s="214"/>
      <c r="X500" s="214"/>
      <c r="Y500" s="214"/>
      <c r="Z500" s="214"/>
      <c r="AA500" s="214"/>
      <c r="AB500" s="214"/>
    </row>
    <row r="501" spans="1:28" ht="15" hidden="1" thickBot="1" x14ac:dyDescent="0.25">
      <c r="A501" s="214"/>
      <c r="B501" s="218"/>
      <c r="C501" s="214"/>
      <c r="D501" s="218"/>
      <c r="E501" s="214"/>
      <c r="F501" s="214"/>
      <c r="G501" s="214"/>
      <c r="H501" s="216"/>
      <c r="I501" s="216"/>
      <c r="J501" s="214"/>
      <c r="K501" s="217"/>
      <c r="L501" s="214"/>
      <c r="M501" s="214"/>
      <c r="N501" s="214"/>
      <c r="O501" s="214"/>
      <c r="P501" s="214"/>
      <c r="Q501" s="214"/>
      <c r="R501" s="214"/>
      <c r="S501" s="214"/>
      <c r="T501" s="214"/>
      <c r="U501" s="214"/>
      <c r="V501" s="214"/>
      <c r="W501" s="214"/>
      <c r="X501" s="214"/>
      <c r="Y501" s="214"/>
      <c r="Z501" s="214"/>
      <c r="AA501" s="214"/>
      <c r="AB501" s="214"/>
    </row>
    <row r="502" spans="1:28" ht="15" hidden="1" thickBot="1" x14ac:dyDescent="0.25">
      <c r="A502" s="214"/>
      <c r="B502" s="218"/>
      <c r="C502" s="214"/>
      <c r="D502" s="218"/>
      <c r="E502" s="214"/>
      <c r="F502" s="214"/>
      <c r="G502" s="214"/>
      <c r="H502" s="216"/>
      <c r="I502" s="216"/>
      <c r="J502" s="214"/>
      <c r="K502" s="217"/>
      <c r="L502" s="214"/>
      <c r="M502" s="214"/>
      <c r="N502" s="214"/>
      <c r="O502" s="214"/>
      <c r="P502" s="214"/>
      <c r="Q502" s="214"/>
      <c r="R502" s="214"/>
      <c r="S502" s="214"/>
      <c r="T502" s="214"/>
      <c r="U502" s="214"/>
      <c r="V502" s="214"/>
      <c r="W502" s="214"/>
      <c r="X502" s="214"/>
      <c r="Y502" s="214"/>
      <c r="Z502" s="214"/>
      <c r="AA502" s="214"/>
      <c r="AB502" s="214"/>
    </row>
    <row r="503" spans="1:28" ht="15" hidden="1" thickBot="1" x14ac:dyDescent="0.25">
      <c r="A503" s="214"/>
      <c r="B503" s="218"/>
      <c r="C503" s="214"/>
      <c r="D503" s="218"/>
      <c r="E503" s="214"/>
      <c r="F503" s="214"/>
      <c r="G503" s="214"/>
      <c r="H503" s="216"/>
      <c r="I503" s="216"/>
      <c r="J503" s="214"/>
      <c r="K503" s="217"/>
      <c r="L503" s="214"/>
      <c r="M503" s="214"/>
      <c r="N503" s="214"/>
      <c r="O503" s="214"/>
      <c r="P503" s="214"/>
      <c r="Q503" s="214"/>
      <c r="R503" s="214"/>
      <c r="S503" s="214"/>
      <c r="T503" s="214"/>
      <c r="U503" s="214"/>
      <c r="V503" s="214"/>
      <c r="W503" s="214"/>
      <c r="X503" s="214"/>
      <c r="Y503" s="214"/>
      <c r="Z503" s="214"/>
      <c r="AA503" s="214"/>
      <c r="AB503" s="214"/>
    </row>
    <row r="504" spans="1:28" ht="15" hidden="1" thickBot="1" x14ac:dyDescent="0.25">
      <c r="A504" s="214"/>
      <c r="B504" s="218"/>
      <c r="C504" s="214"/>
      <c r="D504" s="218"/>
      <c r="E504" s="214"/>
      <c r="F504" s="214"/>
      <c r="G504" s="214"/>
      <c r="H504" s="216"/>
      <c r="I504" s="216"/>
      <c r="J504" s="214"/>
      <c r="K504" s="217"/>
      <c r="L504" s="214"/>
      <c r="M504" s="214"/>
      <c r="N504" s="214"/>
      <c r="O504" s="214"/>
      <c r="P504" s="214"/>
      <c r="Q504" s="214"/>
      <c r="R504" s="214"/>
      <c r="S504" s="214"/>
      <c r="T504" s="214"/>
      <c r="U504" s="214"/>
      <c r="V504" s="214"/>
      <c r="W504" s="214"/>
      <c r="X504" s="214"/>
      <c r="Y504" s="214"/>
      <c r="Z504" s="214"/>
      <c r="AA504" s="214"/>
      <c r="AB504" s="214"/>
    </row>
    <row r="505" spans="1:28" ht="15" hidden="1" thickBot="1" x14ac:dyDescent="0.25">
      <c r="A505" s="214"/>
      <c r="B505" s="218"/>
      <c r="C505" s="214"/>
      <c r="D505" s="218"/>
      <c r="E505" s="214"/>
      <c r="F505" s="214"/>
      <c r="G505" s="214"/>
      <c r="H505" s="216"/>
      <c r="I505" s="216"/>
      <c r="J505" s="214"/>
      <c r="K505" s="217"/>
      <c r="L505" s="214"/>
      <c r="M505" s="214"/>
      <c r="N505" s="214"/>
      <c r="O505" s="214"/>
      <c r="P505" s="214"/>
      <c r="Q505" s="214"/>
      <c r="R505" s="214"/>
      <c r="S505" s="214"/>
      <c r="T505" s="214"/>
      <c r="U505" s="214"/>
      <c r="V505" s="214"/>
      <c r="W505" s="214"/>
      <c r="X505" s="214"/>
      <c r="Y505" s="214"/>
      <c r="Z505" s="214"/>
      <c r="AA505" s="214"/>
      <c r="AB505" s="214"/>
    </row>
    <row r="506" spans="1:28" ht="15" hidden="1" thickBot="1" x14ac:dyDescent="0.25">
      <c r="A506" s="214"/>
      <c r="B506" s="218"/>
      <c r="C506" s="214"/>
      <c r="D506" s="218"/>
      <c r="E506" s="214"/>
      <c r="F506" s="214"/>
      <c r="G506" s="214"/>
      <c r="H506" s="216"/>
      <c r="I506" s="216"/>
      <c r="J506" s="214"/>
      <c r="K506" s="217"/>
      <c r="L506" s="214"/>
      <c r="M506" s="214"/>
      <c r="N506" s="214"/>
      <c r="O506" s="214"/>
      <c r="P506" s="214"/>
      <c r="Q506" s="214"/>
      <c r="R506" s="214"/>
      <c r="S506" s="214"/>
      <c r="T506" s="214"/>
      <c r="U506" s="214"/>
      <c r="V506" s="214"/>
      <c r="W506" s="214"/>
      <c r="X506" s="214"/>
      <c r="Y506" s="214"/>
      <c r="Z506" s="214"/>
      <c r="AA506" s="214"/>
      <c r="AB506" s="214"/>
    </row>
    <row r="507" spans="1:28" ht="15" hidden="1" thickBot="1" x14ac:dyDescent="0.25">
      <c r="A507" s="214"/>
      <c r="B507" s="218"/>
      <c r="C507" s="214"/>
      <c r="D507" s="218"/>
      <c r="E507" s="214"/>
      <c r="F507" s="214"/>
      <c r="G507" s="214"/>
      <c r="H507" s="216"/>
      <c r="I507" s="216"/>
      <c r="J507" s="214"/>
      <c r="K507" s="217"/>
      <c r="L507" s="214"/>
      <c r="M507" s="214"/>
      <c r="N507" s="214"/>
      <c r="O507" s="214"/>
      <c r="P507" s="214"/>
      <c r="Q507" s="214"/>
      <c r="R507" s="214"/>
      <c r="S507" s="214"/>
      <c r="T507" s="214"/>
      <c r="U507" s="214"/>
      <c r="V507" s="214"/>
      <c r="W507" s="214"/>
      <c r="X507" s="214"/>
      <c r="Y507" s="214"/>
      <c r="Z507" s="214"/>
      <c r="AA507" s="214"/>
      <c r="AB507" s="214"/>
    </row>
    <row r="508" spans="1:28" ht="15" hidden="1" thickBot="1" x14ac:dyDescent="0.25">
      <c r="A508" s="214"/>
      <c r="B508" s="218"/>
      <c r="C508" s="214"/>
      <c r="D508" s="218"/>
      <c r="E508" s="214"/>
      <c r="F508" s="214"/>
      <c r="G508" s="214"/>
      <c r="H508" s="216"/>
      <c r="I508" s="216"/>
      <c r="J508" s="214"/>
      <c r="K508" s="217"/>
      <c r="L508" s="214"/>
      <c r="M508" s="214"/>
      <c r="N508" s="214"/>
      <c r="O508" s="214"/>
      <c r="P508" s="214"/>
      <c r="Q508" s="214"/>
      <c r="R508" s="214"/>
      <c r="S508" s="214"/>
      <c r="T508" s="214"/>
      <c r="U508" s="214"/>
      <c r="V508" s="214"/>
      <c r="W508" s="214"/>
      <c r="X508" s="214"/>
      <c r="Y508" s="214"/>
      <c r="Z508" s="214"/>
      <c r="AA508" s="214"/>
      <c r="AB508" s="214"/>
    </row>
    <row r="509" spans="1:28" ht="15" hidden="1" thickBot="1" x14ac:dyDescent="0.25">
      <c r="A509" s="214"/>
      <c r="B509" s="218"/>
      <c r="C509" s="214"/>
      <c r="D509" s="218"/>
      <c r="E509" s="214"/>
      <c r="F509" s="214"/>
      <c r="G509" s="214"/>
      <c r="H509" s="216"/>
      <c r="I509" s="216"/>
      <c r="J509" s="214"/>
      <c r="K509" s="217"/>
      <c r="L509" s="214"/>
      <c r="M509" s="214"/>
      <c r="N509" s="214"/>
      <c r="O509" s="214"/>
      <c r="P509" s="214"/>
      <c r="Q509" s="214"/>
      <c r="R509" s="214"/>
      <c r="S509" s="214"/>
      <c r="T509" s="214"/>
      <c r="U509" s="214"/>
      <c r="V509" s="214"/>
      <c r="W509" s="214"/>
      <c r="X509" s="214"/>
      <c r="Y509" s="214"/>
      <c r="Z509" s="214"/>
      <c r="AA509" s="214"/>
      <c r="AB509" s="214"/>
    </row>
    <row r="510" spans="1:28" ht="15" hidden="1" thickBot="1" x14ac:dyDescent="0.25">
      <c r="A510" s="214"/>
      <c r="B510" s="218"/>
      <c r="C510" s="214"/>
      <c r="D510" s="218"/>
      <c r="E510" s="214"/>
      <c r="F510" s="214"/>
      <c r="G510" s="214"/>
      <c r="H510" s="216"/>
      <c r="I510" s="216"/>
      <c r="J510" s="214"/>
      <c r="K510" s="217"/>
      <c r="L510" s="214"/>
      <c r="M510" s="214"/>
      <c r="N510" s="214"/>
      <c r="O510" s="214"/>
      <c r="P510" s="214"/>
      <c r="Q510" s="214"/>
      <c r="R510" s="214"/>
      <c r="S510" s="214"/>
      <c r="T510" s="214"/>
      <c r="U510" s="214"/>
      <c r="V510" s="214"/>
      <c r="W510" s="214"/>
      <c r="X510" s="214"/>
      <c r="Y510" s="214"/>
      <c r="Z510" s="214"/>
      <c r="AA510" s="214"/>
      <c r="AB510" s="214"/>
    </row>
    <row r="511" spans="1:28" ht="15" hidden="1" thickBot="1" x14ac:dyDescent="0.25">
      <c r="A511" s="214"/>
      <c r="B511" s="218"/>
      <c r="C511" s="214"/>
      <c r="D511" s="218"/>
      <c r="E511" s="214"/>
      <c r="F511" s="214"/>
      <c r="G511" s="214"/>
      <c r="H511" s="216"/>
      <c r="I511" s="216"/>
      <c r="J511" s="214"/>
      <c r="K511" s="217"/>
      <c r="L511" s="214"/>
      <c r="M511" s="214"/>
      <c r="N511" s="214"/>
      <c r="O511" s="214"/>
      <c r="P511" s="214"/>
      <c r="Q511" s="214"/>
      <c r="R511" s="214"/>
      <c r="S511" s="214"/>
      <c r="T511" s="214"/>
      <c r="U511" s="214"/>
      <c r="V511" s="214"/>
      <c r="W511" s="214"/>
      <c r="X511" s="214"/>
      <c r="Y511" s="214"/>
      <c r="Z511" s="214"/>
      <c r="AA511" s="214"/>
      <c r="AB511" s="214"/>
    </row>
    <row r="512" spans="1:28" ht="15" hidden="1" thickBot="1" x14ac:dyDescent="0.25">
      <c r="A512" s="214"/>
      <c r="B512" s="218"/>
      <c r="C512" s="214"/>
      <c r="D512" s="218"/>
      <c r="E512" s="214"/>
      <c r="F512" s="214"/>
      <c r="G512" s="214"/>
      <c r="H512" s="216"/>
      <c r="I512" s="216"/>
      <c r="J512" s="214"/>
      <c r="K512" s="217"/>
      <c r="L512" s="214"/>
      <c r="M512" s="214"/>
      <c r="N512" s="214"/>
      <c r="O512" s="214"/>
      <c r="P512" s="214"/>
      <c r="Q512" s="214"/>
      <c r="R512" s="214"/>
      <c r="S512" s="214"/>
      <c r="T512" s="214"/>
      <c r="U512" s="214"/>
      <c r="V512" s="214"/>
      <c r="W512" s="214"/>
      <c r="X512" s="214"/>
      <c r="Y512" s="214"/>
      <c r="Z512" s="214"/>
      <c r="AA512" s="214"/>
      <c r="AB512" s="214"/>
    </row>
    <row r="513" spans="1:28" ht="15" hidden="1" thickBot="1" x14ac:dyDescent="0.25">
      <c r="A513" s="214"/>
      <c r="B513" s="218"/>
      <c r="C513" s="214"/>
      <c r="D513" s="218"/>
      <c r="E513" s="214"/>
      <c r="F513" s="214"/>
      <c r="G513" s="214"/>
      <c r="H513" s="216"/>
      <c r="I513" s="216"/>
      <c r="J513" s="214"/>
      <c r="K513" s="217"/>
      <c r="L513" s="214"/>
      <c r="M513" s="214"/>
      <c r="N513" s="214"/>
      <c r="O513" s="214"/>
      <c r="P513" s="214"/>
      <c r="Q513" s="214"/>
      <c r="R513" s="214"/>
      <c r="S513" s="214"/>
      <c r="T513" s="214"/>
      <c r="U513" s="214"/>
      <c r="V513" s="214"/>
      <c r="W513" s="214"/>
      <c r="X513" s="214"/>
      <c r="Y513" s="214"/>
      <c r="Z513" s="214"/>
      <c r="AA513" s="214"/>
      <c r="AB513" s="214"/>
    </row>
    <row r="514" spans="1:28" ht="15" hidden="1" thickBot="1" x14ac:dyDescent="0.25">
      <c r="A514" s="214"/>
      <c r="B514" s="218"/>
      <c r="C514" s="214"/>
      <c r="D514" s="218"/>
      <c r="E514" s="214"/>
      <c r="F514" s="214"/>
      <c r="G514" s="214"/>
      <c r="H514" s="216"/>
      <c r="I514" s="216"/>
      <c r="J514" s="214"/>
      <c r="K514" s="217"/>
      <c r="L514" s="214"/>
      <c r="M514" s="214"/>
      <c r="N514" s="214"/>
      <c r="O514" s="214"/>
      <c r="P514" s="214"/>
      <c r="Q514" s="214"/>
      <c r="R514" s="214"/>
      <c r="S514" s="214"/>
      <c r="T514" s="214"/>
      <c r="U514" s="214"/>
      <c r="V514" s="214"/>
      <c r="W514" s="214"/>
      <c r="X514" s="214"/>
      <c r="Y514" s="214"/>
      <c r="Z514" s="214"/>
      <c r="AA514" s="214"/>
      <c r="AB514" s="214"/>
    </row>
    <row r="515" spans="1:28" ht="15" hidden="1" thickBot="1" x14ac:dyDescent="0.25">
      <c r="A515" s="214"/>
      <c r="B515" s="218"/>
      <c r="C515" s="214"/>
      <c r="D515" s="218"/>
      <c r="E515" s="214"/>
      <c r="F515" s="214"/>
      <c r="G515" s="214"/>
      <c r="H515" s="216"/>
      <c r="I515" s="216"/>
      <c r="J515" s="214"/>
      <c r="K515" s="217"/>
      <c r="L515" s="214"/>
      <c r="M515" s="214"/>
      <c r="N515" s="214"/>
      <c r="O515" s="214"/>
      <c r="P515" s="214"/>
      <c r="Q515" s="214"/>
      <c r="R515" s="214"/>
      <c r="S515" s="214"/>
      <c r="T515" s="214"/>
      <c r="U515" s="214"/>
      <c r="V515" s="214"/>
      <c r="W515" s="214"/>
      <c r="X515" s="214"/>
      <c r="Y515" s="214"/>
      <c r="Z515" s="214"/>
      <c r="AA515" s="214"/>
      <c r="AB515" s="214"/>
    </row>
    <row r="516" spans="1:28" ht="15" hidden="1" thickBot="1" x14ac:dyDescent="0.25">
      <c r="A516" s="214"/>
      <c r="B516" s="218"/>
      <c r="C516" s="214"/>
      <c r="D516" s="218"/>
      <c r="E516" s="214"/>
      <c r="F516" s="214"/>
      <c r="G516" s="214"/>
      <c r="H516" s="216"/>
      <c r="I516" s="216"/>
      <c r="J516" s="214"/>
      <c r="K516" s="217"/>
      <c r="L516" s="214"/>
      <c r="M516" s="214"/>
      <c r="N516" s="214"/>
      <c r="O516" s="214"/>
      <c r="P516" s="214"/>
      <c r="Q516" s="214"/>
      <c r="R516" s="214"/>
      <c r="S516" s="214"/>
      <c r="T516" s="214"/>
      <c r="U516" s="214"/>
      <c r="V516" s="214"/>
      <c r="W516" s="214"/>
      <c r="X516" s="214"/>
      <c r="Y516" s="214"/>
      <c r="Z516" s="214"/>
      <c r="AA516" s="214"/>
      <c r="AB516" s="214"/>
    </row>
    <row r="517" spans="1:28" ht="15" hidden="1" thickBot="1" x14ac:dyDescent="0.25">
      <c r="A517" s="214"/>
      <c r="B517" s="218"/>
      <c r="C517" s="214"/>
      <c r="D517" s="218"/>
      <c r="E517" s="214"/>
      <c r="F517" s="214"/>
      <c r="G517" s="214"/>
      <c r="H517" s="216"/>
      <c r="I517" s="216"/>
      <c r="J517" s="214"/>
      <c r="K517" s="217"/>
      <c r="L517" s="214"/>
      <c r="M517" s="214"/>
      <c r="N517" s="214"/>
      <c r="O517" s="214"/>
      <c r="P517" s="214"/>
      <c r="Q517" s="214"/>
      <c r="R517" s="214"/>
      <c r="S517" s="214"/>
      <c r="T517" s="214"/>
      <c r="U517" s="214"/>
      <c r="V517" s="214"/>
      <c r="W517" s="214"/>
      <c r="X517" s="214"/>
      <c r="Y517" s="214"/>
      <c r="Z517" s="214"/>
      <c r="AA517" s="214"/>
      <c r="AB517" s="214"/>
    </row>
    <row r="518" spans="1:28" ht="15" hidden="1" thickBot="1" x14ac:dyDescent="0.25">
      <c r="A518" s="214"/>
      <c r="B518" s="218"/>
      <c r="C518" s="214"/>
      <c r="D518" s="218"/>
      <c r="E518" s="214"/>
      <c r="F518" s="214"/>
      <c r="G518" s="214"/>
      <c r="H518" s="216"/>
      <c r="I518" s="216"/>
      <c r="J518" s="214"/>
      <c r="K518" s="217"/>
      <c r="L518" s="214"/>
      <c r="M518" s="214"/>
      <c r="N518" s="214"/>
      <c r="O518" s="214"/>
      <c r="P518" s="214"/>
      <c r="Q518" s="214"/>
      <c r="R518" s="214"/>
      <c r="S518" s="214"/>
      <c r="T518" s="214"/>
      <c r="U518" s="214"/>
      <c r="V518" s="214"/>
      <c r="W518" s="214"/>
      <c r="X518" s="214"/>
      <c r="Y518" s="214"/>
      <c r="Z518" s="214"/>
      <c r="AA518" s="214"/>
      <c r="AB518" s="214"/>
    </row>
    <row r="519" spans="1:28" ht="15" hidden="1" thickBot="1" x14ac:dyDescent="0.25">
      <c r="A519" s="214"/>
      <c r="B519" s="218"/>
      <c r="C519" s="214"/>
      <c r="D519" s="218"/>
      <c r="E519" s="214"/>
      <c r="F519" s="214"/>
      <c r="G519" s="214"/>
      <c r="H519" s="216"/>
      <c r="I519" s="216"/>
      <c r="J519" s="214"/>
      <c r="K519" s="217"/>
      <c r="L519" s="214"/>
      <c r="M519" s="214"/>
      <c r="N519" s="214"/>
      <c r="O519" s="214"/>
      <c r="P519" s="214"/>
      <c r="Q519" s="214"/>
      <c r="R519" s="214"/>
      <c r="S519" s="214"/>
      <c r="T519" s="214"/>
      <c r="U519" s="214"/>
      <c r="V519" s="214"/>
      <c r="W519" s="214"/>
      <c r="X519" s="214"/>
      <c r="Y519" s="214"/>
      <c r="Z519" s="214"/>
      <c r="AA519" s="214"/>
      <c r="AB519" s="214"/>
    </row>
    <row r="520" spans="1:28" ht="15" hidden="1" thickBot="1" x14ac:dyDescent="0.25">
      <c r="A520" s="214"/>
      <c r="B520" s="218"/>
      <c r="C520" s="214"/>
      <c r="D520" s="218"/>
      <c r="E520" s="214"/>
      <c r="F520" s="214"/>
      <c r="G520" s="214"/>
      <c r="H520" s="216"/>
      <c r="I520" s="216"/>
      <c r="J520" s="214"/>
      <c r="K520" s="217"/>
      <c r="L520" s="214"/>
      <c r="M520" s="214"/>
      <c r="N520" s="214"/>
      <c r="O520" s="214"/>
      <c r="P520" s="214"/>
      <c r="Q520" s="214"/>
      <c r="R520" s="214"/>
      <c r="S520" s="214"/>
      <c r="T520" s="214"/>
      <c r="U520" s="214"/>
      <c r="V520" s="214"/>
      <c r="W520" s="214"/>
      <c r="X520" s="214"/>
      <c r="Y520" s="214"/>
      <c r="Z520" s="214"/>
      <c r="AA520" s="214"/>
      <c r="AB520" s="214"/>
    </row>
    <row r="521" spans="1:28" ht="15" hidden="1" thickBot="1" x14ac:dyDescent="0.25">
      <c r="A521" s="214"/>
      <c r="B521" s="218"/>
      <c r="C521" s="214"/>
      <c r="D521" s="218"/>
      <c r="E521" s="214"/>
      <c r="F521" s="214"/>
      <c r="G521" s="214"/>
      <c r="H521" s="216"/>
      <c r="I521" s="216"/>
      <c r="J521" s="214"/>
      <c r="K521" s="217"/>
      <c r="L521" s="214"/>
      <c r="M521" s="214"/>
      <c r="N521" s="214"/>
      <c r="O521" s="214"/>
      <c r="P521" s="214"/>
      <c r="Q521" s="214"/>
      <c r="R521" s="214"/>
      <c r="S521" s="214"/>
      <c r="T521" s="214"/>
      <c r="U521" s="214"/>
      <c r="V521" s="214"/>
      <c r="W521" s="214"/>
      <c r="X521" s="214"/>
      <c r="Y521" s="214"/>
      <c r="Z521" s="214"/>
      <c r="AA521" s="214"/>
      <c r="AB521" s="214"/>
    </row>
    <row r="522" spans="1:28" ht="15" hidden="1" thickBot="1" x14ac:dyDescent="0.25">
      <c r="A522" s="214"/>
      <c r="B522" s="218"/>
      <c r="C522" s="214"/>
      <c r="D522" s="218"/>
      <c r="E522" s="214"/>
      <c r="F522" s="214"/>
      <c r="G522" s="214"/>
      <c r="H522" s="216"/>
      <c r="I522" s="216"/>
      <c r="J522" s="214"/>
      <c r="K522" s="217"/>
      <c r="L522" s="214"/>
      <c r="M522" s="214"/>
      <c r="N522" s="214"/>
      <c r="O522" s="214"/>
      <c r="P522" s="214"/>
      <c r="Q522" s="214"/>
      <c r="R522" s="214"/>
      <c r="S522" s="214"/>
      <c r="T522" s="214"/>
      <c r="U522" s="214"/>
      <c r="V522" s="214"/>
      <c r="W522" s="214"/>
      <c r="X522" s="214"/>
      <c r="Y522" s="214"/>
      <c r="Z522" s="214"/>
      <c r="AA522" s="214"/>
      <c r="AB522" s="214"/>
    </row>
    <row r="523" spans="1:28" ht="15" hidden="1" thickBot="1" x14ac:dyDescent="0.25">
      <c r="A523" s="214"/>
      <c r="B523" s="218"/>
      <c r="C523" s="214"/>
      <c r="D523" s="218"/>
      <c r="E523" s="214"/>
      <c r="F523" s="214"/>
      <c r="G523" s="214"/>
      <c r="H523" s="216"/>
      <c r="I523" s="216"/>
      <c r="J523" s="214"/>
      <c r="K523" s="217"/>
      <c r="L523" s="214"/>
      <c r="M523" s="214"/>
      <c r="N523" s="214"/>
      <c r="O523" s="214"/>
      <c r="P523" s="214"/>
      <c r="Q523" s="214"/>
      <c r="R523" s="214"/>
      <c r="S523" s="214"/>
      <c r="T523" s="214"/>
      <c r="U523" s="214"/>
      <c r="V523" s="214"/>
      <c r="W523" s="214"/>
      <c r="X523" s="214"/>
      <c r="Y523" s="214"/>
      <c r="Z523" s="214"/>
      <c r="AA523" s="214"/>
      <c r="AB523" s="214"/>
    </row>
    <row r="524" spans="1:28" ht="15" hidden="1" thickBot="1" x14ac:dyDescent="0.25">
      <c r="A524" s="214"/>
      <c r="B524" s="218"/>
      <c r="C524" s="214"/>
      <c r="D524" s="218"/>
      <c r="E524" s="214"/>
      <c r="F524" s="214"/>
      <c r="G524" s="214"/>
      <c r="H524" s="216"/>
      <c r="I524" s="216"/>
      <c r="J524" s="214"/>
      <c r="K524" s="217"/>
      <c r="L524" s="214"/>
      <c r="M524" s="214"/>
      <c r="N524" s="214"/>
      <c r="O524" s="214"/>
      <c r="P524" s="214"/>
      <c r="Q524" s="214"/>
      <c r="R524" s="214"/>
      <c r="S524" s="214"/>
      <c r="T524" s="214"/>
      <c r="U524" s="214"/>
      <c r="V524" s="214"/>
      <c r="W524" s="214"/>
      <c r="X524" s="214"/>
      <c r="Y524" s="214"/>
      <c r="Z524" s="214"/>
      <c r="AA524" s="214"/>
      <c r="AB524" s="214"/>
    </row>
    <row r="525" spans="1:28" ht="15" hidden="1" thickBot="1" x14ac:dyDescent="0.25">
      <c r="A525" s="214"/>
      <c r="B525" s="218"/>
      <c r="C525" s="214"/>
      <c r="D525" s="218"/>
      <c r="E525" s="214"/>
      <c r="F525" s="214"/>
      <c r="G525" s="214"/>
      <c r="H525" s="216"/>
      <c r="I525" s="216"/>
      <c r="J525" s="214"/>
      <c r="K525" s="217"/>
      <c r="L525" s="214"/>
      <c r="M525" s="214"/>
      <c r="N525" s="214"/>
      <c r="O525" s="214"/>
      <c r="P525" s="214"/>
      <c r="Q525" s="214"/>
      <c r="R525" s="214"/>
      <c r="S525" s="214"/>
      <c r="T525" s="214"/>
      <c r="U525" s="214"/>
      <c r="V525" s="214"/>
      <c r="W525" s="214"/>
      <c r="X525" s="214"/>
      <c r="Y525" s="214"/>
      <c r="Z525" s="214"/>
      <c r="AA525" s="214"/>
      <c r="AB525" s="214"/>
    </row>
    <row r="526" spans="1:28" ht="15" hidden="1" thickBot="1" x14ac:dyDescent="0.25">
      <c r="A526" s="214"/>
      <c r="B526" s="218"/>
      <c r="C526" s="214"/>
      <c r="D526" s="218"/>
      <c r="E526" s="214"/>
      <c r="F526" s="214"/>
      <c r="G526" s="214"/>
      <c r="H526" s="216"/>
      <c r="I526" s="216"/>
      <c r="J526" s="214"/>
      <c r="K526" s="217"/>
      <c r="L526" s="214"/>
      <c r="M526" s="214"/>
      <c r="N526" s="214"/>
      <c r="O526" s="214"/>
      <c r="P526" s="214"/>
      <c r="Q526" s="214"/>
      <c r="R526" s="214"/>
      <c r="S526" s="214"/>
      <c r="T526" s="214"/>
      <c r="U526" s="214"/>
      <c r="V526" s="214"/>
      <c r="W526" s="214"/>
      <c r="X526" s="214"/>
      <c r="Y526" s="214"/>
      <c r="Z526" s="214"/>
      <c r="AA526" s="214"/>
      <c r="AB526" s="214"/>
    </row>
    <row r="527" spans="1:28" ht="15" hidden="1" thickBot="1" x14ac:dyDescent="0.25">
      <c r="A527" s="214"/>
      <c r="B527" s="218"/>
      <c r="C527" s="214"/>
      <c r="D527" s="218"/>
      <c r="E527" s="214"/>
      <c r="F527" s="214"/>
      <c r="G527" s="214"/>
      <c r="H527" s="216"/>
      <c r="I527" s="216"/>
      <c r="J527" s="214"/>
      <c r="K527" s="217"/>
      <c r="L527" s="214"/>
      <c r="M527" s="214"/>
      <c r="N527" s="214"/>
      <c r="O527" s="214"/>
      <c r="P527" s="214"/>
      <c r="Q527" s="214"/>
      <c r="R527" s="214"/>
      <c r="S527" s="214"/>
      <c r="T527" s="214"/>
      <c r="U527" s="214"/>
      <c r="V527" s="214"/>
      <c r="W527" s="214"/>
      <c r="X527" s="214"/>
      <c r="Y527" s="214"/>
      <c r="Z527" s="214"/>
      <c r="AA527" s="214"/>
      <c r="AB527" s="214"/>
    </row>
    <row r="528" spans="1:28" ht="15" hidden="1" thickBot="1" x14ac:dyDescent="0.25">
      <c r="A528" s="214"/>
      <c r="B528" s="218"/>
      <c r="C528" s="214"/>
      <c r="D528" s="218"/>
      <c r="E528" s="214"/>
      <c r="F528" s="214"/>
      <c r="G528" s="214"/>
      <c r="H528" s="216"/>
      <c r="I528" s="216"/>
      <c r="J528" s="214"/>
      <c r="K528" s="217"/>
      <c r="L528" s="214"/>
      <c r="M528" s="214"/>
      <c r="N528" s="214"/>
      <c r="O528" s="214"/>
      <c r="P528" s="214"/>
      <c r="Q528" s="214"/>
      <c r="R528" s="214"/>
      <c r="S528" s="214"/>
      <c r="T528" s="214"/>
      <c r="U528" s="214"/>
      <c r="V528" s="214"/>
      <c r="W528" s="214"/>
      <c r="X528" s="214"/>
      <c r="Y528" s="214"/>
      <c r="Z528" s="214"/>
      <c r="AA528" s="214"/>
      <c r="AB528" s="214"/>
    </row>
    <row r="529" spans="1:28" ht="15" hidden="1" thickBot="1" x14ac:dyDescent="0.25">
      <c r="A529" s="214"/>
      <c r="B529" s="218"/>
      <c r="C529" s="214"/>
      <c r="D529" s="218"/>
      <c r="E529" s="214"/>
      <c r="F529" s="214"/>
      <c r="G529" s="214"/>
      <c r="H529" s="216"/>
      <c r="I529" s="216"/>
      <c r="J529" s="214"/>
      <c r="K529" s="217"/>
      <c r="L529" s="214"/>
      <c r="M529" s="214"/>
      <c r="N529" s="214"/>
      <c r="O529" s="214"/>
      <c r="P529" s="214"/>
      <c r="Q529" s="214"/>
      <c r="R529" s="214"/>
      <c r="S529" s="214"/>
      <c r="T529" s="214"/>
      <c r="U529" s="214"/>
      <c r="V529" s="214"/>
      <c r="W529" s="214"/>
      <c r="X529" s="214"/>
      <c r="Y529" s="214"/>
      <c r="Z529" s="214"/>
      <c r="AA529" s="214"/>
      <c r="AB529" s="214"/>
    </row>
    <row r="530" spans="1:28" ht="15" hidden="1" thickBot="1" x14ac:dyDescent="0.25">
      <c r="A530" s="214"/>
      <c r="B530" s="218"/>
      <c r="C530" s="214"/>
      <c r="D530" s="218"/>
      <c r="E530" s="214"/>
      <c r="F530" s="214"/>
      <c r="G530" s="214"/>
      <c r="H530" s="216"/>
      <c r="I530" s="216"/>
      <c r="J530" s="214"/>
      <c r="K530" s="217"/>
      <c r="L530" s="214"/>
      <c r="M530" s="214"/>
      <c r="N530" s="214"/>
      <c r="O530" s="214"/>
      <c r="P530" s="214"/>
      <c r="Q530" s="214"/>
      <c r="R530" s="214"/>
      <c r="S530" s="214"/>
      <c r="T530" s="214"/>
      <c r="U530" s="214"/>
      <c r="V530" s="214"/>
      <c r="W530" s="214"/>
      <c r="X530" s="214"/>
      <c r="Y530" s="214"/>
      <c r="Z530" s="214"/>
      <c r="AA530" s="214"/>
      <c r="AB530" s="214"/>
    </row>
    <row r="531" spans="1:28" ht="15" hidden="1" thickBot="1" x14ac:dyDescent="0.25">
      <c r="A531" s="214"/>
      <c r="B531" s="218"/>
      <c r="C531" s="214"/>
      <c r="D531" s="218"/>
      <c r="E531" s="214"/>
      <c r="F531" s="214"/>
      <c r="G531" s="214"/>
      <c r="H531" s="216"/>
      <c r="I531" s="216"/>
      <c r="J531" s="214"/>
      <c r="K531" s="217"/>
      <c r="L531" s="214"/>
      <c r="M531" s="214"/>
      <c r="N531" s="214"/>
      <c r="O531" s="214"/>
      <c r="P531" s="214"/>
      <c r="Q531" s="214"/>
      <c r="R531" s="214"/>
      <c r="S531" s="214"/>
      <c r="T531" s="214"/>
      <c r="U531" s="214"/>
      <c r="V531" s="214"/>
      <c r="W531" s="214"/>
      <c r="X531" s="214"/>
      <c r="Y531" s="214"/>
      <c r="Z531" s="214"/>
      <c r="AA531" s="214"/>
      <c r="AB531" s="214"/>
    </row>
    <row r="532" spans="1:28" ht="15" hidden="1" thickBot="1" x14ac:dyDescent="0.25">
      <c r="A532" s="214"/>
      <c r="B532" s="218"/>
      <c r="C532" s="214"/>
      <c r="D532" s="218"/>
      <c r="E532" s="214"/>
      <c r="F532" s="214"/>
      <c r="G532" s="214"/>
      <c r="H532" s="216"/>
      <c r="I532" s="216"/>
      <c r="J532" s="214"/>
      <c r="K532" s="217"/>
      <c r="L532" s="214"/>
      <c r="M532" s="214"/>
      <c r="N532" s="214"/>
      <c r="O532" s="214"/>
      <c r="P532" s="214"/>
      <c r="Q532" s="214"/>
      <c r="R532" s="214"/>
      <c r="S532" s="214"/>
      <c r="T532" s="214"/>
      <c r="U532" s="214"/>
      <c r="V532" s="214"/>
      <c r="W532" s="214"/>
      <c r="X532" s="214"/>
      <c r="Y532" s="214"/>
      <c r="Z532" s="214"/>
      <c r="AA532" s="214"/>
      <c r="AB532" s="214"/>
    </row>
    <row r="533" spans="1:28" ht="15" hidden="1" thickBot="1" x14ac:dyDescent="0.25">
      <c r="A533" s="214"/>
      <c r="B533" s="218"/>
      <c r="C533" s="214"/>
      <c r="D533" s="218"/>
      <c r="E533" s="214"/>
      <c r="F533" s="214"/>
      <c r="G533" s="214"/>
      <c r="H533" s="216"/>
      <c r="I533" s="216"/>
      <c r="J533" s="214"/>
      <c r="K533" s="217"/>
      <c r="L533" s="214"/>
      <c r="M533" s="214"/>
      <c r="N533" s="214"/>
      <c r="O533" s="214"/>
      <c r="P533" s="214"/>
      <c r="Q533" s="214"/>
      <c r="R533" s="214"/>
      <c r="S533" s="214"/>
      <c r="T533" s="214"/>
      <c r="U533" s="214"/>
      <c r="V533" s="214"/>
      <c r="W533" s="214"/>
      <c r="X533" s="214"/>
      <c r="Y533" s="214"/>
      <c r="Z533" s="214"/>
      <c r="AA533" s="214"/>
      <c r="AB533" s="214"/>
    </row>
    <row r="534" spans="1:28" ht="15" hidden="1" thickBot="1" x14ac:dyDescent="0.25">
      <c r="A534" s="214"/>
      <c r="B534" s="218"/>
      <c r="C534" s="214"/>
      <c r="D534" s="218"/>
      <c r="E534" s="214"/>
      <c r="F534" s="214"/>
      <c r="G534" s="214"/>
      <c r="H534" s="216"/>
      <c r="I534" s="216"/>
      <c r="J534" s="214"/>
      <c r="K534" s="217"/>
      <c r="L534" s="214"/>
      <c r="M534" s="214"/>
      <c r="N534" s="214"/>
      <c r="O534" s="214"/>
      <c r="P534" s="214"/>
      <c r="Q534" s="214"/>
      <c r="R534" s="214"/>
      <c r="S534" s="214"/>
      <c r="T534" s="214"/>
      <c r="U534" s="214"/>
      <c r="V534" s="214"/>
      <c r="W534" s="214"/>
      <c r="X534" s="214"/>
      <c r="Y534" s="214"/>
      <c r="Z534" s="214"/>
      <c r="AA534" s="214"/>
      <c r="AB534" s="214"/>
    </row>
    <row r="535" spans="1:28" ht="15" hidden="1" thickBot="1" x14ac:dyDescent="0.25">
      <c r="A535" s="214"/>
      <c r="B535" s="218"/>
      <c r="C535" s="214"/>
      <c r="D535" s="218"/>
      <c r="E535" s="214"/>
      <c r="F535" s="214"/>
      <c r="G535" s="214"/>
      <c r="H535" s="216"/>
      <c r="I535" s="216"/>
      <c r="J535" s="214"/>
      <c r="K535" s="217"/>
      <c r="L535" s="214"/>
      <c r="M535" s="214"/>
      <c r="N535" s="214"/>
      <c r="O535" s="214"/>
      <c r="P535" s="214"/>
      <c r="Q535" s="214"/>
      <c r="R535" s="214"/>
      <c r="S535" s="214"/>
      <c r="T535" s="214"/>
      <c r="U535" s="214"/>
      <c r="V535" s="214"/>
      <c r="W535" s="214"/>
      <c r="X535" s="214"/>
      <c r="Y535" s="214"/>
      <c r="Z535" s="214"/>
      <c r="AA535" s="214"/>
      <c r="AB535" s="214"/>
    </row>
    <row r="536" spans="1:28" ht="15" hidden="1" thickBot="1" x14ac:dyDescent="0.25">
      <c r="A536" s="214"/>
      <c r="B536" s="218"/>
      <c r="C536" s="214"/>
      <c r="D536" s="218"/>
      <c r="E536" s="214"/>
      <c r="F536" s="214"/>
      <c r="G536" s="214"/>
      <c r="H536" s="216"/>
      <c r="I536" s="216"/>
      <c r="J536" s="214"/>
      <c r="K536" s="217"/>
      <c r="L536" s="214"/>
      <c r="M536" s="214"/>
      <c r="N536" s="214"/>
      <c r="O536" s="214"/>
      <c r="P536" s="214"/>
      <c r="Q536" s="214"/>
      <c r="R536" s="214"/>
      <c r="S536" s="214"/>
      <c r="T536" s="214"/>
      <c r="U536" s="214"/>
      <c r="V536" s="214"/>
      <c r="W536" s="214"/>
      <c r="X536" s="214"/>
      <c r="Y536" s="214"/>
      <c r="Z536" s="214"/>
      <c r="AA536" s="214"/>
      <c r="AB536" s="214"/>
    </row>
    <row r="537" spans="1:28" ht="15" hidden="1" thickBot="1" x14ac:dyDescent="0.25">
      <c r="A537" s="214"/>
      <c r="B537" s="218"/>
      <c r="C537" s="214"/>
      <c r="D537" s="218"/>
      <c r="E537" s="214"/>
      <c r="F537" s="214"/>
      <c r="G537" s="214"/>
      <c r="H537" s="216"/>
      <c r="I537" s="216"/>
      <c r="J537" s="214"/>
      <c r="K537" s="217"/>
      <c r="L537" s="214"/>
      <c r="M537" s="214"/>
      <c r="N537" s="214"/>
      <c r="O537" s="214"/>
      <c r="P537" s="214"/>
      <c r="Q537" s="214"/>
      <c r="R537" s="214"/>
      <c r="S537" s="214"/>
      <c r="T537" s="214"/>
      <c r="U537" s="214"/>
      <c r="V537" s="214"/>
      <c r="W537" s="214"/>
      <c r="X537" s="214"/>
      <c r="Y537" s="214"/>
      <c r="Z537" s="214"/>
      <c r="AA537" s="214"/>
      <c r="AB537" s="214"/>
    </row>
    <row r="538" spans="1:28" ht="15" hidden="1" thickBot="1" x14ac:dyDescent="0.25">
      <c r="A538" s="214"/>
      <c r="B538" s="218"/>
      <c r="C538" s="214"/>
      <c r="D538" s="218"/>
      <c r="E538" s="214"/>
      <c r="F538" s="214"/>
      <c r="G538" s="214"/>
      <c r="H538" s="216"/>
      <c r="I538" s="216"/>
      <c r="J538" s="214"/>
      <c r="K538" s="217"/>
      <c r="L538" s="214"/>
      <c r="M538" s="214"/>
      <c r="N538" s="214"/>
      <c r="O538" s="214"/>
      <c r="P538" s="214"/>
      <c r="Q538" s="214"/>
      <c r="R538" s="214"/>
      <c r="S538" s="214"/>
      <c r="T538" s="214"/>
      <c r="U538" s="214"/>
      <c r="V538" s="214"/>
      <c r="W538" s="214"/>
      <c r="X538" s="214"/>
      <c r="Y538" s="214"/>
      <c r="Z538" s="214"/>
      <c r="AA538" s="214"/>
      <c r="AB538" s="214"/>
    </row>
    <row r="539" spans="1:28" ht="15" hidden="1" thickBot="1" x14ac:dyDescent="0.25">
      <c r="A539" s="214"/>
      <c r="B539" s="218"/>
      <c r="C539" s="214"/>
      <c r="D539" s="218"/>
      <c r="E539" s="214"/>
      <c r="F539" s="214"/>
      <c r="G539" s="214"/>
      <c r="H539" s="216"/>
      <c r="I539" s="216"/>
      <c r="J539" s="214"/>
      <c r="K539" s="217"/>
      <c r="L539" s="214"/>
      <c r="M539" s="214"/>
      <c r="N539" s="214"/>
      <c r="O539" s="214"/>
      <c r="P539" s="214"/>
      <c r="Q539" s="214"/>
      <c r="R539" s="214"/>
      <c r="S539" s="214"/>
      <c r="T539" s="214"/>
      <c r="U539" s="214"/>
      <c r="V539" s="214"/>
      <c r="W539" s="214"/>
      <c r="X539" s="214"/>
      <c r="Y539" s="214"/>
      <c r="Z539" s="214"/>
      <c r="AA539" s="214"/>
      <c r="AB539" s="214"/>
    </row>
    <row r="540" spans="1:28" ht="15" hidden="1" thickBot="1" x14ac:dyDescent="0.25">
      <c r="A540" s="214"/>
      <c r="B540" s="218"/>
      <c r="C540" s="214"/>
      <c r="D540" s="218"/>
      <c r="E540" s="214"/>
      <c r="F540" s="214"/>
      <c r="G540" s="214"/>
      <c r="H540" s="216"/>
      <c r="I540" s="216"/>
      <c r="J540" s="214"/>
      <c r="K540" s="217"/>
      <c r="L540" s="214"/>
      <c r="M540" s="214"/>
      <c r="N540" s="214"/>
      <c r="O540" s="214"/>
      <c r="P540" s="214"/>
      <c r="Q540" s="214"/>
      <c r="R540" s="214"/>
      <c r="S540" s="214"/>
      <c r="T540" s="214"/>
      <c r="U540" s="214"/>
      <c r="V540" s="214"/>
      <c r="W540" s="214"/>
      <c r="X540" s="214"/>
      <c r="Y540" s="214"/>
      <c r="Z540" s="214"/>
      <c r="AA540" s="214"/>
      <c r="AB540" s="214"/>
    </row>
    <row r="541" spans="1:28" ht="15" hidden="1" thickBot="1" x14ac:dyDescent="0.25">
      <c r="A541" s="214"/>
      <c r="B541" s="218"/>
      <c r="C541" s="214"/>
      <c r="D541" s="218"/>
      <c r="E541" s="214"/>
      <c r="F541" s="214"/>
      <c r="G541" s="214"/>
      <c r="H541" s="216"/>
      <c r="I541" s="216"/>
      <c r="J541" s="214"/>
      <c r="K541" s="217"/>
      <c r="L541" s="214"/>
      <c r="M541" s="214"/>
      <c r="N541" s="214"/>
      <c r="O541" s="214"/>
      <c r="P541" s="214"/>
      <c r="Q541" s="214"/>
      <c r="R541" s="214"/>
      <c r="S541" s="214"/>
      <c r="T541" s="214"/>
      <c r="U541" s="214"/>
      <c r="V541" s="214"/>
      <c r="W541" s="214"/>
      <c r="X541" s="214"/>
      <c r="Y541" s="214"/>
      <c r="Z541" s="214"/>
      <c r="AA541" s="214"/>
      <c r="AB541" s="214"/>
    </row>
    <row r="542" spans="1:28" ht="15" hidden="1" thickBot="1" x14ac:dyDescent="0.25">
      <c r="A542" s="214"/>
      <c r="B542" s="218"/>
      <c r="C542" s="214"/>
      <c r="D542" s="218"/>
      <c r="E542" s="214"/>
      <c r="F542" s="214"/>
      <c r="G542" s="214"/>
      <c r="H542" s="216"/>
      <c r="I542" s="216"/>
      <c r="J542" s="214"/>
      <c r="K542" s="217"/>
      <c r="L542" s="214"/>
      <c r="M542" s="214"/>
      <c r="N542" s="214"/>
      <c r="O542" s="214"/>
      <c r="P542" s="214"/>
      <c r="Q542" s="214"/>
      <c r="R542" s="214"/>
      <c r="S542" s="214"/>
      <c r="T542" s="214"/>
      <c r="U542" s="214"/>
      <c r="V542" s="214"/>
      <c r="W542" s="214"/>
      <c r="X542" s="214"/>
      <c r="Y542" s="214"/>
      <c r="Z542" s="214"/>
      <c r="AA542" s="214"/>
      <c r="AB542" s="214"/>
    </row>
    <row r="543" spans="1:28" ht="15" hidden="1" thickBot="1" x14ac:dyDescent="0.25">
      <c r="A543" s="214"/>
      <c r="B543" s="218"/>
      <c r="C543" s="214"/>
      <c r="D543" s="218"/>
      <c r="E543" s="214"/>
      <c r="F543" s="214"/>
      <c r="G543" s="214"/>
      <c r="H543" s="216"/>
      <c r="I543" s="216"/>
      <c r="J543" s="214"/>
      <c r="K543" s="217"/>
      <c r="L543" s="214"/>
      <c r="M543" s="214"/>
      <c r="N543" s="214"/>
      <c r="O543" s="214"/>
      <c r="P543" s="214"/>
      <c r="Q543" s="214"/>
      <c r="R543" s="214"/>
      <c r="S543" s="214"/>
      <c r="T543" s="214"/>
      <c r="U543" s="214"/>
      <c r="V543" s="214"/>
      <c r="W543" s="214"/>
      <c r="X543" s="214"/>
      <c r="Y543" s="214"/>
      <c r="Z543" s="214"/>
      <c r="AA543" s="214"/>
      <c r="AB543" s="214"/>
    </row>
    <row r="544" spans="1:28" ht="15" hidden="1" thickBot="1" x14ac:dyDescent="0.25">
      <c r="A544" s="214"/>
      <c r="B544" s="218"/>
      <c r="C544" s="214"/>
      <c r="D544" s="218"/>
      <c r="E544" s="214"/>
      <c r="F544" s="214"/>
      <c r="G544" s="214"/>
      <c r="H544" s="216"/>
      <c r="I544" s="216"/>
      <c r="J544" s="214"/>
      <c r="K544" s="217"/>
      <c r="L544" s="214"/>
      <c r="M544" s="214"/>
      <c r="N544" s="214"/>
      <c r="O544" s="214"/>
      <c r="P544" s="214"/>
      <c r="Q544" s="214"/>
      <c r="R544" s="214"/>
      <c r="S544" s="214"/>
      <c r="T544" s="214"/>
      <c r="U544" s="214"/>
      <c r="V544" s="214"/>
      <c r="W544" s="214"/>
      <c r="X544" s="214"/>
      <c r="Y544" s="214"/>
      <c r="Z544" s="214"/>
      <c r="AA544" s="214"/>
      <c r="AB544" s="214"/>
    </row>
    <row r="545" spans="1:28" ht="15" hidden="1" thickBot="1" x14ac:dyDescent="0.25">
      <c r="A545" s="214"/>
      <c r="B545" s="218"/>
      <c r="C545" s="214"/>
      <c r="D545" s="218"/>
      <c r="E545" s="214"/>
      <c r="F545" s="214"/>
      <c r="G545" s="214"/>
      <c r="H545" s="216"/>
      <c r="I545" s="216"/>
      <c r="J545" s="214"/>
      <c r="K545" s="217"/>
      <c r="L545" s="214"/>
      <c r="M545" s="214"/>
      <c r="N545" s="214"/>
      <c r="O545" s="214"/>
      <c r="P545" s="214"/>
      <c r="Q545" s="214"/>
      <c r="R545" s="214"/>
      <c r="S545" s="214"/>
      <c r="T545" s="214"/>
      <c r="U545" s="214"/>
      <c r="V545" s="214"/>
      <c r="W545" s="214"/>
      <c r="X545" s="214"/>
      <c r="Y545" s="214"/>
      <c r="Z545" s="214"/>
      <c r="AA545" s="214"/>
      <c r="AB545" s="214"/>
    </row>
    <row r="546" spans="1:28" ht="15" hidden="1" thickBot="1" x14ac:dyDescent="0.25">
      <c r="A546" s="214"/>
      <c r="B546" s="218"/>
      <c r="C546" s="214"/>
      <c r="D546" s="218"/>
      <c r="E546" s="214"/>
      <c r="F546" s="214"/>
      <c r="G546" s="214"/>
      <c r="H546" s="216"/>
      <c r="I546" s="216"/>
      <c r="J546" s="214"/>
      <c r="K546" s="217"/>
      <c r="L546" s="214"/>
      <c r="M546" s="214"/>
      <c r="N546" s="214"/>
      <c r="O546" s="214"/>
      <c r="P546" s="214"/>
      <c r="Q546" s="214"/>
      <c r="R546" s="214"/>
      <c r="S546" s="214"/>
      <c r="T546" s="214"/>
      <c r="U546" s="214"/>
      <c r="V546" s="214"/>
      <c r="W546" s="214"/>
      <c r="X546" s="214"/>
      <c r="Y546" s="214"/>
      <c r="Z546" s="214"/>
      <c r="AA546" s="214"/>
      <c r="AB546" s="214"/>
    </row>
    <row r="547" spans="1:28" ht="15" hidden="1" thickBot="1" x14ac:dyDescent="0.25">
      <c r="A547" s="214"/>
      <c r="B547" s="218"/>
      <c r="C547" s="214"/>
      <c r="D547" s="218"/>
      <c r="E547" s="214"/>
      <c r="F547" s="214"/>
      <c r="G547" s="214"/>
      <c r="H547" s="216"/>
      <c r="I547" s="216"/>
      <c r="J547" s="214"/>
      <c r="K547" s="217"/>
      <c r="L547" s="214"/>
      <c r="M547" s="214"/>
      <c r="N547" s="214"/>
      <c r="O547" s="214"/>
      <c r="P547" s="214"/>
      <c r="Q547" s="214"/>
      <c r="R547" s="214"/>
      <c r="S547" s="214"/>
      <c r="T547" s="214"/>
      <c r="U547" s="214"/>
      <c r="V547" s="214"/>
      <c r="W547" s="214"/>
      <c r="X547" s="214"/>
      <c r="Y547" s="214"/>
      <c r="Z547" s="214"/>
      <c r="AA547" s="214"/>
      <c r="AB547" s="214"/>
    </row>
    <row r="548" spans="1:28" ht="15" hidden="1" thickBot="1" x14ac:dyDescent="0.25">
      <c r="A548" s="214"/>
      <c r="B548" s="218"/>
      <c r="C548" s="214"/>
      <c r="D548" s="218"/>
      <c r="E548" s="214"/>
      <c r="F548" s="214"/>
      <c r="G548" s="214"/>
      <c r="H548" s="216"/>
      <c r="I548" s="216"/>
      <c r="J548" s="214"/>
      <c r="K548" s="217"/>
      <c r="L548" s="214"/>
      <c r="M548" s="214"/>
      <c r="N548" s="214"/>
      <c r="O548" s="214"/>
      <c r="P548" s="214"/>
      <c r="Q548" s="214"/>
      <c r="R548" s="214"/>
      <c r="S548" s="214"/>
      <c r="T548" s="214"/>
      <c r="U548" s="214"/>
      <c r="V548" s="214"/>
      <c r="W548" s="214"/>
      <c r="X548" s="214"/>
      <c r="Y548" s="214"/>
      <c r="Z548" s="214"/>
      <c r="AA548" s="214"/>
      <c r="AB548" s="214"/>
    </row>
    <row r="549" spans="1:28" ht="15" hidden="1" thickBot="1" x14ac:dyDescent="0.25">
      <c r="A549" s="214"/>
      <c r="B549" s="218"/>
      <c r="C549" s="214"/>
      <c r="D549" s="218"/>
      <c r="E549" s="214"/>
      <c r="F549" s="214"/>
      <c r="G549" s="214"/>
      <c r="H549" s="216"/>
      <c r="I549" s="216"/>
      <c r="J549" s="214"/>
      <c r="K549" s="217"/>
      <c r="L549" s="214"/>
      <c r="M549" s="214"/>
      <c r="N549" s="214"/>
      <c r="O549" s="214"/>
      <c r="P549" s="214"/>
      <c r="Q549" s="214"/>
      <c r="R549" s="214"/>
      <c r="S549" s="214"/>
      <c r="T549" s="214"/>
      <c r="U549" s="214"/>
      <c r="V549" s="214"/>
      <c r="W549" s="214"/>
      <c r="X549" s="214"/>
      <c r="Y549" s="214"/>
      <c r="Z549" s="214"/>
      <c r="AA549" s="214"/>
      <c r="AB549" s="214"/>
    </row>
    <row r="550" spans="1:28" ht="15" hidden="1" thickBot="1" x14ac:dyDescent="0.25">
      <c r="A550" s="214"/>
      <c r="B550" s="218"/>
      <c r="C550" s="214"/>
      <c r="D550" s="218"/>
      <c r="E550" s="214"/>
      <c r="F550" s="214"/>
      <c r="G550" s="214"/>
      <c r="H550" s="216"/>
      <c r="I550" s="216"/>
      <c r="J550" s="214"/>
      <c r="K550" s="217"/>
      <c r="L550" s="214"/>
      <c r="M550" s="214"/>
      <c r="N550" s="214"/>
      <c r="O550" s="214"/>
      <c r="P550" s="214"/>
      <c r="Q550" s="214"/>
      <c r="R550" s="214"/>
      <c r="S550" s="214"/>
      <c r="T550" s="214"/>
      <c r="U550" s="214"/>
      <c r="V550" s="214"/>
      <c r="W550" s="214"/>
      <c r="X550" s="214"/>
      <c r="Y550" s="214"/>
      <c r="Z550" s="214"/>
      <c r="AA550" s="214"/>
      <c r="AB550" s="214"/>
    </row>
    <row r="551" spans="1:28" ht="15" hidden="1" thickBot="1" x14ac:dyDescent="0.25">
      <c r="A551" s="214"/>
      <c r="B551" s="218"/>
      <c r="C551" s="214"/>
      <c r="D551" s="218"/>
      <c r="E551" s="214"/>
      <c r="F551" s="214"/>
      <c r="G551" s="214"/>
      <c r="H551" s="216"/>
      <c r="I551" s="216"/>
      <c r="J551" s="214"/>
      <c r="K551" s="217"/>
      <c r="L551" s="214"/>
      <c r="M551" s="214"/>
      <c r="N551" s="214"/>
      <c r="O551" s="214"/>
      <c r="P551" s="214"/>
      <c r="Q551" s="214"/>
      <c r="R551" s="214"/>
      <c r="S551" s="214"/>
      <c r="T551" s="214"/>
      <c r="U551" s="214"/>
      <c r="V551" s="214"/>
      <c r="W551" s="214"/>
      <c r="X551" s="214"/>
      <c r="Y551" s="214"/>
      <c r="Z551" s="214"/>
      <c r="AA551" s="214"/>
      <c r="AB551" s="214"/>
    </row>
    <row r="552" spans="1:28" ht="15" hidden="1" thickBot="1" x14ac:dyDescent="0.25">
      <c r="A552" s="214"/>
      <c r="B552" s="218"/>
      <c r="C552" s="214"/>
      <c r="D552" s="218"/>
      <c r="E552" s="214"/>
      <c r="F552" s="214"/>
      <c r="G552" s="214"/>
      <c r="H552" s="216"/>
      <c r="I552" s="216"/>
      <c r="J552" s="214"/>
      <c r="K552" s="217"/>
      <c r="L552" s="214"/>
      <c r="M552" s="214"/>
      <c r="N552" s="214"/>
      <c r="O552" s="214"/>
      <c r="P552" s="214"/>
      <c r="Q552" s="214"/>
      <c r="R552" s="214"/>
      <c r="S552" s="214"/>
      <c r="T552" s="214"/>
      <c r="U552" s="214"/>
      <c r="V552" s="214"/>
      <c r="W552" s="214"/>
      <c r="X552" s="214"/>
      <c r="Y552" s="214"/>
      <c r="Z552" s="214"/>
      <c r="AA552" s="214"/>
      <c r="AB552" s="214"/>
    </row>
    <row r="553" spans="1:28" ht="15" hidden="1" thickBot="1" x14ac:dyDescent="0.25">
      <c r="A553" s="214"/>
      <c r="B553" s="218"/>
      <c r="C553" s="214"/>
      <c r="D553" s="218"/>
      <c r="E553" s="214"/>
      <c r="F553" s="214"/>
      <c r="G553" s="214"/>
      <c r="H553" s="216"/>
      <c r="I553" s="216"/>
      <c r="J553" s="214"/>
      <c r="K553" s="217"/>
      <c r="L553" s="214"/>
      <c r="M553" s="214"/>
      <c r="N553" s="214"/>
      <c r="O553" s="214"/>
      <c r="P553" s="214"/>
      <c r="Q553" s="214"/>
      <c r="R553" s="214"/>
      <c r="S553" s="214"/>
      <c r="T553" s="214"/>
      <c r="U553" s="214"/>
      <c r="V553" s="214"/>
      <c r="W553" s="214"/>
      <c r="X553" s="214"/>
      <c r="Y553" s="214"/>
      <c r="Z553" s="214"/>
      <c r="AA553" s="214"/>
      <c r="AB553" s="214"/>
    </row>
    <row r="554" spans="1:28" ht="15" hidden="1" thickBot="1" x14ac:dyDescent="0.25">
      <c r="A554" s="214"/>
      <c r="B554" s="218"/>
      <c r="C554" s="214"/>
      <c r="D554" s="218"/>
      <c r="E554" s="214"/>
      <c r="F554" s="214"/>
      <c r="G554" s="214"/>
      <c r="H554" s="216"/>
      <c r="I554" s="216"/>
      <c r="J554" s="214"/>
      <c r="K554" s="217"/>
      <c r="L554" s="214"/>
      <c r="M554" s="214"/>
      <c r="N554" s="214"/>
      <c r="O554" s="214"/>
      <c r="P554" s="214"/>
      <c r="Q554" s="214"/>
      <c r="R554" s="214"/>
      <c r="S554" s="214"/>
      <c r="T554" s="214"/>
      <c r="U554" s="214"/>
      <c r="V554" s="214"/>
      <c r="W554" s="214"/>
      <c r="X554" s="214"/>
      <c r="Y554" s="214"/>
      <c r="Z554" s="214"/>
      <c r="AA554" s="214"/>
      <c r="AB554" s="214"/>
    </row>
    <row r="555" spans="1:28" ht="15" hidden="1" thickBot="1" x14ac:dyDescent="0.25">
      <c r="A555" s="214"/>
      <c r="B555" s="218"/>
      <c r="C555" s="214"/>
      <c r="D555" s="218"/>
      <c r="E555" s="214"/>
      <c r="F555" s="214"/>
      <c r="G555" s="214"/>
      <c r="H555" s="216"/>
      <c r="I555" s="216"/>
      <c r="J555" s="214"/>
      <c r="K555" s="217"/>
      <c r="L555" s="214"/>
      <c r="M555" s="214"/>
      <c r="N555" s="214"/>
      <c r="O555" s="214"/>
      <c r="P555" s="214"/>
      <c r="Q555" s="214"/>
      <c r="R555" s="214"/>
      <c r="S555" s="214"/>
      <c r="T555" s="214"/>
      <c r="U555" s="214"/>
      <c r="V555" s="214"/>
      <c r="W555" s="214"/>
      <c r="X555" s="214"/>
      <c r="Y555" s="214"/>
      <c r="Z555" s="214"/>
      <c r="AA555" s="214"/>
      <c r="AB555" s="214"/>
    </row>
    <row r="556" spans="1:28" ht="15" hidden="1" thickBot="1" x14ac:dyDescent="0.25">
      <c r="A556" s="214"/>
      <c r="B556" s="218"/>
      <c r="C556" s="214"/>
      <c r="D556" s="218"/>
      <c r="E556" s="214"/>
      <c r="F556" s="214"/>
      <c r="G556" s="214"/>
      <c r="H556" s="216"/>
      <c r="I556" s="216"/>
      <c r="J556" s="214"/>
      <c r="K556" s="217"/>
      <c r="L556" s="214"/>
      <c r="M556" s="214"/>
      <c r="N556" s="214"/>
      <c r="O556" s="214"/>
      <c r="P556" s="214"/>
      <c r="Q556" s="214"/>
      <c r="R556" s="214"/>
      <c r="S556" s="214"/>
      <c r="T556" s="214"/>
      <c r="U556" s="214"/>
      <c r="V556" s="214"/>
      <c r="W556" s="214"/>
      <c r="X556" s="214"/>
      <c r="Y556" s="214"/>
      <c r="Z556" s="214"/>
      <c r="AA556" s="214"/>
      <c r="AB556" s="214"/>
    </row>
    <row r="557" spans="1:28" ht="15" hidden="1" thickBot="1" x14ac:dyDescent="0.25">
      <c r="A557" s="214"/>
      <c r="B557" s="218"/>
      <c r="C557" s="214"/>
      <c r="D557" s="218"/>
      <c r="E557" s="214"/>
      <c r="F557" s="214"/>
      <c r="G557" s="214"/>
      <c r="H557" s="216"/>
      <c r="I557" s="216"/>
      <c r="J557" s="214"/>
      <c r="K557" s="217"/>
      <c r="L557" s="214"/>
      <c r="M557" s="214"/>
      <c r="N557" s="214"/>
      <c r="O557" s="214"/>
      <c r="P557" s="214"/>
      <c r="Q557" s="214"/>
      <c r="R557" s="214"/>
      <c r="S557" s="214"/>
      <c r="T557" s="214"/>
      <c r="U557" s="214"/>
      <c r="V557" s="214"/>
      <c r="W557" s="214"/>
      <c r="X557" s="214"/>
      <c r="Y557" s="214"/>
      <c r="Z557" s="214"/>
      <c r="AA557" s="214"/>
      <c r="AB557" s="214"/>
    </row>
    <row r="558" spans="1:28" ht="15" hidden="1" thickBot="1" x14ac:dyDescent="0.25">
      <c r="A558" s="214"/>
      <c r="B558" s="218"/>
      <c r="C558" s="214"/>
      <c r="D558" s="218"/>
      <c r="E558" s="214"/>
      <c r="F558" s="214"/>
      <c r="G558" s="214"/>
      <c r="H558" s="216"/>
      <c r="I558" s="216"/>
      <c r="J558" s="214"/>
      <c r="K558" s="217"/>
      <c r="L558" s="214"/>
      <c r="M558" s="214"/>
      <c r="N558" s="214"/>
      <c r="O558" s="214"/>
      <c r="P558" s="214"/>
      <c r="Q558" s="214"/>
      <c r="R558" s="214"/>
      <c r="S558" s="214"/>
      <c r="T558" s="214"/>
      <c r="U558" s="214"/>
      <c r="V558" s="214"/>
      <c r="W558" s="214"/>
      <c r="X558" s="214"/>
      <c r="Y558" s="214"/>
      <c r="Z558" s="214"/>
      <c r="AA558" s="214"/>
      <c r="AB558" s="214"/>
    </row>
    <row r="559" spans="1:28" ht="15" hidden="1" thickBot="1" x14ac:dyDescent="0.25">
      <c r="A559" s="214"/>
      <c r="B559" s="218"/>
      <c r="C559" s="214"/>
      <c r="D559" s="218"/>
      <c r="E559" s="214"/>
      <c r="F559" s="214"/>
      <c r="G559" s="214"/>
      <c r="H559" s="216"/>
      <c r="I559" s="216"/>
      <c r="J559" s="214"/>
      <c r="K559" s="217"/>
      <c r="L559" s="214"/>
      <c r="M559" s="214"/>
      <c r="N559" s="214"/>
      <c r="O559" s="214"/>
      <c r="P559" s="214"/>
      <c r="Q559" s="214"/>
      <c r="R559" s="214"/>
      <c r="S559" s="214"/>
      <c r="T559" s="214"/>
      <c r="U559" s="214"/>
      <c r="V559" s="214"/>
      <c r="W559" s="214"/>
      <c r="X559" s="214"/>
      <c r="Y559" s="214"/>
      <c r="Z559" s="214"/>
      <c r="AA559" s="214"/>
      <c r="AB559" s="214"/>
    </row>
    <row r="560" spans="1:28" ht="15" hidden="1" thickBot="1" x14ac:dyDescent="0.25">
      <c r="A560" s="214"/>
      <c r="B560" s="218"/>
      <c r="C560" s="214"/>
      <c r="D560" s="218"/>
      <c r="E560" s="214"/>
      <c r="F560" s="214"/>
      <c r="G560" s="214"/>
      <c r="H560" s="216"/>
      <c r="I560" s="216"/>
      <c r="J560" s="214"/>
      <c r="K560" s="217"/>
      <c r="L560" s="214"/>
      <c r="M560" s="214"/>
      <c r="N560" s="214"/>
      <c r="O560" s="214"/>
      <c r="P560" s="214"/>
      <c r="Q560" s="214"/>
      <c r="R560" s="214"/>
      <c r="S560" s="214"/>
      <c r="T560" s="214"/>
      <c r="U560" s="214"/>
      <c r="V560" s="214"/>
      <c r="W560" s="214"/>
      <c r="X560" s="214"/>
      <c r="Y560" s="214"/>
      <c r="Z560" s="214"/>
      <c r="AA560" s="214"/>
      <c r="AB560" s="214"/>
    </row>
    <row r="561" spans="1:28" ht="15" hidden="1" thickBot="1" x14ac:dyDescent="0.25">
      <c r="A561" s="214"/>
      <c r="B561" s="218"/>
      <c r="C561" s="214"/>
      <c r="D561" s="218"/>
      <c r="E561" s="214"/>
      <c r="F561" s="214"/>
      <c r="G561" s="214"/>
      <c r="H561" s="216"/>
      <c r="I561" s="216"/>
      <c r="J561" s="214"/>
      <c r="K561" s="217"/>
      <c r="L561" s="214"/>
      <c r="M561" s="214"/>
      <c r="N561" s="214"/>
      <c r="O561" s="214"/>
      <c r="P561" s="214"/>
      <c r="Q561" s="214"/>
      <c r="R561" s="214"/>
      <c r="S561" s="214"/>
      <c r="T561" s="214"/>
      <c r="U561" s="214"/>
      <c r="V561" s="214"/>
      <c r="W561" s="214"/>
      <c r="X561" s="214"/>
      <c r="Y561" s="214"/>
      <c r="Z561" s="214"/>
      <c r="AA561" s="214"/>
      <c r="AB561" s="214"/>
    </row>
    <row r="562" spans="1:28" ht="15" hidden="1" thickBot="1" x14ac:dyDescent="0.25">
      <c r="A562" s="214"/>
      <c r="B562" s="218"/>
      <c r="C562" s="214"/>
      <c r="D562" s="218"/>
      <c r="E562" s="214"/>
      <c r="F562" s="214"/>
      <c r="G562" s="214"/>
      <c r="H562" s="216"/>
      <c r="I562" s="216"/>
      <c r="J562" s="214"/>
      <c r="K562" s="217"/>
      <c r="L562" s="214"/>
      <c r="M562" s="214"/>
      <c r="N562" s="214"/>
      <c r="O562" s="214"/>
      <c r="P562" s="214"/>
      <c r="Q562" s="214"/>
      <c r="R562" s="214"/>
      <c r="S562" s="214"/>
      <c r="T562" s="214"/>
      <c r="U562" s="214"/>
      <c r="V562" s="214"/>
      <c r="W562" s="214"/>
      <c r="X562" s="214"/>
      <c r="Y562" s="214"/>
      <c r="Z562" s="214"/>
      <c r="AA562" s="214"/>
      <c r="AB562" s="214"/>
    </row>
    <row r="563" spans="1:28" ht="15" hidden="1" thickBot="1" x14ac:dyDescent="0.25">
      <c r="A563" s="214"/>
      <c r="B563" s="218"/>
      <c r="C563" s="214"/>
      <c r="D563" s="218"/>
      <c r="E563" s="214"/>
      <c r="F563" s="214"/>
      <c r="G563" s="214"/>
      <c r="H563" s="216"/>
      <c r="I563" s="216"/>
      <c r="J563" s="214"/>
      <c r="K563" s="217"/>
      <c r="L563" s="214"/>
      <c r="M563" s="214"/>
      <c r="N563" s="214"/>
      <c r="O563" s="214"/>
      <c r="P563" s="214"/>
      <c r="Q563" s="214"/>
      <c r="R563" s="214"/>
      <c r="S563" s="214"/>
      <c r="T563" s="214"/>
      <c r="U563" s="214"/>
      <c r="V563" s="214"/>
      <c r="W563" s="214"/>
      <c r="X563" s="214"/>
      <c r="Y563" s="214"/>
      <c r="Z563" s="214"/>
      <c r="AA563" s="214"/>
      <c r="AB563" s="214"/>
    </row>
    <row r="564" spans="1:28" ht="15" hidden="1" thickBot="1" x14ac:dyDescent="0.25">
      <c r="A564" s="214"/>
      <c r="B564" s="218"/>
      <c r="C564" s="214"/>
      <c r="D564" s="218"/>
      <c r="E564" s="214"/>
      <c r="F564" s="214"/>
      <c r="G564" s="214"/>
      <c r="H564" s="216"/>
      <c r="I564" s="216"/>
      <c r="J564" s="214"/>
      <c r="K564" s="217"/>
      <c r="L564" s="214"/>
      <c r="M564" s="214"/>
      <c r="N564" s="214"/>
      <c r="O564" s="214"/>
      <c r="P564" s="214"/>
      <c r="Q564" s="214"/>
      <c r="R564" s="214"/>
      <c r="S564" s="214"/>
      <c r="T564" s="214"/>
      <c r="U564" s="214"/>
      <c r="V564" s="214"/>
      <c r="W564" s="214"/>
      <c r="X564" s="214"/>
      <c r="Y564" s="214"/>
      <c r="Z564" s="214"/>
      <c r="AA564" s="214"/>
      <c r="AB564" s="214"/>
    </row>
    <row r="565" spans="1:28" ht="15" hidden="1" thickBot="1" x14ac:dyDescent="0.25">
      <c r="A565" s="214"/>
      <c r="B565" s="218"/>
      <c r="C565" s="214"/>
      <c r="D565" s="218"/>
      <c r="E565" s="214"/>
      <c r="F565" s="214"/>
      <c r="G565" s="214"/>
      <c r="H565" s="216"/>
      <c r="I565" s="216"/>
      <c r="J565" s="214"/>
      <c r="K565" s="217"/>
      <c r="L565" s="214"/>
      <c r="M565" s="214"/>
      <c r="N565" s="214"/>
      <c r="O565" s="214"/>
      <c r="P565" s="214"/>
      <c r="Q565" s="214"/>
      <c r="R565" s="214"/>
      <c r="S565" s="214"/>
      <c r="T565" s="214"/>
      <c r="U565" s="214"/>
      <c r="V565" s="214"/>
      <c r="W565" s="214"/>
      <c r="X565" s="214"/>
      <c r="Y565" s="214"/>
      <c r="Z565" s="214"/>
      <c r="AA565" s="214"/>
      <c r="AB565" s="214"/>
    </row>
    <row r="566" spans="1:28" ht="15" hidden="1" thickBot="1" x14ac:dyDescent="0.25">
      <c r="A566" s="214"/>
      <c r="B566" s="218"/>
      <c r="C566" s="214"/>
      <c r="D566" s="218"/>
      <c r="E566" s="214"/>
      <c r="F566" s="214"/>
      <c r="G566" s="214"/>
      <c r="H566" s="216"/>
      <c r="I566" s="216"/>
      <c r="J566" s="214"/>
      <c r="K566" s="217"/>
      <c r="L566" s="214"/>
      <c r="M566" s="214"/>
      <c r="N566" s="214"/>
      <c r="O566" s="214"/>
      <c r="P566" s="214"/>
      <c r="Q566" s="214"/>
      <c r="R566" s="214"/>
      <c r="S566" s="214"/>
      <c r="T566" s="214"/>
      <c r="U566" s="214"/>
      <c r="V566" s="214"/>
      <c r="W566" s="214"/>
      <c r="X566" s="214"/>
      <c r="Y566" s="214"/>
      <c r="Z566" s="214"/>
      <c r="AA566" s="214"/>
      <c r="AB566" s="214"/>
    </row>
    <row r="567" spans="1:28" ht="15" hidden="1" thickBot="1" x14ac:dyDescent="0.25">
      <c r="A567" s="214"/>
      <c r="B567" s="218"/>
      <c r="C567" s="214"/>
      <c r="D567" s="218"/>
      <c r="E567" s="214"/>
      <c r="F567" s="214"/>
      <c r="G567" s="214"/>
      <c r="H567" s="216"/>
      <c r="I567" s="216"/>
      <c r="J567" s="214"/>
      <c r="K567" s="217"/>
      <c r="L567" s="214"/>
      <c r="M567" s="214"/>
      <c r="N567" s="214"/>
      <c r="O567" s="214"/>
      <c r="P567" s="214"/>
      <c r="Q567" s="214"/>
      <c r="R567" s="214"/>
      <c r="S567" s="214"/>
      <c r="T567" s="214"/>
      <c r="U567" s="214"/>
      <c r="V567" s="214"/>
      <c r="W567" s="214"/>
      <c r="X567" s="214"/>
      <c r="Y567" s="214"/>
      <c r="Z567" s="214"/>
      <c r="AA567" s="214"/>
      <c r="AB567" s="214"/>
    </row>
    <row r="568" spans="1:28" ht="15" hidden="1" thickBot="1" x14ac:dyDescent="0.25">
      <c r="A568" s="214"/>
      <c r="B568" s="218"/>
      <c r="C568" s="214"/>
      <c r="D568" s="218"/>
      <c r="E568" s="214"/>
      <c r="F568" s="214"/>
      <c r="G568" s="214"/>
      <c r="H568" s="216"/>
      <c r="I568" s="216"/>
      <c r="J568" s="214"/>
      <c r="K568" s="217"/>
      <c r="L568" s="214"/>
      <c r="M568" s="214"/>
      <c r="N568" s="214"/>
      <c r="O568" s="214"/>
      <c r="P568" s="214"/>
      <c r="Q568" s="214"/>
      <c r="R568" s="214"/>
      <c r="S568" s="214"/>
      <c r="T568" s="214"/>
      <c r="U568" s="214"/>
      <c r="V568" s="214"/>
      <c r="W568" s="214"/>
      <c r="X568" s="214"/>
      <c r="Y568" s="214"/>
      <c r="Z568" s="214"/>
      <c r="AA568" s="214"/>
      <c r="AB568" s="214"/>
    </row>
    <row r="569" spans="1:28" ht="15" hidden="1" thickBot="1" x14ac:dyDescent="0.25">
      <c r="A569" s="214"/>
      <c r="B569" s="218"/>
      <c r="C569" s="214"/>
      <c r="D569" s="218"/>
      <c r="E569" s="214"/>
      <c r="F569" s="214"/>
      <c r="G569" s="214"/>
      <c r="H569" s="216"/>
      <c r="I569" s="216"/>
      <c r="J569" s="214"/>
      <c r="K569" s="217"/>
      <c r="L569" s="214"/>
      <c r="M569" s="214"/>
      <c r="N569" s="214"/>
      <c r="O569" s="214"/>
      <c r="P569" s="214"/>
      <c r="Q569" s="214"/>
      <c r="R569" s="214"/>
      <c r="S569" s="214"/>
      <c r="T569" s="214"/>
      <c r="U569" s="214"/>
      <c r="V569" s="214"/>
      <c r="W569" s="214"/>
      <c r="X569" s="214"/>
      <c r="Y569" s="214"/>
      <c r="Z569" s="214"/>
      <c r="AA569" s="214"/>
      <c r="AB569" s="214"/>
    </row>
    <row r="570" spans="1:28" ht="15" hidden="1" thickBot="1" x14ac:dyDescent="0.25">
      <c r="A570" s="214"/>
      <c r="B570" s="218"/>
      <c r="C570" s="214"/>
      <c r="D570" s="218"/>
      <c r="E570" s="214"/>
      <c r="F570" s="214"/>
      <c r="G570" s="214"/>
      <c r="H570" s="216"/>
      <c r="I570" s="216"/>
      <c r="J570" s="214"/>
      <c r="K570" s="217"/>
      <c r="L570" s="214"/>
      <c r="M570" s="214"/>
      <c r="N570" s="214"/>
      <c r="O570" s="214"/>
      <c r="P570" s="214"/>
      <c r="Q570" s="214"/>
      <c r="R570" s="214"/>
      <c r="S570" s="214"/>
      <c r="T570" s="214"/>
      <c r="U570" s="214"/>
      <c r="V570" s="214"/>
      <c r="W570" s="214"/>
      <c r="X570" s="214"/>
      <c r="Y570" s="214"/>
      <c r="Z570" s="214"/>
      <c r="AA570" s="214"/>
      <c r="AB570" s="214"/>
    </row>
    <row r="571" spans="1:28" ht="15" hidden="1" thickBot="1" x14ac:dyDescent="0.25">
      <c r="A571" s="214"/>
      <c r="B571" s="218"/>
      <c r="C571" s="214"/>
      <c r="D571" s="218"/>
      <c r="E571" s="214"/>
      <c r="F571" s="214"/>
      <c r="G571" s="214"/>
      <c r="H571" s="216"/>
      <c r="I571" s="216"/>
      <c r="J571" s="214"/>
      <c r="K571" s="217"/>
      <c r="L571" s="214"/>
      <c r="M571" s="214"/>
      <c r="N571" s="214"/>
      <c r="O571" s="214"/>
      <c r="P571" s="214"/>
      <c r="Q571" s="214"/>
      <c r="R571" s="214"/>
      <c r="S571" s="214"/>
      <c r="T571" s="214"/>
      <c r="U571" s="214"/>
      <c r="V571" s="214"/>
      <c r="W571" s="214"/>
      <c r="X571" s="214"/>
      <c r="Y571" s="214"/>
      <c r="Z571" s="214"/>
      <c r="AA571" s="214"/>
      <c r="AB571" s="214"/>
    </row>
    <row r="572" spans="1:28" ht="15" hidden="1" thickBot="1" x14ac:dyDescent="0.25">
      <c r="A572" s="214"/>
      <c r="B572" s="218"/>
      <c r="C572" s="214"/>
      <c r="D572" s="218"/>
      <c r="E572" s="214"/>
      <c r="F572" s="214"/>
      <c r="G572" s="214"/>
      <c r="H572" s="216"/>
      <c r="I572" s="216"/>
      <c r="J572" s="214"/>
      <c r="K572" s="217"/>
      <c r="L572" s="214"/>
      <c r="M572" s="214"/>
      <c r="N572" s="214"/>
      <c r="O572" s="214"/>
      <c r="P572" s="214"/>
      <c r="Q572" s="214"/>
      <c r="R572" s="214"/>
      <c r="S572" s="214"/>
      <c r="T572" s="214"/>
      <c r="U572" s="214"/>
      <c r="V572" s="214"/>
      <c r="W572" s="214"/>
      <c r="X572" s="214"/>
      <c r="Y572" s="214"/>
      <c r="Z572" s="214"/>
      <c r="AA572" s="214"/>
      <c r="AB572" s="214"/>
    </row>
    <row r="573" spans="1:28" ht="15" hidden="1" thickBot="1" x14ac:dyDescent="0.25">
      <c r="A573" s="214"/>
      <c r="B573" s="218"/>
      <c r="C573" s="214"/>
      <c r="D573" s="218"/>
      <c r="E573" s="214"/>
      <c r="F573" s="214"/>
      <c r="G573" s="214"/>
      <c r="H573" s="216"/>
      <c r="I573" s="216"/>
      <c r="J573" s="214"/>
      <c r="K573" s="217"/>
      <c r="L573" s="214"/>
      <c r="M573" s="214"/>
      <c r="N573" s="214"/>
      <c r="O573" s="214"/>
      <c r="P573" s="214"/>
      <c r="Q573" s="214"/>
      <c r="R573" s="214"/>
      <c r="S573" s="214"/>
      <c r="T573" s="214"/>
      <c r="U573" s="214"/>
      <c r="V573" s="214"/>
      <c r="W573" s="214"/>
      <c r="X573" s="214"/>
      <c r="Y573" s="214"/>
      <c r="Z573" s="214"/>
      <c r="AA573" s="214"/>
      <c r="AB573" s="214"/>
    </row>
    <row r="574" spans="1:28" ht="15" hidden="1" thickBot="1" x14ac:dyDescent="0.25">
      <c r="A574" s="214"/>
      <c r="B574" s="218"/>
      <c r="C574" s="214"/>
      <c r="D574" s="218"/>
      <c r="E574" s="214"/>
      <c r="F574" s="214"/>
      <c r="G574" s="214"/>
      <c r="H574" s="216"/>
      <c r="I574" s="216"/>
      <c r="J574" s="214"/>
      <c r="K574" s="217"/>
      <c r="L574" s="214"/>
      <c r="M574" s="214"/>
      <c r="N574" s="214"/>
      <c r="O574" s="214"/>
      <c r="P574" s="214"/>
      <c r="Q574" s="214"/>
      <c r="R574" s="214"/>
      <c r="S574" s="214"/>
      <c r="T574" s="214"/>
      <c r="U574" s="214"/>
      <c r="V574" s="214"/>
      <c r="W574" s="214"/>
      <c r="X574" s="214"/>
      <c r="Y574" s="214"/>
      <c r="Z574" s="214"/>
      <c r="AA574" s="214"/>
      <c r="AB574" s="214"/>
    </row>
    <row r="575" spans="1:28" ht="15" hidden="1" thickBot="1" x14ac:dyDescent="0.25">
      <c r="A575" s="214"/>
      <c r="B575" s="218"/>
      <c r="C575" s="214"/>
      <c r="D575" s="218"/>
      <c r="E575" s="214"/>
      <c r="F575" s="214"/>
      <c r="G575" s="214"/>
      <c r="H575" s="216"/>
      <c r="I575" s="216"/>
      <c r="J575" s="214"/>
      <c r="K575" s="217"/>
      <c r="L575" s="214"/>
      <c r="M575" s="214"/>
      <c r="N575" s="214"/>
      <c r="O575" s="214"/>
      <c r="P575" s="214"/>
      <c r="Q575" s="214"/>
      <c r="R575" s="214"/>
      <c r="S575" s="214"/>
      <c r="T575" s="214"/>
      <c r="U575" s="214"/>
      <c r="V575" s="214"/>
      <c r="W575" s="214"/>
      <c r="X575" s="214"/>
      <c r="Y575" s="214"/>
      <c r="Z575" s="214"/>
      <c r="AA575" s="214"/>
      <c r="AB575" s="214"/>
    </row>
    <row r="576" spans="1:28" ht="15" hidden="1" thickBot="1" x14ac:dyDescent="0.25">
      <c r="A576" s="214"/>
      <c r="B576" s="218"/>
      <c r="C576" s="214"/>
      <c r="D576" s="218"/>
      <c r="E576" s="214"/>
      <c r="F576" s="214"/>
      <c r="G576" s="214"/>
      <c r="H576" s="216"/>
      <c r="I576" s="216"/>
      <c r="J576" s="214"/>
      <c r="K576" s="217"/>
      <c r="L576" s="214"/>
      <c r="M576" s="214"/>
      <c r="N576" s="214"/>
      <c r="O576" s="214"/>
      <c r="P576" s="214"/>
      <c r="Q576" s="214"/>
      <c r="R576" s="214"/>
      <c r="S576" s="214"/>
      <c r="T576" s="214"/>
      <c r="U576" s="214"/>
      <c r="V576" s="214"/>
      <c r="W576" s="214"/>
      <c r="X576" s="214"/>
      <c r="Y576" s="214"/>
      <c r="Z576" s="214"/>
      <c r="AA576" s="214"/>
      <c r="AB576" s="214"/>
    </row>
    <row r="577" spans="1:28" ht="15" hidden="1" thickBot="1" x14ac:dyDescent="0.25">
      <c r="A577" s="214"/>
      <c r="B577" s="218"/>
      <c r="C577" s="214"/>
      <c r="D577" s="218"/>
      <c r="E577" s="214"/>
      <c r="F577" s="214"/>
      <c r="G577" s="214"/>
      <c r="H577" s="216"/>
      <c r="I577" s="216"/>
      <c r="J577" s="214"/>
      <c r="K577" s="217"/>
      <c r="L577" s="214"/>
      <c r="M577" s="214"/>
      <c r="N577" s="214"/>
      <c r="O577" s="214"/>
      <c r="P577" s="214"/>
      <c r="Q577" s="214"/>
      <c r="R577" s="214"/>
      <c r="S577" s="214"/>
      <c r="T577" s="214"/>
      <c r="U577" s="214"/>
      <c r="V577" s="214"/>
      <c r="W577" s="214"/>
      <c r="X577" s="214"/>
      <c r="Y577" s="214"/>
      <c r="Z577" s="214"/>
      <c r="AA577" s="214"/>
      <c r="AB577" s="214"/>
    </row>
    <row r="578" spans="1:28" ht="15" hidden="1" thickBot="1" x14ac:dyDescent="0.25">
      <c r="A578" s="214"/>
      <c r="B578" s="218"/>
      <c r="C578" s="214"/>
      <c r="D578" s="218"/>
      <c r="E578" s="214"/>
      <c r="F578" s="214"/>
      <c r="G578" s="214"/>
      <c r="H578" s="216"/>
      <c r="I578" s="216"/>
      <c r="J578" s="214"/>
      <c r="K578" s="217"/>
      <c r="L578" s="214"/>
      <c r="M578" s="214"/>
      <c r="N578" s="214"/>
      <c r="O578" s="214"/>
      <c r="P578" s="214"/>
      <c r="Q578" s="214"/>
      <c r="R578" s="214"/>
      <c r="S578" s="214"/>
      <c r="T578" s="214"/>
      <c r="U578" s="214"/>
      <c r="V578" s="214"/>
      <c r="W578" s="214"/>
      <c r="X578" s="214"/>
      <c r="Y578" s="214"/>
      <c r="Z578" s="214"/>
      <c r="AA578" s="214"/>
      <c r="AB578" s="214"/>
    </row>
    <row r="579" spans="1:28" ht="15" hidden="1" thickBot="1" x14ac:dyDescent="0.25">
      <c r="A579" s="214"/>
      <c r="B579" s="218"/>
      <c r="C579" s="214"/>
      <c r="D579" s="218"/>
      <c r="E579" s="214"/>
      <c r="F579" s="214"/>
      <c r="G579" s="214"/>
      <c r="H579" s="216"/>
      <c r="I579" s="216"/>
      <c r="J579" s="214"/>
      <c r="K579" s="217"/>
      <c r="L579" s="214"/>
      <c r="M579" s="214"/>
      <c r="N579" s="214"/>
      <c r="O579" s="214"/>
      <c r="P579" s="214"/>
      <c r="Q579" s="214"/>
      <c r="R579" s="214"/>
      <c r="S579" s="214"/>
      <c r="T579" s="214"/>
      <c r="U579" s="214"/>
      <c r="V579" s="214"/>
      <c r="W579" s="214"/>
      <c r="X579" s="214"/>
      <c r="Y579" s="214"/>
      <c r="Z579" s="214"/>
      <c r="AA579" s="214"/>
      <c r="AB579" s="214"/>
    </row>
    <row r="580" spans="1:28" ht="15" hidden="1" thickBot="1" x14ac:dyDescent="0.25">
      <c r="A580" s="214"/>
      <c r="B580" s="218"/>
      <c r="C580" s="214"/>
      <c r="D580" s="218"/>
      <c r="E580" s="214"/>
      <c r="F580" s="214"/>
      <c r="G580" s="214"/>
      <c r="H580" s="216"/>
      <c r="I580" s="216"/>
      <c r="J580" s="214"/>
      <c r="K580" s="217"/>
      <c r="L580" s="214"/>
      <c r="M580" s="214"/>
      <c r="N580" s="214"/>
      <c r="O580" s="214"/>
      <c r="P580" s="214"/>
      <c r="Q580" s="214"/>
      <c r="R580" s="214"/>
      <c r="S580" s="214"/>
      <c r="T580" s="214"/>
      <c r="U580" s="214"/>
      <c r="V580" s="214"/>
      <c r="W580" s="214"/>
      <c r="X580" s="214"/>
      <c r="Y580" s="214"/>
      <c r="Z580" s="214"/>
      <c r="AA580" s="214"/>
      <c r="AB580" s="214"/>
    </row>
    <row r="581" spans="1:28" ht="15" hidden="1" thickBot="1" x14ac:dyDescent="0.25">
      <c r="A581" s="214"/>
      <c r="B581" s="218"/>
      <c r="C581" s="214"/>
      <c r="D581" s="218"/>
      <c r="E581" s="214"/>
      <c r="F581" s="214"/>
      <c r="G581" s="214"/>
      <c r="H581" s="216"/>
      <c r="I581" s="216"/>
      <c r="J581" s="214"/>
      <c r="K581" s="217"/>
      <c r="L581" s="214"/>
      <c r="M581" s="214"/>
      <c r="N581" s="214"/>
      <c r="O581" s="214"/>
      <c r="P581" s="214"/>
      <c r="Q581" s="214"/>
      <c r="R581" s="214"/>
      <c r="S581" s="214"/>
      <c r="T581" s="214"/>
      <c r="U581" s="214"/>
      <c r="V581" s="214"/>
      <c r="W581" s="214"/>
      <c r="X581" s="214"/>
      <c r="Y581" s="214"/>
      <c r="Z581" s="214"/>
      <c r="AA581" s="214"/>
      <c r="AB581" s="214"/>
    </row>
    <row r="582" spans="1:28" ht="15" hidden="1" thickBot="1" x14ac:dyDescent="0.25">
      <c r="A582" s="214"/>
      <c r="B582" s="218"/>
      <c r="C582" s="214"/>
      <c r="D582" s="218"/>
      <c r="E582" s="214"/>
      <c r="F582" s="214"/>
      <c r="G582" s="214"/>
      <c r="H582" s="216"/>
      <c r="I582" s="216"/>
      <c r="J582" s="214"/>
      <c r="K582" s="217"/>
      <c r="L582" s="214"/>
      <c r="M582" s="214"/>
      <c r="N582" s="214"/>
      <c r="O582" s="214"/>
      <c r="P582" s="214"/>
      <c r="Q582" s="214"/>
      <c r="R582" s="214"/>
      <c r="S582" s="214"/>
      <c r="T582" s="214"/>
      <c r="U582" s="214"/>
      <c r="V582" s="214"/>
      <c r="W582" s="214"/>
      <c r="X582" s="214"/>
      <c r="Y582" s="214"/>
      <c r="Z582" s="214"/>
      <c r="AA582" s="214"/>
      <c r="AB582" s="214"/>
    </row>
    <row r="583" spans="1:28" ht="15" hidden="1" thickBot="1" x14ac:dyDescent="0.25">
      <c r="A583" s="214"/>
      <c r="B583" s="218"/>
      <c r="C583" s="214"/>
      <c r="D583" s="218"/>
      <c r="E583" s="214"/>
      <c r="F583" s="214"/>
      <c r="G583" s="214"/>
      <c r="H583" s="216"/>
      <c r="I583" s="216"/>
      <c r="J583" s="214"/>
      <c r="K583" s="217"/>
      <c r="L583" s="214"/>
      <c r="M583" s="214"/>
      <c r="N583" s="214"/>
      <c r="O583" s="214"/>
      <c r="P583" s="214"/>
      <c r="Q583" s="214"/>
      <c r="R583" s="214"/>
      <c r="S583" s="214"/>
      <c r="T583" s="214"/>
      <c r="U583" s="214"/>
      <c r="V583" s="214"/>
      <c r="W583" s="214"/>
      <c r="X583" s="214"/>
      <c r="Y583" s="214"/>
      <c r="Z583" s="214"/>
      <c r="AA583" s="214"/>
      <c r="AB583" s="214"/>
    </row>
    <row r="584" spans="1:28" ht="15" hidden="1" thickBot="1" x14ac:dyDescent="0.25">
      <c r="A584" s="214"/>
      <c r="B584" s="218"/>
      <c r="C584" s="214"/>
      <c r="D584" s="218"/>
      <c r="E584" s="214"/>
      <c r="F584" s="214"/>
      <c r="G584" s="214"/>
      <c r="H584" s="216"/>
      <c r="I584" s="216"/>
      <c r="J584" s="214"/>
      <c r="K584" s="217"/>
      <c r="L584" s="214"/>
      <c r="M584" s="214"/>
      <c r="N584" s="214"/>
      <c r="O584" s="214"/>
      <c r="P584" s="214"/>
      <c r="Q584" s="214"/>
      <c r="R584" s="214"/>
      <c r="S584" s="214"/>
      <c r="T584" s="214"/>
      <c r="U584" s="214"/>
      <c r="V584" s="214"/>
      <c r="W584" s="214"/>
      <c r="X584" s="214"/>
      <c r="Y584" s="214"/>
      <c r="Z584" s="214"/>
      <c r="AA584" s="214"/>
      <c r="AB584" s="214"/>
    </row>
    <row r="585" spans="1:28" ht="15" hidden="1" thickBot="1" x14ac:dyDescent="0.25">
      <c r="A585" s="214"/>
      <c r="B585" s="218"/>
      <c r="C585" s="214"/>
      <c r="D585" s="218"/>
      <c r="E585" s="214"/>
      <c r="F585" s="214"/>
      <c r="G585" s="214"/>
      <c r="H585" s="216"/>
      <c r="I585" s="216"/>
      <c r="J585" s="214"/>
      <c r="K585" s="217"/>
      <c r="L585" s="214"/>
      <c r="M585" s="214"/>
      <c r="N585" s="214"/>
      <c r="O585" s="214"/>
      <c r="P585" s="214"/>
      <c r="Q585" s="214"/>
      <c r="R585" s="214"/>
      <c r="S585" s="214"/>
      <c r="T585" s="214"/>
      <c r="U585" s="214"/>
      <c r="V585" s="214"/>
      <c r="W585" s="214"/>
      <c r="X585" s="214"/>
      <c r="Y585" s="214"/>
      <c r="Z585" s="214"/>
      <c r="AA585" s="214"/>
      <c r="AB585" s="214"/>
    </row>
    <row r="586" spans="1:28" ht="15" hidden="1" thickBot="1" x14ac:dyDescent="0.25">
      <c r="A586" s="214"/>
      <c r="B586" s="218"/>
      <c r="C586" s="214"/>
      <c r="D586" s="218"/>
      <c r="E586" s="214"/>
      <c r="F586" s="214"/>
      <c r="G586" s="214"/>
      <c r="H586" s="216"/>
      <c r="I586" s="216"/>
      <c r="J586" s="214"/>
      <c r="K586" s="217"/>
      <c r="L586" s="214"/>
      <c r="M586" s="214"/>
      <c r="N586" s="214"/>
      <c r="O586" s="214"/>
      <c r="P586" s="214"/>
      <c r="Q586" s="214"/>
      <c r="R586" s="214"/>
      <c r="S586" s="214"/>
      <c r="T586" s="214"/>
      <c r="U586" s="214"/>
      <c r="V586" s="214"/>
      <c r="W586" s="214"/>
      <c r="X586" s="214"/>
      <c r="Y586" s="214"/>
      <c r="Z586" s="214"/>
      <c r="AA586" s="214"/>
      <c r="AB586" s="214"/>
    </row>
    <row r="587" spans="1:28" ht="15" hidden="1" thickBot="1" x14ac:dyDescent="0.25">
      <c r="A587" s="214"/>
      <c r="B587" s="218"/>
      <c r="C587" s="214"/>
      <c r="D587" s="218"/>
      <c r="E587" s="214"/>
      <c r="F587" s="214"/>
      <c r="G587" s="214"/>
      <c r="H587" s="216"/>
      <c r="I587" s="216"/>
      <c r="J587" s="214"/>
      <c r="K587" s="217"/>
      <c r="L587" s="214"/>
      <c r="M587" s="214"/>
      <c r="N587" s="214"/>
      <c r="O587" s="214"/>
      <c r="P587" s="214"/>
      <c r="Q587" s="214"/>
      <c r="R587" s="214"/>
      <c r="S587" s="214"/>
      <c r="T587" s="214"/>
      <c r="U587" s="214"/>
      <c r="V587" s="214"/>
      <c r="W587" s="214"/>
      <c r="X587" s="214"/>
      <c r="Y587" s="214"/>
      <c r="Z587" s="214"/>
      <c r="AA587" s="214"/>
      <c r="AB587" s="214"/>
    </row>
    <row r="588" spans="1:28" ht="15" hidden="1" thickBot="1" x14ac:dyDescent="0.25">
      <c r="A588" s="214"/>
      <c r="B588" s="218"/>
      <c r="C588" s="214"/>
      <c r="D588" s="218"/>
      <c r="E588" s="214"/>
      <c r="F588" s="214"/>
      <c r="G588" s="214"/>
      <c r="H588" s="216"/>
      <c r="I588" s="216"/>
      <c r="J588" s="214"/>
      <c r="K588" s="217"/>
      <c r="L588" s="214"/>
      <c r="M588" s="214"/>
      <c r="N588" s="214"/>
      <c r="O588" s="214"/>
      <c r="P588" s="214"/>
      <c r="Q588" s="214"/>
      <c r="R588" s="214"/>
      <c r="S588" s="214"/>
      <c r="T588" s="214"/>
      <c r="U588" s="214"/>
      <c r="V588" s="214"/>
      <c r="W588" s="214"/>
      <c r="X588" s="214"/>
      <c r="Y588" s="214"/>
      <c r="Z588" s="214"/>
      <c r="AA588" s="214"/>
      <c r="AB588" s="214"/>
    </row>
    <row r="589" spans="1:28" ht="15" hidden="1" thickBot="1" x14ac:dyDescent="0.25">
      <c r="A589" s="214"/>
      <c r="B589" s="218"/>
      <c r="C589" s="214"/>
      <c r="D589" s="218"/>
      <c r="E589" s="214"/>
      <c r="F589" s="214"/>
      <c r="G589" s="214"/>
      <c r="H589" s="216"/>
      <c r="I589" s="216"/>
      <c r="J589" s="214"/>
      <c r="K589" s="217"/>
      <c r="L589" s="214"/>
      <c r="M589" s="214"/>
      <c r="N589" s="214"/>
      <c r="O589" s="214"/>
      <c r="P589" s="214"/>
      <c r="Q589" s="214"/>
      <c r="R589" s="214"/>
      <c r="S589" s="214"/>
      <c r="T589" s="214"/>
      <c r="U589" s="214"/>
      <c r="V589" s="214"/>
      <c r="W589" s="214"/>
      <c r="X589" s="214"/>
      <c r="Y589" s="214"/>
      <c r="Z589" s="214"/>
      <c r="AA589" s="214"/>
      <c r="AB589" s="214"/>
    </row>
    <row r="590" spans="1:28" ht="15" hidden="1" thickBot="1" x14ac:dyDescent="0.25">
      <c r="A590" s="214"/>
      <c r="B590" s="218"/>
      <c r="C590" s="214"/>
      <c r="D590" s="218"/>
      <c r="E590" s="214"/>
      <c r="F590" s="214"/>
      <c r="G590" s="214"/>
      <c r="H590" s="216"/>
      <c r="I590" s="216"/>
      <c r="J590" s="214"/>
      <c r="K590" s="217"/>
      <c r="L590" s="214"/>
      <c r="M590" s="214"/>
      <c r="N590" s="214"/>
      <c r="O590" s="214"/>
      <c r="P590" s="214"/>
      <c r="Q590" s="214"/>
      <c r="R590" s="214"/>
      <c r="S590" s="214"/>
      <c r="T590" s="214"/>
      <c r="U590" s="214"/>
      <c r="V590" s="214"/>
      <c r="W590" s="214"/>
      <c r="X590" s="214"/>
      <c r="Y590" s="214"/>
      <c r="Z590" s="214"/>
      <c r="AA590" s="214"/>
      <c r="AB590" s="214"/>
    </row>
    <row r="591" spans="1:28" ht="15" hidden="1" thickBot="1" x14ac:dyDescent="0.25">
      <c r="A591" s="214"/>
      <c r="B591" s="218"/>
      <c r="C591" s="214"/>
      <c r="D591" s="218"/>
      <c r="E591" s="214"/>
      <c r="F591" s="214"/>
      <c r="G591" s="214"/>
      <c r="H591" s="216"/>
      <c r="I591" s="216"/>
      <c r="J591" s="214"/>
      <c r="K591" s="217"/>
      <c r="L591" s="214"/>
      <c r="M591" s="214"/>
      <c r="N591" s="214"/>
      <c r="O591" s="214"/>
      <c r="P591" s="214"/>
      <c r="Q591" s="214"/>
      <c r="R591" s="214"/>
      <c r="S591" s="214"/>
      <c r="T591" s="214"/>
      <c r="U591" s="214"/>
      <c r="V591" s="214"/>
      <c r="W591" s="214"/>
      <c r="X591" s="214"/>
      <c r="Y591" s="214"/>
      <c r="Z591" s="214"/>
      <c r="AA591" s="214"/>
      <c r="AB591" s="214"/>
    </row>
    <row r="592" spans="1:28" ht="15" hidden="1" thickBot="1" x14ac:dyDescent="0.25">
      <c r="A592" s="214"/>
      <c r="B592" s="218"/>
      <c r="C592" s="214"/>
      <c r="D592" s="218"/>
      <c r="E592" s="214"/>
      <c r="F592" s="214"/>
      <c r="G592" s="214"/>
      <c r="H592" s="216"/>
      <c r="I592" s="216"/>
      <c r="J592" s="214"/>
      <c r="K592" s="217"/>
      <c r="L592" s="214"/>
      <c r="M592" s="214"/>
      <c r="N592" s="214"/>
      <c r="O592" s="214"/>
      <c r="P592" s="214"/>
      <c r="Q592" s="214"/>
      <c r="R592" s="214"/>
      <c r="S592" s="214"/>
      <c r="T592" s="214"/>
      <c r="U592" s="214"/>
      <c r="V592" s="214"/>
      <c r="W592" s="214"/>
      <c r="X592" s="214"/>
      <c r="Y592" s="214"/>
      <c r="Z592" s="214"/>
      <c r="AA592" s="214"/>
      <c r="AB592" s="214"/>
    </row>
    <row r="593" spans="1:28" ht="15" hidden="1" thickBot="1" x14ac:dyDescent="0.25">
      <c r="A593" s="214"/>
      <c r="B593" s="218"/>
      <c r="C593" s="214"/>
      <c r="D593" s="218"/>
      <c r="E593" s="214"/>
      <c r="F593" s="214"/>
      <c r="G593" s="214"/>
      <c r="H593" s="216"/>
      <c r="I593" s="216"/>
      <c r="J593" s="214"/>
      <c r="K593" s="217"/>
      <c r="L593" s="214"/>
      <c r="M593" s="214"/>
      <c r="N593" s="214"/>
      <c r="O593" s="214"/>
      <c r="P593" s="214"/>
      <c r="Q593" s="214"/>
      <c r="R593" s="214"/>
      <c r="S593" s="214"/>
      <c r="T593" s="214"/>
      <c r="U593" s="214"/>
      <c r="V593" s="214"/>
      <c r="W593" s="214"/>
      <c r="X593" s="214"/>
      <c r="Y593" s="214"/>
      <c r="Z593" s="214"/>
      <c r="AA593" s="214"/>
      <c r="AB593" s="214"/>
    </row>
    <row r="594" spans="1:28" ht="15" hidden="1" thickBot="1" x14ac:dyDescent="0.25">
      <c r="A594" s="214"/>
      <c r="B594" s="218"/>
      <c r="C594" s="214"/>
      <c r="D594" s="218"/>
      <c r="E594" s="214"/>
      <c r="F594" s="214"/>
      <c r="G594" s="214"/>
      <c r="H594" s="216"/>
      <c r="I594" s="216"/>
      <c r="J594" s="214"/>
      <c r="K594" s="217"/>
      <c r="L594" s="214"/>
      <c r="M594" s="214"/>
      <c r="N594" s="214"/>
      <c r="O594" s="214"/>
      <c r="P594" s="214"/>
      <c r="Q594" s="214"/>
      <c r="R594" s="214"/>
      <c r="S594" s="214"/>
      <c r="T594" s="214"/>
      <c r="U594" s="214"/>
      <c r="V594" s="214"/>
      <c r="W594" s="214"/>
      <c r="X594" s="214"/>
      <c r="Y594" s="214"/>
      <c r="Z594" s="214"/>
      <c r="AA594" s="214"/>
      <c r="AB594" s="214"/>
    </row>
    <row r="595" spans="1:28" ht="15" hidden="1" thickBot="1" x14ac:dyDescent="0.25">
      <c r="A595" s="214"/>
      <c r="B595" s="218"/>
      <c r="C595" s="214"/>
      <c r="D595" s="218"/>
      <c r="E595" s="214"/>
      <c r="F595" s="214"/>
      <c r="G595" s="214"/>
      <c r="H595" s="216"/>
      <c r="I595" s="216"/>
      <c r="J595" s="214"/>
      <c r="K595" s="217"/>
      <c r="L595" s="214"/>
      <c r="M595" s="214"/>
      <c r="N595" s="214"/>
      <c r="O595" s="214"/>
      <c r="P595" s="214"/>
      <c r="Q595" s="214"/>
      <c r="R595" s="214"/>
      <c r="S595" s="214"/>
      <c r="T595" s="214"/>
      <c r="U595" s="214"/>
      <c r="V595" s="214"/>
      <c r="W595" s="214"/>
      <c r="X595" s="214"/>
      <c r="Y595" s="214"/>
      <c r="Z595" s="214"/>
      <c r="AA595" s="214"/>
      <c r="AB595" s="214"/>
    </row>
    <row r="596" spans="1:28" ht="15" hidden="1" thickBot="1" x14ac:dyDescent="0.25">
      <c r="A596" s="214"/>
      <c r="B596" s="218"/>
      <c r="C596" s="214"/>
      <c r="D596" s="218"/>
      <c r="E596" s="214"/>
      <c r="F596" s="214"/>
      <c r="G596" s="214"/>
      <c r="H596" s="216"/>
      <c r="I596" s="216"/>
      <c r="J596" s="214"/>
      <c r="K596" s="217"/>
      <c r="L596" s="214"/>
      <c r="M596" s="214"/>
      <c r="N596" s="214"/>
      <c r="O596" s="214"/>
      <c r="P596" s="214"/>
      <c r="Q596" s="214"/>
      <c r="R596" s="214"/>
      <c r="S596" s="214"/>
      <c r="T596" s="214"/>
      <c r="U596" s="214"/>
      <c r="V596" s="214"/>
      <c r="W596" s="214"/>
      <c r="X596" s="214"/>
      <c r="Y596" s="214"/>
      <c r="Z596" s="214"/>
      <c r="AA596" s="214"/>
      <c r="AB596" s="214"/>
    </row>
    <row r="597" spans="1:28" ht="15" hidden="1" thickBot="1" x14ac:dyDescent="0.25">
      <c r="A597" s="214"/>
      <c r="B597" s="218"/>
      <c r="C597" s="214"/>
      <c r="D597" s="218"/>
      <c r="E597" s="214"/>
      <c r="F597" s="214"/>
      <c r="G597" s="214"/>
      <c r="H597" s="216"/>
      <c r="I597" s="216"/>
      <c r="J597" s="214"/>
      <c r="K597" s="217"/>
      <c r="L597" s="214"/>
      <c r="M597" s="214"/>
      <c r="N597" s="214"/>
      <c r="O597" s="214"/>
      <c r="P597" s="214"/>
      <c r="Q597" s="214"/>
      <c r="R597" s="214"/>
      <c r="S597" s="214"/>
      <c r="T597" s="214"/>
      <c r="U597" s="214"/>
      <c r="V597" s="214"/>
      <c r="W597" s="214"/>
      <c r="X597" s="214"/>
      <c r="Y597" s="214"/>
      <c r="Z597" s="214"/>
      <c r="AA597" s="214"/>
      <c r="AB597" s="214"/>
    </row>
    <row r="598" spans="1:28" ht="15" hidden="1" thickBot="1" x14ac:dyDescent="0.25">
      <c r="A598" s="214"/>
      <c r="B598" s="218"/>
      <c r="C598" s="214"/>
      <c r="D598" s="218"/>
      <c r="E598" s="214"/>
      <c r="F598" s="214"/>
      <c r="G598" s="214"/>
      <c r="H598" s="216"/>
      <c r="I598" s="216"/>
      <c r="J598" s="214"/>
      <c r="K598" s="217"/>
      <c r="L598" s="214"/>
      <c r="M598" s="214"/>
      <c r="N598" s="214"/>
      <c r="O598" s="214"/>
      <c r="P598" s="214"/>
      <c r="Q598" s="214"/>
      <c r="R598" s="214"/>
      <c r="S598" s="214"/>
      <c r="T598" s="214"/>
      <c r="U598" s="214"/>
      <c r="V598" s="214"/>
      <c r="W598" s="214"/>
      <c r="X598" s="214"/>
      <c r="Y598" s="214"/>
      <c r="Z598" s="214"/>
      <c r="AA598" s="214"/>
      <c r="AB598" s="214"/>
    </row>
    <row r="599" spans="1:28" ht="15" hidden="1" thickBot="1" x14ac:dyDescent="0.25">
      <c r="A599" s="214"/>
      <c r="B599" s="218"/>
      <c r="C599" s="214"/>
      <c r="D599" s="218"/>
      <c r="E599" s="214"/>
      <c r="F599" s="214"/>
      <c r="G599" s="214"/>
      <c r="H599" s="216"/>
      <c r="I599" s="216"/>
      <c r="J599" s="214"/>
      <c r="K599" s="217"/>
      <c r="L599" s="214"/>
      <c r="M599" s="214"/>
      <c r="N599" s="214"/>
      <c r="O599" s="214"/>
      <c r="P599" s="214"/>
      <c r="Q599" s="214"/>
      <c r="R599" s="214"/>
      <c r="S599" s="214"/>
      <c r="T599" s="214"/>
      <c r="U599" s="214"/>
      <c r="V599" s="214"/>
      <c r="W599" s="214"/>
      <c r="X599" s="214"/>
      <c r="Y599" s="214"/>
      <c r="Z599" s="214"/>
      <c r="AA599" s="214"/>
      <c r="AB599" s="214"/>
    </row>
    <row r="600" spans="1:28" ht="15" hidden="1" thickBot="1" x14ac:dyDescent="0.25">
      <c r="A600" s="214"/>
      <c r="B600" s="218"/>
      <c r="C600" s="214"/>
      <c r="D600" s="218"/>
      <c r="E600" s="214"/>
      <c r="F600" s="214"/>
      <c r="G600" s="214"/>
      <c r="H600" s="216"/>
      <c r="I600" s="216"/>
      <c r="J600" s="214"/>
      <c r="K600" s="217"/>
      <c r="L600" s="214"/>
      <c r="M600" s="214"/>
      <c r="N600" s="214"/>
      <c r="O600" s="214"/>
      <c r="P600" s="214"/>
      <c r="Q600" s="214"/>
      <c r="R600" s="214"/>
      <c r="S600" s="214"/>
      <c r="T600" s="214"/>
      <c r="U600" s="214"/>
      <c r="V600" s="214"/>
      <c r="W600" s="214"/>
      <c r="X600" s="214"/>
      <c r="Y600" s="214"/>
      <c r="Z600" s="214"/>
      <c r="AA600" s="214"/>
      <c r="AB600" s="214"/>
    </row>
    <row r="601" spans="1:28" ht="15" hidden="1" thickBot="1" x14ac:dyDescent="0.25">
      <c r="A601" s="214"/>
      <c r="B601" s="218"/>
      <c r="C601" s="214"/>
      <c r="D601" s="218"/>
      <c r="E601" s="214"/>
      <c r="F601" s="214"/>
      <c r="G601" s="214"/>
      <c r="H601" s="216"/>
      <c r="I601" s="216"/>
      <c r="J601" s="214"/>
      <c r="K601" s="217"/>
      <c r="L601" s="214"/>
      <c r="M601" s="214"/>
      <c r="N601" s="214"/>
      <c r="O601" s="214"/>
      <c r="P601" s="214"/>
      <c r="Q601" s="214"/>
      <c r="R601" s="214"/>
      <c r="S601" s="214"/>
      <c r="T601" s="214"/>
      <c r="U601" s="214"/>
      <c r="V601" s="214"/>
      <c r="W601" s="214"/>
      <c r="X601" s="214"/>
      <c r="Y601" s="214"/>
      <c r="Z601" s="214"/>
      <c r="AA601" s="214"/>
      <c r="AB601" s="214"/>
    </row>
    <row r="602" spans="1:28" ht="15" hidden="1" thickBot="1" x14ac:dyDescent="0.25">
      <c r="A602" s="214"/>
      <c r="B602" s="218"/>
      <c r="C602" s="214"/>
      <c r="D602" s="218"/>
      <c r="E602" s="214"/>
      <c r="F602" s="214"/>
      <c r="G602" s="214"/>
      <c r="H602" s="216"/>
      <c r="I602" s="216"/>
      <c r="J602" s="214"/>
      <c r="K602" s="217"/>
      <c r="L602" s="214"/>
      <c r="M602" s="214"/>
      <c r="N602" s="214"/>
      <c r="O602" s="214"/>
      <c r="P602" s="214"/>
      <c r="Q602" s="214"/>
      <c r="R602" s="214"/>
      <c r="S602" s="214"/>
      <c r="T602" s="214"/>
      <c r="U602" s="214"/>
      <c r="V602" s="214"/>
      <c r="W602" s="214"/>
      <c r="X602" s="214"/>
      <c r="Y602" s="214"/>
      <c r="Z602" s="214"/>
      <c r="AA602" s="214"/>
      <c r="AB602" s="214"/>
    </row>
    <row r="603" spans="1:28" ht="15" hidden="1" thickBot="1" x14ac:dyDescent="0.25">
      <c r="A603" s="214"/>
      <c r="B603" s="218"/>
      <c r="C603" s="214"/>
      <c r="D603" s="218"/>
      <c r="E603" s="214"/>
      <c r="F603" s="214"/>
      <c r="G603" s="214"/>
      <c r="H603" s="216"/>
      <c r="I603" s="216"/>
      <c r="J603" s="214"/>
      <c r="K603" s="217"/>
      <c r="L603" s="214"/>
      <c r="M603" s="214"/>
      <c r="N603" s="214"/>
      <c r="O603" s="214"/>
      <c r="P603" s="214"/>
      <c r="Q603" s="214"/>
      <c r="R603" s="214"/>
      <c r="S603" s="214"/>
      <c r="T603" s="214"/>
      <c r="U603" s="214"/>
      <c r="V603" s="214"/>
      <c r="W603" s="214"/>
      <c r="X603" s="214"/>
      <c r="Y603" s="214"/>
      <c r="Z603" s="214"/>
      <c r="AA603" s="214"/>
      <c r="AB603" s="214"/>
    </row>
    <row r="604" spans="1:28" ht="15" hidden="1" thickBot="1" x14ac:dyDescent="0.25">
      <c r="A604" s="214"/>
      <c r="B604" s="218"/>
      <c r="C604" s="214"/>
      <c r="D604" s="218"/>
      <c r="E604" s="214"/>
      <c r="F604" s="214"/>
      <c r="G604" s="214"/>
      <c r="H604" s="216"/>
      <c r="I604" s="216"/>
      <c r="J604" s="214"/>
      <c r="K604" s="217"/>
      <c r="L604" s="214"/>
      <c r="M604" s="214"/>
      <c r="N604" s="214"/>
      <c r="O604" s="214"/>
      <c r="P604" s="214"/>
      <c r="Q604" s="214"/>
      <c r="R604" s="214"/>
      <c r="S604" s="214"/>
      <c r="T604" s="214"/>
      <c r="U604" s="214"/>
      <c r="V604" s="214"/>
      <c r="W604" s="214"/>
      <c r="X604" s="214"/>
      <c r="Y604" s="214"/>
      <c r="Z604" s="214"/>
      <c r="AA604" s="214"/>
      <c r="AB604" s="214"/>
    </row>
    <row r="605" spans="1:28" ht="15" hidden="1" thickBot="1" x14ac:dyDescent="0.25">
      <c r="A605" s="214"/>
      <c r="B605" s="218"/>
      <c r="C605" s="214"/>
      <c r="D605" s="218"/>
      <c r="E605" s="214"/>
      <c r="F605" s="214"/>
      <c r="G605" s="214"/>
      <c r="H605" s="216"/>
      <c r="I605" s="216"/>
      <c r="J605" s="214"/>
      <c r="K605" s="217"/>
      <c r="L605" s="214"/>
      <c r="M605" s="214"/>
      <c r="N605" s="214"/>
      <c r="O605" s="214"/>
      <c r="P605" s="214"/>
      <c r="Q605" s="214"/>
      <c r="R605" s="214"/>
      <c r="S605" s="214"/>
      <c r="T605" s="214"/>
      <c r="U605" s="214"/>
      <c r="V605" s="214"/>
      <c r="W605" s="214"/>
      <c r="X605" s="214"/>
      <c r="Y605" s="214"/>
      <c r="Z605" s="214"/>
      <c r="AA605" s="214"/>
      <c r="AB605" s="214"/>
    </row>
    <row r="606" spans="1:28" ht="15" hidden="1" thickBot="1" x14ac:dyDescent="0.25">
      <c r="A606" s="214"/>
      <c r="B606" s="218"/>
      <c r="C606" s="214"/>
      <c r="D606" s="218"/>
      <c r="E606" s="214"/>
      <c r="F606" s="214"/>
      <c r="G606" s="214"/>
      <c r="H606" s="216"/>
      <c r="I606" s="216"/>
      <c r="J606" s="214"/>
      <c r="K606" s="217"/>
      <c r="L606" s="214"/>
      <c r="M606" s="214"/>
      <c r="N606" s="214"/>
      <c r="O606" s="214"/>
      <c r="P606" s="214"/>
      <c r="Q606" s="214"/>
      <c r="R606" s="214"/>
      <c r="S606" s="214"/>
      <c r="T606" s="214"/>
      <c r="U606" s="214"/>
      <c r="V606" s="214"/>
      <c r="W606" s="214"/>
      <c r="X606" s="214"/>
      <c r="Y606" s="214"/>
      <c r="Z606" s="214"/>
      <c r="AA606" s="214"/>
      <c r="AB606" s="214"/>
    </row>
    <row r="607" spans="1:28" ht="15" hidden="1" thickBot="1" x14ac:dyDescent="0.25">
      <c r="A607" s="214"/>
      <c r="B607" s="218"/>
      <c r="C607" s="214"/>
      <c r="D607" s="218"/>
      <c r="E607" s="214"/>
      <c r="F607" s="214"/>
      <c r="G607" s="214"/>
      <c r="H607" s="216"/>
      <c r="I607" s="216"/>
      <c r="J607" s="214"/>
      <c r="K607" s="217"/>
      <c r="L607" s="214"/>
      <c r="M607" s="214"/>
      <c r="N607" s="214"/>
      <c r="O607" s="214"/>
      <c r="P607" s="214"/>
      <c r="Q607" s="214"/>
      <c r="R607" s="214"/>
      <c r="S607" s="214"/>
      <c r="T607" s="214"/>
      <c r="U607" s="214"/>
      <c r="V607" s="214"/>
      <c r="W607" s="214"/>
      <c r="X607" s="214"/>
      <c r="Y607" s="214"/>
      <c r="Z607" s="214"/>
      <c r="AA607" s="214"/>
      <c r="AB607" s="214"/>
    </row>
    <row r="608" spans="1:28" ht="15" hidden="1" thickBot="1" x14ac:dyDescent="0.25">
      <c r="A608" s="214"/>
      <c r="B608" s="218"/>
      <c r="C608" s="214"/>
      <c r="D608" s="218"/>
      <c r="E608" s="214"/>
      <c r="F608" s="214"/>
      <c r="G608" s="214"/>
      <c r="H608" s="216"/>
      <c r="I608" s="216"/>
      <c r="J608" s="214"/>
      <c r="K608" s="217"/>
      <c r="L608" s="214"/>
      <c r="M608" s="214"/>
      <c r="N608" s="214"/>
      <c r="O608" s="214"/>
      <c r="P608" s="214"/>
      <c r="Q608" s="214"/>
      <c r="R608" s="214"/>
      <c r="S608" s="214"/>
      <c r="T608" s="214"/>
      <c r="U608" s="214"/>
      <c r="V608" s="214"/>
      <c r="W608" s="214"/>
      <c r="X608" s="214"/>
      <c r="Y608" s="214"/>
      <c r="Z608" s="214"/>
      <c r="AA608" s="214"/>
      <c r="AB608" s="214"/>
    </row>
    <row r="609" spans="1:28" ht="15" hidden="1" thickBot="1" x14ac:dyDescent="0.25">
      <c r="A609" s="214"/>
      <c r="B609" s="218"/>
      <c r="C609" s="214"/>
      <c r="D609" s="218"/>
      <c r="E609" s="214"/>
      <c r="F609" s="214"/>
      <c r="G609" s="214"/>
      <c r="H609" s="216"/>
      <c r="I609" s="216"/>
      <c r="J609" s="214"/>
      <c r="K609" s="217"/>
      <c r="L609" s="214"/>
      <c r="M609" s="214"/>
      <c r="N609" s="214"/>
      <c r="O609" s="214"/>
      <c r="P609" s="214"/>
      <c r="Q609" s="214"/>
      <c r="R609" s="214"/>
      <c r="S609" s="214"/>
      <c r="T609" s="214"/>
      <c r="U609" s="214"/>
      <c r="V609" s="214"/>
      <c r="W609" s="214"/>
      <c r="X609" s="214"/>
      <c r="Y609" s="214"/>
      <c r="Z609" s="214"/>
      <c r="AA609" s="214"/>
      <c r="AB609" s="214"/>
    </row>
    <row r="610" spans="1:28" ht="15" hidden="1" thickBot="1" x14ac:dyDescent="0.25">
      <c r="A610" s="214"/>
      <c r="B610" s="218"/>
      <c r="C610" s="214"/>
      <c r="D610" s="218"/>
      <c r="E610" s="214"/>
      <c r="F610" s="214"/>
      <c r="G610" s="214"/>
      <c r="H610" s="216"/>
      <c r="I610" s="216"/>
      <c r="J610" s="214"/>
      <c r="K610" s="217"/>
      <c r="L610" s="214"/>
      <c r="M610" s="214"/>
      <c r="N610" s="214"/>
      <c r="O610" s="214"/>
      <c r="P610" s="214"/>
      <c r="Q610" s="214"/>
      <c r="R610" s="214"/>
      <c r="S610" s="214"/>
      <c r="T610" s="214"/>
      <c r="U610" s="214"/>
      <c r="V610" s="214"/>
      <c r="W610" s="214"/>
      <c r="X610" s="214"/>
      <c r="Y610" s="214"/>
      <c r="Z610" s="214"/>
      <c r="AA610" s="214"/>
      <c r="AB610" s="214"/>
    </row>
    <row r="611" spans="1:28" ht="15" hidden="1" thickBot="1" x14ac:dyDescent="0.25">
      <c r="A611" s="214"/>
      <c r="B611" s="218"/>
      <c r="C611" s="214"/>
      <c r="D611" s="218"/>
      <c r="E611" s="214"/>
      <c r="F611" s="214"/>
      <c r="G611" s="214"/>
      <c r="H611" s="216"/>
      <c r="I611" s="216"/>
      <c r="J611" s="214"/>
      <c r="K611" s="217"/>
      <c r="L611" s="214"/>
      <c r="M611" s="214"/>
      <c r="N611" s="214"/>
      <c r="O611" s="214"/>
      <c r="P611" s="214"/>
      <c r="Q611" s="214"/>
      <c r="R611" s="214"/>
      <c r="S611" s="214"/>
      <c r="T611" s="214"/>
      <c r="U611" s="214"/>
      <c r="V611" s="214"/>
      <c r="W611" s="214"/>
      <c r="X611" s="214"/>
      <c r="Y611" s="214"/>
      <c r="Z611" s="214"/>
      <c r="AA611" s="214"/>
      <c r="AB611" s="214"/>
    </row>
    <row r="612" spans="1:28" ht="15" hidden="1" thickBot="1" x14ac:dyDescent="0.25">
      <c r="A612" s="214"/>
      <c r="B612" s="218"/>
      <c r="C612" s="214"/>
      <c r="D612" s="218"/>
      <c r="E612" s="214"/>
      <c r="F612" s="214"/>
      <c r="G612" s="214"/>
      <c r="H612" s="216"/>
      <c r="I612" s="216"/>
      <c r="J612" s="214"/>
      <c r="K612" s="217"/>
      <c r="L612" s="214"/>
      <c r="M612" s="214"/>
      <c r="N612" s="214"/>
      <c r="O612" s="214"/>
      <c r="P612" s="214"/>
      <c r="Q612" s="214"/>
      <c r="R612" s="214"/>
      <c r="S612" s="214"/>
      <c r="T612" s="214"/>
      <c r="U612" s="214"/>
      <c r="V612" s="214"/>
      <c r="W612" s="214"/>
      <c r="X612" s="214"/>
      <c r="Y612" s="214"/>
      <c r="Z612" s="214"/>
      <c r="AA612" s="214"/>
      <c r="AB612" s="214"/>
    </row>
    <row r="613" spans="1:28" ht="15" hidden="1" thickBot="1" x14ac:dyDescent="0.25">
      <c r="A613" s="214"/>
      <c r="B613" s="218"/>
      <c r="C613" s="214"/>
      <c r="D613" s="218"/>
      <c r="E613" s="214"/>
      <c r="F613" s="214"/>
      <c r="G613" s="214"/>
      <c r="H613" s="216"/>
      <c r="I613" s="216"/>
      <c r="J613" s="214"/>
      <c r="K613" s="217"/>
      <c r="L613" s="214"/>
      <c r="M613" s="214"/>
      <c r="N613" s="214"/>
      <c r="O613" s="214"/>
      <c r="P613" s="214"/>
      <c r="Q613" s="214"/>
      <c r="R613" s="214"/>
      <c r="S613" s="214"/>
      <c r="T613" s="214"/>
      <c r="U613" s="214"/>
      <c r="V613" s="214"/>
      <c r="W613" s="214"/>
      <c r="X613" s="214"/>
      <c r="Y613" s="214"/>
      <c r="Z613" s="214"/>
      <c r="AA613" s="214"/>
      <c r="AB613" s="214"/>
    </row>
    <row r="614" spans="1:28" ht="15" hidden="1" thickBot="1" x14ac:dyDescent="0.25">
      <c r="A614" s="214"/>
      <c r="B614" s="218"/>
      <c r="C614" s="214"/>
      <c r="D614" s="218"/>
      <c r="E614" s="214"/>
      <c r="F614" s="214"/>
      <c r="G614" s="214"/>
      <c r="H614" s="216"/>
      <c r="I614" s="216"/>
      <c r="J614" s="214"/>
      <c r="K614" s="217"/>
      <c r="L614" s="214"/>
      <c r="M614" s="214"/>
      <c r="N614" s="214"/>
      <c r="O614" s="214"/>
      <c r="P614" s="214"/>
      <c r="Q614" s="214"/>
      <c r="R614" s="214"/>
      <c r="S614" s="214"/>
      <c r="T614" s="214"/>
      <c r="U614" s="214"/>
      <c r="V614" s="214"/>
      <c r="W614" s="214"/>
      <c r="X614" s="214"/>
      <c r="Y614" s="214"/>
      <c r="Z614" s="214"/>
      <c r="AA614" s="214"/>
      <c r="AB614" s="214"/>
    </row>
    <row r="615" spans="1:28" ht="15" hidden="1" thickBot="1" x14ac:dyDescent="0.25">
      <c r="A615" s="214"/>
      <c r="B615" s="218"/>
      <c r="C615" s="214"/>
      <c r="D615" s="218"/>
      <c r="E615" s="214"/>
      <c r="F615" s="214"/>
      <c r="G615" s="214"/>
      <c r="H615" s="216"/>
      <c r="I615" s="216"/>
      <c r="J615" s="214"/>
      <c r="K615" s="217"/>
      <c r="L615" s="214"/>
      <c r="M615" s="214"/>
      <c r="N615" s="214"/>
      <c r="O615" s="214"/>
      <c r="P615" s="214"/>
      <c r="Q615" s="214"/>
      <c r="R615" s="214"/>
      <c r="S615" s="214"/>
      <c r="T615" s="214"/>
      <c r="U615" s="214"/>
      <c r="V615" s="214"/>
      <c r="W615" s="214"/>
      <c r="X615" s="214"/>
      <c r="Y615" s="214"/>
      <c r="Z615" s="214"/>
      <c r="AA615" s="214"/>
      <c r="AB615" s="214"/>
    </row>
    <row r="616" spans="1:28" ht="15" hidden="1" thickBot="1" x14ac:dyDescent="0.25">
      <c r="A616" s="214"/>
      <c r="B616" s="218"/>
      <c r="C616" s="214"/>
      <c r="D616" s="218"/>
      <c r="E616" s="214"/>
      <c r="F616" s="214"/>
      <c r="G616" s="214"/>
      <c r="H616" s="216"/>
      <c r="I616" s="216"/>
      <c r="J616" s="214"/>
      <c r="K616" s="217"/>
      <c r="L616" s="214"/>
      <c r="M616" s="214"/>
      <c r="N616" s="214"/>
      <c r="O616" s="214"/>
      <c r="P616" s="214"/>
      <c r="Q616" s="214"/>
      <c r="R616" s="214"/>
      <c r="S616" s="214"/>
      <c r="T616" s="214"/>
      <c r="U616" s="214"/>
      <c r="V616" s="214"/>
      <c r="W616" s="214"/>
      <c r="X616" s="214"/>
      <c r="Y616" s="214"/>
      <c r="Z616" s="214"/>
      <c r="AA616" s="214"/>
      <c r="AB616" s="214"/>
    </row>
    <row r="617" spans="1:28" ht="15" hidden="1" thickBot="1" x14ac:dyDescent="0.25">
      <c r="A617" s="214"/>
      <c r="B617" s="218"/>
      <c r="C617" s="214"/>
      <c r="D617" s="218"/>
      <c r="E617" s="214"/>
      <c r="F617" s="214"/>
      <c r="G617" s="214"/>
      <c r="H617" s="216"/>
      <c r="I617" s="216"/>
      <c r="J617" s="214"/>
      <c r="K617" s="217"/>
      <c r="L617" s="214"/>
      <c r="M617" s="214"/>
      <c r="N617" s="214"/>
      <c r="O617" s="214"/>
      <c r="P617" s="214"/>
      <c r="Q617" s="214"/>
      <c r="R617" s="214"/>
      <c r="S617" s="214"/>
      <c r="T617" s="214"/>
      <c r="U617" s="214"/>
      <c r="V617" s="214"/>
      <c r="W617" s="214"/>
      <c r="X617" s="214"/>
      <c r="Y617" s="214"/>
      <c r="Z617" s="214"/>
      <c r="AA617" s="214"/>
      <c r="AB617" s="214"/>
    </row>
    <row r="618" spans="1:28" ht="15" hidden="1" thickBot="1" x14ac:dyDescent="0.25">
      <c r="A618" s="214"/>
      <c r="B618" s="218"/>
      <c r="C618" s="214"/>
      <c r="D618" s="218"/>
      <c r="E618" s="214"/>
      <c r="F618" s="214"/>
      <c r="G618" s="214"/>
      <c r="H618" s="216"/>
      <c r="I618" s="216"/>
      <c r="J618" s="214"/>
      <c r="K618" s="217"/>
      <c r="L618" s="214"/>
      <c r="M618" s="214"/>
      <c r="N618" s="214"/>
      <c r="O618" s="214"/>
      <c r="P618" s="214"/>
      <c r="Q618" s="214"/>
      <c r="R618" s="214"/>
      <c r="S618" s="214"/>
      <c r="T618" s="214"/>
      <c r="U618" s="214"/>
      <c r="V618" s="214"/>
      <c r="W618" s="214"/>
      <c r="X618" s="214"/>
      <c r="Y618" s="214"/>
      <c r="Z618" s="214"/>
      <c r="AA618" s="214"/>
      <c r="AB618" s="214"/>
    </row>
    <row r="619" spans="1:28" ht="15" hidden="1" thickBot="1" x14ac:dyDescent="0.25">
      <c r="A619" s="214"/>
      <c r="B619" s="218"/>
      <c r="C619" s="214"/>
      <c r="D619" s="218"/>
      <c r="E619" s="214"/>
      <c r="F619" s="214"/>
      <c r="G619" s="214"/>
      <c r="H619" s="216"/>
      <c r="I619" s="216"/>
      <c r="J619" s="214"/>
      <c r="K619" s="217"/>
      <c r="L619" s="214"/>
      <c r="M619" s="214"/>
      <c r="N619" s="214"/>
      <c r="O619" s="214"/>
      <c r="P619" s="214"/>
      <c r="Q619" s="214"/>
      <c r="R619" s="214"/>
      <c r="S619" s="214"/>
      <c r="T619" s="214"/>
      <c r="U619" s="214"/>
      <c r="V619" s="214"/>
      <c r="W619" s="214"/>
      <c r="X619" s="214"/>
      <c r="Y619" s="214"/>
      <c r="Z619" s="214"/>
      <c r="AA619" s="214"/>
      <c r="AB619" s="214"/>
    </row>
    <row r="620" spans="1:28" ht="15" hidden="1" thickBot="1" x14ac:dyDescent="0.25">
      <c r="A620" s="214"/>
      <c r="B620" s="218"/>
      <c r="C620" s="214"/>
      <c r="D620" s="218"/>
      <c r="E620" s="214"/>
      <c r="F620" s="214"/>
      <c r="G620" s="214"/>
      <c r="H620" s="216"/>
      <c r="I620" s="216"/>
      <c r="J620" s="214"/>
      <c r="K620" s="217"/>
      <c r="L620" s="214"/>
      <c r="M620" s="214"/>
      <c r="N620" s="214"/>
      <c r="O620" s="214"/>
      <c r="P620" s="214"/>
      <c r="Q620" s="214"/>
      <c r="R620" s="214"/>
      <c r="S620" s="214"/>
      <c r="T620" s="214"/>
      <c r="U620" s="214"/>
      <c r="V620" s="214"/>
      <c r="W620" s="214"/>
      <c r="X620" s="214"/>
      <c r="Y620" s="214"/>
      <c r="Z620" s="214"/>
      <c r="AA620" s="214"/>
      <c r="AB620" s="214"/>
    </row>
    <row r="621" spans="1:28" ht="15" hidden="1" thickBot="1" x14ac:dyDescent="0.25">
      <c r="A621" s="214"/>
      <c r="B621" s="218"/>
      <c r="C621" s="214"/>
      <c r="D621" s="218"/>
      <c r="E621" s="214"/>
      <c r="F621" s="214"/>
      <c r="G621" s="214"/>
      <c r="H621" s="216"/>
      <c r="I621" s="216"/>
      <c r="J621" s="214"/>
      <c r="K621" s="217"/>
      <c r="L621" s="214"/>
      <c r="M621" s="214"/>
      <c r="N621" s="214"/>
      <c r="O621" s="214"/>
      <c r="P621" s="214"/>
      <c r="Q621" s="214"/>
      <c r="R621" s="214"/>
      <c r="S621" s="214"/>
      <c r="T621" s="214"/>
      <c r="U621" s="214"/>
      <c r="V621" s="214"/>
      <c r="W621" s="214"/>
      <c r="X621" s="214"/>
      <c r="Y621" s="214"/>
      <c r="Z621" s="214"/>
      <c r="AA621" s="214"/>
      <c r="AB621" s="214"/>
    </row>
    <row r="622" spans="1:28" ht="15" hidden="1" thickBot="1" x14ac:dyDescent="0.25">
      <c r="A622" s="214"/>
      <c r="B622" s="218"/>
      <c r="C622" s="214"/>
      <c r="D622" s="218"/>
      <c r="E622" s="214"/>
      <c r="F622" s="214"/>
      <c r="G622" s="214"/>
      <c r="H622" s="216"/>
      <c r="I622" s="216"/>
      <c r="J622" s="214"/>
      <c r="K622" s="217"/>
      <c r="L622" s="214"/>
      <c r="M622" s="214"/>
      <c r="N622" s="214"/>
      <c r="O622" s="214"/>
      <c r="P622" s="214"/>
      <c r="Q622" s="214"/>
      <c r="R622" s="214"/>
      <c r="S622" s="214"/>
      <c r="T622" s="214"/>
      <c r="U622" s="214"/>
      <c r="V622" s="214"/>
      <c r="W622" s="214"/>
      <c r="X622" s="214"/>
      <c r="Y622" s="214"/>
      <c r="Z622" s="214"/>
      <c r="AA622" s="214"/>
      <c r="AB622" s="214"/>
    </row>
    <row r="623" spans="1:28" ht="15" hidden="1" thickBot="1" x14ac:dyDescent="0.25">
      <c r="A623" s="214"/>
      <c r="B623" s="218"/>
      <c r="C623" s="214"/>
      <c r="D623" s="218"/>
      <c r="E623" s="214"/>
      <c r="F623" s="214"/>
      <c r="G623" s="214"/>
      <c r="H623" s="216"/>
      <c r="I623" s="216"/>
      <c r="J623" s="214"/>
      <c r="K623" s="217"/>
      <c r="L623" s="214"/>
      <c r="M623" s="214"/>
      <c r="N623" s="214"/>
      <c r="O623" s="214"/>
      <c r="P623" s="214"/>
      <c r="Q623" s="214"/>
      <c r="R623" s="214"/>
      <c r="S623" s="214"/>
      <c r="T623" s="214"/>
      <c r="U623" s="214"/>
      <c r="V623" s="214"/>
      <c r="W623" s="214"/>
      <c r="X623" s="214"/>
      <c r="Y623" s="214"/>
      <c r="Z623" s="214"/>
      <c r="AA623" s="214"/>
      <c r="AB623" s="214"/>
    </row>
    <row r="624" spans="1:28" ht="15" hidden="1" thickBot="1" x14ac:dyDescent="0.25">
      <c r="A624" s="214"/>
      <c r="B624" s="218"/>
      <c r="C624" s="214"/>
      <c r="D624" s="218"/>
      <c r="E624" s="214"/>
      <c r="F624" s="214"/>
      <c r="G624" s="214"/>
      <c r="H624" s="216"/>
      <c r="I624" s="216"/>
      <c r="J624" s="214"/>
      <c r="K624" s="217"/>
      <c r="L624" s="214"/>
      <c r="M624" s="214"/>
      <c r="N624" s="214"/>
      <c r="O624" s="214"/>
      <c r="P624" s="214"/>
      <c r="Q624" s="214"/>
      <c r="R624" s="214"/>
      <c r="S624" s="214"/>
      <c r="T624" s="214"/>
      <c r="U624" s="214"/>
      <c r="V624" s="214"/>
      <c r="W624" s="214"/>
      <c r="X624" s="214"/>
      <c r="Y624" s="214"/>
      <c r="Z624" s="214"/>
      <c r="AA624" s="214"/>
      <c r="AB624" s="214"/>
    </row>
    <row r="625" spans="1:28" ht="15" hidden="1" thickBot="1" x14ac:dyDescent="0.25">
      <c r="A625" s="214"/>
      <c r="B625" s="218"/>
      <c r="C625" s="214"/>
      <c r="D625" s="218"/>
      <c r="E625" s="214"/>
      <c r="F625" s="214"/>
      <c r="G625" s="214"/>
      <c r="H625" s="216"/>
      <c r="I625" s="216"/>
      <c r="J625" s="214"/>
      <c r="K625" s="217"/>
      <c r="L625" s="214"/>
      <c r="M625" s="214"/>
      <c r="N625" s="214"/>
      <c r="O625" s="214"/>
      <c r="P625" s="214"/>
      <c r="Q625" s="214"/>
      <c r="R625" s="214"/>
      <c r="S625" s="214"/>
      <c r="T625" s="214"/>
      <c r="U625" s="214"/>
      <c r="V625" s="214"/>
      <c r="W625" s="214"/>
      <c r="X625" s="214"/>
      <c r="Y625" s="214"/>
      <c r="Z625" s="214"/>
      <c r="AA625" s="214"/>
      <c r="AB625" s="214"/>
    </row>
    <row r="626" spans="1:28" ht="15" hidden="1" thickBot="1" x14ac:dyDescent="0.25">
      <c r="A626" s="214"/>
      <c r="B626" s="218"/>
      <c r="C626" s="214"/>
      <c r="D626" s="218"/>
      <c r="E626" s="214"/>
      <c r="F626" s="214"/>
      <c r="G626" s="214"/>
      <c r="H626" s="216"/>
      <c r="I626" s="216"/>
      <c r="J626" s="214"/>
      <c r="K626" s="217"/>
      <c r="L626" s="214"/>
      <c r="M626" s="214"/>
      <c r="N626" s="214"/>
      <c r="O626" s="214"/>
      <c r="P626" s="214"/>
      <c r="Q626" s="214"/>
      <c r="R626" s="214"/>
      <c r="S626" s="214"/>
      <c r="T626" s="214"/>
      <c r="U626" s="214"/>
      <c r="V626" s="214"/>
      <c r="W626" s="214"/>
      <c r="X626" s="214"/>
      <c r="Y626" s="214"/>
      <c r="Z626" s="214"/>
      <c r="AA626" s="214"/>
      <c r="AB626" s="214"/>
    </row>
    <row r="627" spans="1:28" ht="15" hidden="1" thickBot="1" x14ac:dyDescent="0.25">
      <c r="A627" s="214"/>
      <c r="B627" s="218"/>
      <c r="C627" s="214"/>
      <c r="D627" s="218"/>
      <c r="E627" s="214"/>
      <c r="F627" s="214"/>
      <c r="G627" s="214"/>
      <c r="H627" s="216"/>
      <c r="I627" s="216"/>
      <c r="J627" s="214"/>
      <c r="K627" s="217"/>
      <c r="L627" s="214"/>
      <c r="M627" s="214"/>
      <c r="N627" s="214"/>
      <c r="O627" s="214"/>
      <c r="P627" s="214"/>
      <c r="Q627" s="214"/>
      <c r="R627" s="214"/>
      <c r="S627" s="214"/>
      <c r="T627" s="214"/>
      <c r="U627" s="214"/>
      <c r="V627" s="214"/>
      <c r="W627" s="214"/>
      <c r="X627" s="214"/>
      <c r="Y627" s="214"/>
      <c r="Z627" s="214"/>
      <c r="AA627" s="214"/>
      <c r="AB627" s="214"/>
    </row>
    <row r="628" spans="1:28" ht="15" hidden="1" thickBot="1" x14ac:dyDescent="0.25">
      <c r="A628" s="214"/>
      <c r="B628" s="218"/>
      <c r="C628" s="214"/>
      <c r="D628" s="218"/>
      <c r="E628" s="214"/>
      <c r="F628" s="214"/>
      <c r="G628" s="214"/>
      <c r="H628" s="216"/>
      <c r="I628" s="216"/>
      <c r="J628" s="214"/>
      <c r="K628" s="217"/>
      <c r="L628" s="214"/>
      <c r="M628" s="214"/>
      <c r="N628" s="214"/>
      <c r="O628" s="214"/>
      <c r="P628" s="214"/>
      <c r="Q628" s="214"/>
      <c r="R628" s="214"/>
      <c r="S628" s="214"/>
      <c r="T628" s="214"/>
      <c r="U628" s="214"/>
      <c r="V628" s="214"/>
      <c r="W628" s="214"/>
      <c r="X628" s="214"/>
      <c r="Y628" s="214"/>
      <c r="Z628" s="214"/>
      <c r="AA628" s="214"/>
      <c r="AB628" s="214"/>
    </row>
    <row r="629" spans="1:28" ht="15" hidden="1" thickBot="1" x14ac:dyDescent="0.25">
      <c r="A629" s="214"/>
      <c r="B629" s="218"/>
      <c r="C629" s="214"/>
      <c r="D629" s="218"/>
      <c r="E629" s="214"/>
      <c r="F629" s="214"/>
      <c r="G629" s="214"/>
      <c r="H629" s="216"/>
      <c r="I629" s="216"/>
      <c r="J629" s="214"/>
      <c r="K629" s="217"/>
      <c r="L629" s="214"/>
      <c r="M629" s="214"/>
      <c r="N629" s="214"/>
      <c r="O629" s="214"/>
      <c r="P629" s="214"/>
      <c r="Q629" s="214"/>
      <c r="R629" s="214"/>
      <c r="S629" s="214"/>
      <c r="T629" s="214"/>
      <c r="U629" s="214"/>
      <c r="V629" s="214"/>
      <c r="W629" s="214"/>
      <c r="X629" s="214"/>
      <c r="Y629" s="214"/>
      <c r="Z629" s="214"/>
      <c r="AA629" s="214"/>
      <c r="AB629" s="214"/>
    </row>
    <row r="630" spans="1:28" ht="15" hidden="1" thickBot="1" x14ac:dyDescent="0.25">
      <c r="A630" s="214"/>
      <c r="B630" s="218"/>
      <c r="C630" s="214"/>
      <c r="D630" s="218"/>
      <c r="E630" s="214"/>
      <c r="F630" s="214"/>
      <c r="G630" s="214"/>
      <c r="H630" s="216"/>
      <c r="I630" s="216"/>
      <c r="J630" s="214"/>
      <c r="K630" s="217"/>
      <c r="L630" s="214"/>
      <c r="M630" s="214"/>
      <c r="N630" s="214"/>
      <c r="O630" s="214"/>
      <c r="P630" s="214"/>
      <c r="Q630" s="214"/>
      <c r="R630" s="214"/>
      <c r="S630" s="214"/>
      <c r="T630" s="214"/>
      <c r="U630" s="214"/>
      <c r="V630" s="214"/>
      <c r="W630" s="214"/>
      <c r="X630" s="214"/>
      <c r="Y630" s="214"/>
      <c r="Z630" s="214"/>
      <c r="AA630" s="214"/>
      <c r="AB630" s="214"/>
    </row>
    <row r="631" spans="1:28" ht="15" hidden="1" thickBot="1" x14ac:dyDescent="0.25">
      <c r="A631" s="214"/>
      <c r="B631" s="218"/>
      <c r="C631" s="214"/>
      <c r="D631" s="218"/>
      <c r="E631" s="214"/>
      <c r="F631" s="214"/>
      <c r="G631" s="214"/>
      <c r="H631" s="216"/>
      <c r="I631" s="216"/>
      <c r="J631" s="214"/>
      <c r="K631" s="217"/>
      <c r="L631" s="214"/>
      <c r="M631" s="214"/>
      <c r="N631" s="214"/>
      <c r="O631" s="214"/>
      <c r="P631" s="214"/>
      <c r="Q631" s="214"/>
      <c r="R631" s="214"/>
      <c r="S631" s="214"/>
      <c r="T631" s="214"/>
      <c r="U631" s="214"/>
      <c r="V631" s="214"/>
      <c r="W631" s="214"/>
      <c r="X631" s="214"/>
      <c r="Y631" s="214"/>
      <c r="Z631" s="214"/>
      <c r="AA631" s="214"/>
      <c r="AB631" s="214"/>
    </row>
    <row r="632" spans="1:28" ht="15" hidden="1" thickBot="1" x14ac:dyDescent="0.25">
      <c r="A632" s="214"/>
      <c r="B632" s="218"/>
      <c r="C632" s="214"/>
      <c r="D632" s="218"/>
      <c r="E632" s="214"/>
      <c r="F632" s="214"/>
      <c r="G632" s="214"/>
      <c r="H632" s="216"/>
      <c r="I632" s="216"/>
      <c r="J632" s="214"/>
      <c r="K632" s="217"/>
      <c r="L632" s="214"/>
      <c r="M632" s="214"/>
      <c r="N632" s="214"/>
      <c r="O632" s="214"/>
      <c r="P632" s="214"/>
      <c r="Q632" s="214"/>
      <c r="R632" s="214"/>
      <c r="S632" s="214"/>
      <c r="T632" s="214"/>
      <c r="U632" s="214"/>
      <c r="V632" s="214"/>
      <c r="W632" s="214"/>
      <c r="X632" s="214"/>
      <c r="Y632" s="214"/>
      <c r="Z632" s="214"/>
      <c r="AA632" s="214"/>
      <c r="AB632" s="214"/>
    </row>
    <row r="633" spans="1:28" ht="15" hidden="1" thickBot="1" x14ac:dyDescent="0.25">
      <c r="A633" s="214"/>
      <c r="B633" s="218"/>
      <c r="C633" s="214"/>
      <c r="D633" s="218"/>
      <c r="E633" s="214"/>
      <c r="F633" s="214"/>
      <c r="G633" s="214"/>
      <c r="H633" s="216"/>
      <c r="I633" s="216"/>
      <c r="J633" s="214"/>
      <c r="K633" s="217"/>
      <c r="L633" s="214"/>
      <c r="M633" s="214"/>
      <c r="N633" s="214"/>
      <c r="O633" s="214"/>
      <c r="P633" s="214"/>
      <c r="Q633" s="214"/>
      <c r="R633" s="214"/>
      <c r="S633" s="214"/>
      <c r="T633" s="214"/>
      <c r="U633" s="214"/>
      <c r="V633" s="214"/>
      <c r="W633" s="214"/>
      <c r="X633" s="214"/>
      <c r="Y633" s="214"/>
      <c r="Z633" s="214"/>
      <c r="AA633" s="214"/>
      <c r="AB633" s="214"/>
    </row>
    <row r="634" spans="1:28" ht="15" hidden="1" thickBot="1" x14ac:dyDescent="0.25">
      <c r="A634" s="214"/>
      <c r="B634" s="218"/>
      <c r="C634" s="214"/>
      <c r="D634" s="218"/>
      <c r="E634" s="214"/>
      <c r="F634" s="214"/>
      <c r="G634" s="214"/>
      <c r="H634" s="216"/>
      <c r="I634" s="216"/>
      <c r="J634" s="214"/>
      <c r="K634" s="217"/>
      <c r="L634" s="214"/>
      <c r="M634" s="214"/>
      <c r="N634" s="214"/>
      <c r="O634" s="214"/>
      <c r="P634" s="214"/>
      <c r="Q634" s="214"/>
      <c r="R634" s="214"/>
      <c r="S634" s="214"/>
      <c r="T634" s="214"/>
      <c r="U634" s="214"/>
      <c r="V634" s="214"/>
      <c r="W634" s="214"/>
      <c r="X634" s="214"/>
      <c r="Y634" s="214"/>
      <c r="Z634" s="214"/>
      <c r="AA634" s="214"/>
      <c r="AB634" s="214"/>
    </row>
    <row r="635" spans="1:28" ht="15" hidden="1" thickBot="1" x14ac:dyDescent="0.25">
      <c r="A635" s="214"/>
      <c r="B635" s="218"/>
      <c r="C635" s="214"/>
      <c r="D635" s="218"/>
      <c r="E635" s="214"/>
      <c r="F635" s="214"/>
      <c r="G635" s="214"/>
      <c r="H635" s="216"/>
      <c r="I635" s="216"/>
      <c r="J635" s="214"/>
      <c r="K635" s="217"/>
      <c r="L635" s="214"/>
      <c r="M635" s="214"/>
      <c r="N635" s="214"/>
      <c r="O635" s="214"/>
      <c r="P635" s="214"/>
      <c r="Q635" s="214"/>
      <c r="R635" s="214"/>
      <c r="S635" s="214"/>
      <c r="T635" s="214"/>
      <c r="U635" s="214"/>
      <c r="V635" s="214"/>
      <c r="W635" s="214"/>
      <c r="X635" s="214"/>
      <c r="Y635" s="214"/>
      <c r="Z635" s="214"/>
      <c r="AA635" s="214"/>
      <c r="AB635" s="214"/>
    </row>
    <row r="636" spans="1:28" ht="15" hidden="1" thickBot="1" x14ac:dyDescent="0.25">
      <c r="A636" s="214"/>
      <c r="B636" s="218"/>
      <c r="C636" s="214"/>
      <c r="D636" s="218"/>
      <c r="E636" s="214"/>
      <c r="F636" s="214"/>
      <c r="G636" s="214"/>
      <c r="H636" s="216"/>
      <c r="I636" s="216"/>
      <c r="J636" s="214"/>
      <c r="K636" s="217"/>
      <c r="L636" s="214"/>
      <c r="M636" s="214"/>
      <c r="N636" s="214"/>
      <c r="O636" s="214"/>
      <c r="P636" s="214"/>
      <c r="Q636" s="214"/>
      <c r="R636" s="214"/>
      <c r="S636" s="214"/>
      <c r="T636" s="214"/>
      <c r="U636" s="214"/>
      <c r="V636" s="214"/>
      <c r="W636" s="214"/>
      <c r="X636" s="214"/>
      <c r="Y636" s="214"/>
      <c r="Z636" s="214"/>
      <c r="AA636" s="214"/>
      <c r="AB636" s="214"/>
    </row>
    <row r="637" spans="1:28" ht="15" hidden="1" thickBot="1" x14ac:dyDescent="0.25">
      <c r="A637" s="214"/>
      <c r="B637" s="218"/>
      <c r="C637" s="214"/>
      <c r="D637" s="218"/>
      <c r="E637" s="214"/>
      <c r="F637" s="214"/>
      <c r="G637" s="214"/>
      <c r="H637" s="216"/>
      <c r="I637" s="216"/>
      <c r="J637" s="214"/>
      <c r="K637" s="217"/>
      <c r="L637" s="214"/>
      <c r="M637" s="214"/>
      <c r="N637" s="214"/>
      <c r="O637" s="214"/>
      <c r="P637" s="214"/>
      <c r="Q637" s="214"/>
      <c r="R637" s="214"/>
      <c r="S637" s="214"/>
      <c r="T637" s="214"/>
      <c r="U637" s="214"/>
      <c r="V637" s="214"/>
      <c r="W637" s="214"/>
      <c r="X637" s="214"/>
      <c r="Y637" s="214"/>
      <c r="Z637" s="214"/>
      <c r="AA637" s="214"/>
      <c r="AB637" s="214"/>
    </row>
    <row r="638" spans="1:28" ht="15" hidden="1" thickBot="1" x14ac:dyDescent="0.25">
      <c r="A638" s="214"/>
      <c r="B638" s="218"/>
      <c r="C638" s="214"/>
      <c r="D638" s="218"/>
      <c r="E638" s="214"/>
      <c r="F638" s="214"/>
      <c r="G638" s="214"/>
      <c r="H638" s="216"/>
      <c r="I638" s="216"/>
      <c r="J638" s="214"/>
      <c r="K638" s="217"/>
      <c r="L638" s="214"/>
      <c r="M638" s="214"/>
      <c r="N638" s="214"/>
      <c r="O638" s="214"/>
      <c r="P638" s="214"/>
      <c r="Q638" s="214"/>
      <c r="R638" s="214"/>
      <c r="S638" s="214"/>
      <c r="T638" s="214"/>
      <c r="U638" s="214"/>
      <c r="V638" s="214"/>
      <c r="W638" s="214"/>
      <c r="X638" s="214"/>
      <c r="Y638" s="214"/>
      <c r="Z638" s="214"/>
      <c r="AA638" s="214"/>
      <c r="AB638" s="214"/>
    </row>
    <row r="639" spans="1:28" ht="15" hidden="1" thickBot="1" x14ac:dyDescent="0.25">
      <c r="A639" s="214"/>
      <c r="B639" s="218"/>
      <c r="C639" s="214"/>
      <c r="D639" s="218"/>
      <c r="E639" s="214"/>
      <c r="F639" s="214"/>
      <c r="G639" s="214"/>
      <c r="H639" s="216"/>
      <c r="I639" s="216"/>
      <c r="J639" s="214"/>
      <c r="K639" s="217"/>
      <c r="L639" s="214"/>
      <c r="M639" s="214"/>
      <c r="N639" s="214"/>
      <c r="O639" s="214"/>
      <c r="P639" s="214"/>
      <c r="Q639" s="214"/>
      <c r="R639" s="214"/>
      <c r="S639" s="214"/>
      <c r="T639" s="214"/>
      <c r="U639" s="214"/>
      <c r="V639" s="214"/>
      <c r="W639" s="214"/>
      <c r="X639" s="214"/>
      <c r="Y639" s="214"/>
      <c r="Z639" s="214"/>
      <c r="AA639" s="214"/>
      <c r="AB639" s="214"/>
    </row>
    <row r="640" spans="1:28" ht="15" hidden="1" thickBot="1" x14ac:dyDescent="0.25">
      <c r="A640" s="214"/>
      <c r="B640" s="218"/>
      <c r="C640" s="214"/>
      <c r="D640" s="218"/>
      <c r="E640" s="214"/>
      <c r="F640" s="214"/>
      <c r="G640" s="214"/>
      <c r="H640" s="216"/>
      <c r="I640" s="216"/>
      <c r="J640" s="214"/>
      <c r="K640" s="217"/>
      <c r="L640" s="214"/>
      <c r="M640" s="214"/>
      <c r="N640" s="214"/>
      <c r="O640" s="214"/>
      <c r="P640" s="214"/>
      <c r="Q640" s="214"/>
      <c r="R640" s="214"/>
      <c r="S640" s="214"/>
      <c r="T640" s="214"/>
      <c r="U640" s="214"/>
      <c r="V640" s="214"/>
      <c r="W640" s="214"/>
      <c r="X640" s="214"/>
      <c r="Y640" s="214"/>
      <c r="Z640" s="214"/>
      <c r="AA640" s="214"/>
      <c r="AB640" s="214"/>
    </row>
    <row r="641" spans="1:28" ht="15" hidden="1" thickBot="1" x14ac:dyDescent="0.25">
      <c r="A641" s="214"/>
      <c r="B641" s="218"/>
      <c r="C641" s="214"/>
      <c r="D641" s="218"/>
      <c r="E641" s="214"/>
      <c r="F641" s="214"/>
      <c r="G641" s="214"/>
      <c r="H641" s="216"/>
      <c r="I641" s="216"/>
      <c r="J641" s="214"/>
      <c r="K641" s="217"/>
      <c r="L641" s="214"/>
      <c r="M641" s="214"/>
      <c r="N641" s="214"/>
      <c r="O641" s="214"/>
      <c r="P641" s="214"/>
      <c r="Q641" s="214"/>
      <c r="R641" s="214"/>
      <c r="S641" s="214"/>
      <c r="T641" s="214"/>
      <c r="U641" s="214"/>
      <c r="V641" s="214"/>
      <c r="W641" s="214"/>
      <c r="X641" s="214"/>
      <c r="Y641" s="214"/>
      <c r="Z641" s="214"/>
      <c r="AA641" s="214"/>
      <c r="AB641" s="214"/>
    </row>
    <row r="642" spans="1:28" ht="15" hidden="1" thickBot="1" x14ac:dyDescent="0.25">
      <c r="A642" s="214"/>
      <c r="B642" s="218"/>
      <c r="C642" s="214"/>
      <c r="D642" s="218"/>
      <c r="E642" s="214"/>
      <c r="F642" s="214"/>
      <c r="G642" s="214"/>
      <c r="H642" s="216"/>
      <c r="I642" s="216"/>
      <c r="J642" s="214"/>
      <c r="K642" s="217"/>
      <c r="L642" s="214"/>
      <c r="M642" s="214"/>
      <c r="N642" s="214"/>
      <c r="O642" s="214"/>
      <c r="P642" s="214"/>
      <c r="Q642" s="214"/>
      <c r="R642" s="214"/>
      <c r="S642" s="214"/>
      <c r="T642" s="214"/>
      <c r="U642" s="214"/>
      <c r="V642" s="214"/>
      <c r="W642" s="214"/>
      <c r="X642" s="214"/>
      <c r="Y642" s="214"/>
      <c r="Z642" s="214"/>
      <c r="AA642" s="214"/>
      <c r="AB642" s="214"/>
    </row>
    <row r="643" spans="1:28" ht="15" hidden="1" thickBot="1" x14ac:dyDescent="0.25">
      <c r="A643" s="214"/>
      <c r="B643" s="218"/>
      <c r="C643" s="214"/>
      <c r="D643" s="218"/>
      <c r="E643" s="214"/>
      <c r="F643" s="214"/>
      <c r="G643" s="214"/>
      <c r="H643" s="216"/>
      <c r="I643" s="216"/>
      <c r="J643" s="214"/>
      <c r="K643" s="217"/>
      <c r="L643" s="214"/>
      <c r="M643" s="214"/>
      <c r="N643" s="214"/>
      <c r="O643" s="214"/>
      <c r="P643" s="214"/>
      <c r="Q643" s="214"/>
      <c r="R643" s="214"/>
      <c r="S643" s="214"/>
      <c r="T643" s="214"/>
      <c r="U643" s="214"/>
      <c r="V643" s="214"/>
      <c r="W643" s="214"/>
      <c r="X643" s="214"/>
      <c r="Y643" s="214"/>
      <c r="Z643" s="214"/>
      <c r="AA643" s="214"/>
      <c r="AB643" s="214"/>
    </row>
    <row r="644" spans="1:28" ht="15" hidden="1" thickBot="1" x14ac:dyDescent="0.25">
      <c r="A644" s="214"/>
      <c r="B644" s="218"/>
      <c r="C644" s="214"/>
      <c r="D644" s="218"/>
      <c r="E644" s="214"/>
      <c r="F644" s="214"/>
      <c r="G644" s="214"/>
      <c r="H644" s="216"/>
      <c r="I644" s="216"/>
      <c r="J644" s="214"/>
      <c r="K644" s="217"/>
      <c r="L644" s="214"/>
      <c r="M644" s="214"/>
      <c r="N644" s="214"/>
      <c r="O644" s="214"/>
      <c r="P644" s="214"/>
      <c r="Q644" s="214"/>
      <c r="R644" s="214"/>
      <c r="S644" s="214"/>
      <c r="T644" s="214"/>
      <c r="U644" s="214"/>
      <c r="V644" s="214"/>
      <c r="W644" s="214"/>
      <c r="X644" s="214"/>
      <c r="Y644" s="214"/>
      <c r="Z644" s="214"/>
      <c r="AA644" s="214"/>
      <c r="AB644" s="214"/>
    </row>
    <row r="645" spans="1:28" ht="15" hidden="1" thickBot="1" x14ac:dyDescent="0.25">
      <c r="A645" s="214"/>
      <c r="B645" s="218"/>
      <c r="C645" s="214"/>
      <c r="D645" s="218"/>
      <c r="E645" s="214"/>
      <c r="F645" s="214"/>
      <c r="G645" s="214"/>
      <c r="H645" s="216"/>
      <c r="I645" s="216"/>
      <c r="J645" s="214"/>
      <c r="K645" s="217"/>
      <c r="L645" s="214"/>
      <c r="M645" s="214"/>
      <c r="N645" s="214"/>
      <c r="O645" s="214"/>
      <c r="P645" s="214"/>
      <c r="Q645" s="214"/>
      <c r="R645" s="214"/>
      <c r="S645" s="214"/>
      <c r="T645" s="214"/>
      <c r="U645" s="214"/>
      <c r="V645" s="214"/>
      <c r="W645" s="214"/>
      <c r="X645" s="214"/>
      <c r="Y645" s="214"/>
      <c r="Z645" s="214"/>
      <c r="AA645" s="214"/>
      <c r="AB645" s="214"/>
    </row>
    <row r="646" spans="1:28" ht="15" hidden="1" thickBot="1" x14ac:dyDescent="0.25">
      <c r="A646" s="214"/>
      <c r="B646" s="218"/>
      <c r="C646" s="214"/>
      <c r="D646" s="218"/>
      <c r="E646" s="214"/>
      <c r="F646" s="214"/>
      <c r="G646" s="214"/>
      <c r="H646" s="216"/>
      <c r="I646" s="216"/>
      <c r="J646" s="214"/>
      <c r="K646" s="217"/>
      <c r="L646" s="214"/>
      <c r="M646" s="214"/>
      <c r="N646" s="214"/>
      <c r="O646" s="214"/>
      <c r="P646" s="214"/>
      <c r="Q646" s="214"/>
      <c r="R646" s="214"/>
      <c r="S646" s="214"/>
      <c r="T646" s="214"/>
      <c r="U646" s="214"/>
      <c r="V646" s="214"/>
      <c r="W646" s="214"/>
      <c r="X646" s="214"/>
      <c r="Y646" s="214"/>
      <c r="Z646" s="214"/>
      <c r="AA646" s="214"/>
      <c r="AB646" s="214"/>
    </row>
    <row r="647" spans="1:28" ht="15" hidden="1" thickBot="1" x14ac:dyDescent="0.25">
      <c r="A647" s="214"/>
      <c r="B647" s="218"/>
      <c r="C647" s="214"/>
      <c r="D647" s="218"/>
      <c r="E647" s="214"/>
      <c r="F647" s="214"/>
      <c r="G647" s="214"/>
      <c r="H647" s="216"/>
      <c r="I647" s="216"/>
      <c r="J647" s="214"/>
      <c r="K647" s="217"/>
      <c r="L647" s="214"/>
      <c r="M647" s="214"/>
      <c r="N647" s="214"/>
      <c r="O647" s="214"/>
      <c r="P647" s="214"/>
      <c r="Q647" s="214"/>
      <c r="R647" s="214"/>
      <c r="S647" s="214"/>
      <c r="T647" s="214"/>
      <c r="U647" s="214"/>
      <c r="V647" s="214"/>
      <c r="W647" s="214"/>
      <c r="X647" s="214"/>
      <c r="Y647" s="214"/>
      <c r="Z647" s="214"/>
      <c r="AA647" s="214"/>
      <c r="AB647" s="214"/>
    </row>
    <row r="648" spans="1:28" ht="15" hidden="1" thickBot="1" x14ac:dyDescent="0.25">
      <c r="A648" s="214"/>
      <c r="B648" s="218"/>
      <c r="C648" s="214"/>
      <c r="D648" s="218"/>
      <c r="E648" s="214"/>
      <c r="F648" s="214"/>
      <c r="G648" s="214"/>
      <c r="H648" s="216"/>
      <c r="I648" s="216"/>
      <c r="J648" s="214"/>
      <c r="K648" s="217"/>
      <c r="L648" s="214"/>
      <c r="M648" s="214"/>
      <c r="N648" s="214"/>
      <c r="O648" s="214"/>
      <c r="P648" s="214"/>
      <c r="Q648" s="214"/>
      <c r="R648" s="214"/>
      <c r="S648" s="214"/>
      <c r="T648" s="214"/>
      <c r="U648" s="214"/>
      <c r="V648" s="214"/>
      <c r="W648" s="214"/>
      <c r="X648" s="214"/>
      <c r="Y648" s="214"/>
      <c r="Z648" s="214"/>
      <c r="AA648" s="214"/>
      <c r="AB648" s="214"/>
    </row>
    <row r="649" spans="1:28" ht="15" hidden="1" thickBot="1" x14ac:dyDescent="0.25">
      <c r="A649" s="214"/>
      <c r="B649" s="218"/>
      <c r="C649" s="214"/>
      <c r="D649" s="218"/>
      <c r="E649" s="214"/>
      <c r="F649" s="214"/>
      <c r="G649" s="214"/>
      <c r="H649" s="216"/>
      <c r="I649" s="216"/>
      <c r="J649" s="214"/>
      <c r="K649" s="217"/>
      <c r="L649" s="214"/>
      <c r="M649" s="214"/>
      <c r="N649" s="214"/>
      <c r="O649" s="214"/>
      <c r="P649" s="214"/>
      <c r="Q649" s="214"/>
      <c r="R649" s="214"/>
      <c r="S649" s="214"/>
      <c r="T649" s="214"/>
      <c r="U649" s="214"/>
      <c r="V649" s="214"/>
      <c r="W649" s="214"/>
      <c r="X649" s="214"/>
      <c r="Y649" s="214"/>
      <c r="Z649" s="214"/>
      <c r="AA649" s="214"/>
      <c r="AB649" s="214"/>
    </row>
    <row r="650" spans="1:28" ht="15" hidden="1" thickBot="1" x14ac:dyDescent="0.25">
      <c r="A650" s="214"/>
      <c r="B650" s="218"/>
      <c r="C650" s="214"/>
      <c r="D650" s="218"/>
      <c r="E650" s="214"/>
      <c r="F650" s="214"/>
      <c r="G650" s="214"/>
      <c r="H650" s="216"/>
      <c r="I650" s="216"/>
      <c r="J650" s="214"/>
      <c r="K650" s="217"/>
      <c r="L650" s="214"/>
      <c r="M650" s="214"/>
      <c r="N650" s="214"/>
      <c r="O650" s="214"/>
      <c r="P650" s="214"/>
      <c r="Q650" s="214"/>
      <c r="R650" s="214"/>
      <c r="S650" s="214"/>
      <c r="T650" s="214"/>
      <c r="U650" s="214"/>
      <c r="V650" s="214"/>
      <c r="W650" s="214"/>
      <c r="X650" s="214"/>
      <c r="Y650" s="214"/>
      <c r="Z650" s="214"/>
      <c r="AA650" s="214"/>
      <c r="AB650" s="214"/>
    </row>
    <row r="651" spans="1:28" ht="15" hidden="1" thickBot="1" x14ac:dyDescent="0.25">
      <c r="A651" s="214"/>
      <c r="B651" s="218"/>
      <c r="C651" s="214"/>
      <c r="D651" s="218"/>
      <c r="E651" s="214"/>
      <c r="F651" s="214"/>
      <c r="G651" s="214"/>
      <c r="H651" s="216"/>
      <c r="I651" s="216"/>
      <c r="J651" s="214"/>
      <c r="K651" s="217"/>
      <c r="L651" s="214"/>
      <c r="M651" s="214"/>
      <c r="N651" s="214"/>
      <c r="O651" s="214"/>
      <c r="P651" s="214"/>
      <c r="Q651" s="214"/>
      <c r="R651" s="214"/>
      <c r="S651" s="214"/>
      <c r="T651" s="214"/>
      <c r="U651" s="214"/>
      <c r="V651" s="214"/>
      <c r="W651" s="214"/>
      <c r="X651" s="214"/>
      <c r="Y651" s="214"/>
      <c r="Z651" s="214"/>
      <c r="AA651" s="214"/>
      <c r="AB651" s="214"/>
    </row>
    <row r="652" spans="1:28" ht="15" hidden="1" thickBot="1" x14ac:dyDescent="0.25">
      <c r="A652" s="214"/>
      <c r="B652" s="218"/>
      <c r="C652" s="214"/>
      <c r="D652" s="218"/>
      <c r="E652" s="214"/>
      <c r="F652" s="214"/>
      <c r="G652" s="214"/>
      <c r="H652" s="216"/>
      <c r="I652" s="216"/>
      <c r="J652" s="214"/>
      <c r="K652" s="217"/>
      <c r="L652" s="214"/>
      <c r="M652" s="214"/>
      <c r="N652" s="214"/>
      <c r="O652" s="214"/>
      <c r="P652" s="214"/>
      <c r="Q652" s="214"/>
      <c r="R652" s="214"/>
      <c r="S652" s="214"/>
      <c r="T652" s="214"/>
      <c r="U652" s="214"/>
      <c r="V652" s="214"/>
      <c r="W652" s="214"/>
      <c r="X652" s="214"/>
      <c r="Y652" s="214"/>
      <c r="Z652" s="214"/>
      <c r="AA652" s="214"/>
      <c r="AB652" s="214"/>
    </row>
    <row r="653" spans="1:28" ht="15" hidden="1" thickBot="1" x14ac:dyDescent="0.25">
      <c r="A653" s="214"/>
      <c r="B653" s="218"/>
      <c r="C653" s="214"/>
      <c r="D653" s="218"/>
      <c r="E653" s="214"/>
      <c r="F653" s="214"/>
      <c r="G653" s="214"/>
      <c r="H653" s="216"/>
      <c r="I653" s="216"/>
      <c r="J653" s="214"/>
      <c r="K653" s="217"/>
      <c r="L653" s="214"/>
      <c r="M653" s="214"/>
      <c r="N653" s="214"/>
      <c r="O653" s="214"/>
      <c r="P653" s="214"/>
      <c r="Q653" s="214"/>
      <c r="R653" s="214"/>
      <c r="S653" s="214"/>
      <c r="T653" s="214"/>
      <c r="U653" s="214"/>
      <c r="V653" s="214"/>
      <c r="W653" s="214"/>
      <c r="X653" s="214"/>
      <c r="Y653" s="214"/>
      <c r="Z653" s="214"/>
      <c r="AA653" s="214"/>
      <c r="AB653" s="214"/>
    </row>
    <row r="654" spans="1:28" ht="15" hidden="1" thickBot="1" x14ac:dyDescent="0.25">
      <c r="A654" s="214"/>
      <c r="B654" s="218"/>
      <c r="C654" s="214"/>
      <c r="D654" s="218"/>
      <c r="E654" s="214"/>
      <c r="F654" s="214"/>
      <c r="G654" s="214"/>
      <c r="H654" s="216"/>
      <c r="I654" s="216"/>
      <c r="J654" s="214"/>
      <c r="K654" s="217"/>
      <c r="L654" s="214"/>
      <c r="M654" s="214"/>
      <c r="N654" s="214"/>
      <c r="O654" s="214"/>
      <c r="P654" s="214"/>
      <c r="Q654" s="214"/>
      <c r="R654" s="214"/>
      <c r="S654" s="214"/>
      <c r="T654" s="214"/>
      <c r="U654" s="214"/>
      <c r="V654" s="214"/>
      <c r="W654" s="214"/>
      <c r="X654" s="214"/>
      <c r="Y654" s="214"/>
      <c r="Z654" s="214"/>
      <c r="AA654" s="214"/>
      <c r="AB654" s="214"/>
    </row>
    <row r="655" spans="1:28" ht="15" hidden="1" thickBot="1" x14ac:dyDescent="0.25">
      <c r="A655" s="214"/>
      <c r="B655" s="218"/>
      <c r="C655" s="214"/>
      <c r="D655" s="218"/>
      <c r="E655" s="214"/>
      <c r="F655" s="214"/>
      <c r="G655" s="214"/>
      <c r="H655" s="216"/>
      <c r="I655" s="216"/>
      <c r="J655" s="214"/>
      <c r="K655" s="217"/>
      <c r="L655" s="214"/>
      <c r="M655" s="214"/>
      <c r="N655" s="214"/>
      <c r="O655" s="214"/>
      <c r="P655" s="214"/>
      <c r="Q655" s="214"/>
      <c r="R655" s="214"/>
      <c r="S655" s="214"/>
      <c r="T655" s="214"/>
      <c r="U655" s="214"/>
      <c r="V655" s="214"/>
      <c r="W655" s="214"/>
      <c r="X655" s="214"/>
      <c r="Y655" s="214"/>
      <c r="Z655" s="214"/>
      <c r="AA655" s="214"/>
      <c r="AB655" s="214"/>
    </row>
    <row r="656" spans="1:28" ht="15" hidden="1" thickBot="1" x14ac:dyDescent="0.25">
      <c r="A656" s="214"/>
      <c r="B656" s="218"/>
      <c r="C656" s="214"/>
      <c r="D656" s="218"/>
      <c r="E656" s="214"/>
      <c r="F656" s="214"/>
      <c r="G656" s="214"/>
      <c r="H656" s="216"/>
      <c r="I656" s="216"/>
      <c r="J656" s="214"/>
      <c r="K656" s="217"/>
      <c r="L656" s="214"/>
      <c r="M656" s="214"/>
      <c r="N656" s="214"/>
      <c r="O656" s="214"/>
      <c r="P656" s="214"/>
      <c r="Q656" s="214"/>
      <c r="R656" s="214"/>
      <c r="S656" s="214"/>
      <c r="T656" s="214"/>
      <c r="U656" s="214"/>
      <c r="V656" s="214"/>
      <c r="W656" s="214"/>
      <c r="X656" s="214"/>
      <c r="Y656" s="214"/>
      <c r="Z656" s="214"/>
      <c r="AA656" s="214"/>
      <c r="AB656" s="214"/>
    </row>
    <row r="657" spans="1:28" ht="15" hidden="1" thickBot="1" x14ac:dyDescent="0.25">
      <c r="A657" s="214"/>
      <c r="B657" s="218"/>
      <c r="C657" s="214"/>
      <c r="D657" s="218"/>
      <c r="E657" s="214"/>
      <c r="F657" s="214"/>
      <c r="G657" s="214"/>
      <c r="H657" s="216"/>
      <c r="I657" s="216"/>
      <c r="J657" s="214"/>
      <c r="K657" s="217"/>
      <c r="L657" s="214"/>
      <c r="M657" s="214"/>
      <c r="N657" s="214"/>
      <c r="O657" s="214"/>
      <c r="P657" s="214"/>
      <c r="Q657" s="214"/>
      <c r="R657" s="214"/>
      <c r="S657" s="214"/>
      <c r="T657" s="214"/>
      <c r="U657" s="214"/>
      <c r="V657" s="214"/>
      <c r="W657" s="214"/>
      <c r="X657" s="214"/>
      <c r="Y657" s="214"/>
      <c r="Z657" s="214"/>
      <c r="AA657" s="214"/>
      <c r="AB657" s="214"/>
    </row>
    <row r="658" spans="1:28" ht="15" hidden="1" thickBot="1" x14ac:dyDescent="0.25">
      <c r="A658" s="214"/>
      <c r="B658" s="218"/>
      <c r="C658" s="214"/>
      <c r="D658" s="218"/>
      <c r="E658" s="214"/>
      <c r="F658" s="214"/>
      <c r="G658" s="214"/>
      <c r="H658" s="216"/>
      <c r="I658" s="216"/>
      <c r="J658" s="214"/>
      <c r="K658" s="217"/>
      <c r="L658" s="214"/>
      <c r="M658" s="214"/>
      <c r="N658" s="214"/>
      <c r="O658" s="214"/>
      <c r="P658" s="214"/>
      <c r="Q658" s="214"/>
      <c r="R658" s="214"/>
      <c r="S658" s="214"/>
      <c r="T658" s="214"/>
      <c r="U658" s="214"/>
      <c r="V658" s="214"/>
      <c r="W658" s="214"/>
      <c r="X658" s="214"/>
      <c r="Y658" s="214"/>
      <c r="Z658" s="214"/>
      <c r="AA658" s="214"/>
      <c r="AB658" s="214"/>
    </row>
    <row r="659" spans="1:28" ht="15" hidden="1" thickBot="1" x14ac:dyDescent="0.25">
      <c r="A659" s="214"/>
      <c r="B659" s="218"/>
      <c r="C659" s="214"/>
      <c r="D659" s="218"/>
      <c r="E659" s="214"/>
      <c r="F659" s="214"/>
      <c r="G659" s="214"/>
      <c r="H659" s="216"/>
      <c r="I659" s="216"/>
      <c r="J659" s="214"/>
      <c r="K659" s="217"/>
      <c r="L659" s="214"/>
      <c r="M659" s="214"/>
      <c r="N659" s="214"/>
      <c r="O659" s="214"/>
      <c r="P659" s="214"/>
      <c r="Q659" s="214"/>
      <c r="R659" s="214"/>
      <c r="S659" s="214"/>
      <c r="T659" s="214"/>
      <c r="U659" s="214"/>
      <c r="V659" s="214"/>
      <c r="W659" s="214"/>
      <c r="X659" s="214"/>
      <c r="Y659" s="214"/>
      <c r="Z659" s="214"/>
      <c r="AA659" s="214"/>
      <c r="AB659" s="214"/>
    </row>
    <row r="660" spans="1:28" ht="15" hidden="1" thickBot="1" x14ac:dyDescent="0.25">
      <c r="A660" s="214"/>
      <c r="B660" s="218"/>
      <c r="C660" s="214"/>
      <c r="D660" s="218"/>
      <c r="E660" s="214"/>
      <c r="F660" s="214"/>
      <c r="G660" s="214"/>
      <c r="H660" s="216"/>
      <c r="I660" s="216"/>
      <c r="J660" s="214"/>
      <c r="K660" s="217"/>
      <c r="L660" s="214"/>
      <c r="M660" s="214"/>
      <c r="N660" s="214"/>
      <c r="O660" s="214"/>
      <c r="P660" s="214"/>
      <c r="Q660" s="214"/>
      <c r="R660" s="214"/>
      <c r="S660" s="214"/>
      <c r="T660" s="214"/>
      <c r="U660" s="214"/>
      <c r="V660" s="214"/>
      <c r="W660" s="214"/>
      <c r="X660" s="214"/>
      <c r="Y660" s="214"/>
      <c r="Z660" s="214"/>
      <c r="AA660" s="214"/>
      <c r="AB660" s="214"/>
    </row>
    <row r="661" spans="1:28" ht="15" hidden="1" thickBot="1" x14ac:dyDescent="0.25">
      <c r="A661" s="214"/>
      <c r="B661" s="218"/>
      <c r="C661" s="214"/>
      <c r="D661" s="218"/>
      <c r="E661" s="214"/>
      <c r="F661" s="214"/>
      <c r="G661" s="214"/>
      <c r="H661" s="216"/>
      <c r="I661" s="216"/>
      <c r="J661" s="214"/>
      <c r="K661" s="217"/>
      <c r="L661" s="214"/>
      <c r="M661" s="214"/>
      <c r="N661" s="214"/>
      <c r="O661" s="214"/>
      <c r="P661" s="214"/>
      <c r="Q661" s="214"/>
      <c r="R661" s="214"/>
      <c r="S661" s="214"/>
      <c r="T661" s="214"/>
      <c r="U661" s="214"/>
      <c r="V661" s="214"/>
      <c r="W661" s="214"/>
      <c r="X661" s="214"/>
      <c r="Y661" s="214"/>
      <c r="Z661" s="214"/>
      <c r="AA661" s="214"/>
      <c r="AB661" s="214"/>
    </row>
    <row r="662" spans="1:28" ht="15" hidden="1" thickBot="1" x14ac:dyDescent="0.25">
      <c r="A662" s="214"/>
      <c r="B662" s="218"/>
      <c r="C662" s="214"/>
      <c r="D662" s="218"/>
      <c r="E662" s="214"/>
      <c r="F662" s="214"/>
      <c r="G662" s="214"/>
      <c r="H662" s="216"/>
      <c r="I662" s="216"/>
      <c r="J662" s="214"/>
      <c r="K662" s="217"/>
      <c r="L662" s="214"/>
      <c r="M662" s="214"/>
      <c r="N662" s="214"/>
      <c r="O662" s="214"/>
      <c r="P662" s="214"/>
      <c r="Q662" s="214"/>
      <c r="R662" s="214"/>
      <c r="S662" s="214"/>
      <c r="T662" s="214"/>
      <c r="U662" s="214"/>
      <c r="V662" s="214"/>
      <c r="W662" s="214"/>
      <c r="X662" s="214"/>
      <c r="Y662" s="214"/>
      <c r="Z662" s="214"/>
      <c r="AA662" s="214"/>
      <c r="AB662" s="214"/>
    </row>
    <row r="663" spans="1:28" ht="15" hidden="1" thickBot="1" x14ac:dyDescent="0.25">
      <c r="A663" s="214"/>
      <c r="B663" s="218"/>
      <c r="C663" s="214"/>
      <c r="D663" s="218"/>
      <c r="E663" s="214"/>
      <c r="F663" s="214"/>
      <c r="G663" s="214"/>
      <c r="H663" s="216"/>
      <c r="I663" s="216"/>
      <c r="J663" s="214"/>
      <c r="K663" s="217"/>
      <c r="L663" s="214"/>
      <c r="M663" s="214"/>
      <c r="N663" s="214"/>
      <c r="O663" s="214"/>
      <c r="P663" s="214"/>
      <c r="Q663" s="214"/>
      <c r="R663" s="214"/>
      <c r="S663" s="214"/>
      <c r="T663" s="214"/>
      <c r="U663" s="214"/>
      <c r="V663" s="214"/>
      <c r="W663" s="214"/>
      <c r="X663" s="214"/>
      <c r="Y663" s="214"/>
      <c r="Z663" s="214"/>
      <c r="AA663" s="214"/>
      <c r="AB663" s="214"/>
    </row>
    <row r="664" spans="1:28" ht="15" hidden="1" thickBot="1" x14ac:dyDescent="0.25">
      <c r="A664" s="214"/>
      <c r="B664" s="218"/>
      <c r="C664" s="214"/>
      <c r="D664" s="218"/>
      <c r="E664" s="214"/>
      <c r="F664" s="214"/>
      <c r="G664" s="214"/>
      <c r="H664" s="216"/>
      <c r="I664" s="216"/>
      <c r="J664" s="214"/>
      <c r="K664" s="217"/>
      <c r="L664" s="214"/>
      <c r="M664" s="214"/>
      <c r="N664" s="214"/>
      <c r="O664" s="214"/>
      <c r="P664" s="214"/>
      <c r="Q664" s="214"/>
      <c r="R664" s="214"/>
      <c r="S664" s="214"/>
      <c r="T664" s="214"/>
      <c r="U664" s="214"/>
      <c r="V664" s="214"/>
      <c r="W664" s="214"/>
      <c r="X664" s="214"/>
      <c r="Y664" s="214"/>
      <c r="Z664" s="214"/>
      <c r="AA664" s="214"/>
      <c r="AB664" s="214"/>
    </row>
    <row r="665" spans="1:28" ht="15" hidden="1" thickBot="1" x14ac:dyDescent="0.25">
      <c r="A665" s="214"/>
      <c r="B665" s="218"/>
      <c r="C665" s="214"/>
      <c r="D665" s="218"/>
      <c r="E665" s="214"/>
      <c r="F665" s="214"/>
      <c r="G665" s="214"/>
      <c r="H665" s="216"/>
      <c r="I665" s="216"/>
      <c r="J665" s="214"/>
      <c r="K665" s="217"/>
      <c r="L665" s="214"/>
      <c r="M665" s="214"/>
      <c r="N665" s="214"/>
      <c r="O665" s="214"/>
      <c r="P665" s="214"/>
      <c r="Q665" s="214"/>
      <c r="R665" s="214"/>
      <c r="S665" s="214"/>
      <c r="T665" s="214"/>
      <c r="U665" s="214"/>
      <c r="V665" s="214"/>
      <c r="W665" s="214"/>
      <c r="X665" s="214"/>
      <c r="Y665" s="214"/>
      <c r="Z665" s="214"/>
      <c r="AA665" s="214"/>
      <c r="AB665" s="214"/>
    </row>
    <row r="666" spans="1:28" ht="15" hidden="1" thickBot="1" x14ac:dyDescent="0.25">
      <c r="A666" s="214"/>
      <c r="B666" s="218"/>
      <c r="C666" s="214"/>
      <c r="D666" s="218"/>
      <c r="E666" s="214"/>
      <c r="F666" s="214"/>
      <c r="G666" s="214"/>
      <c r="H666" s="216"/>
      <c r="I666" s="216"/>
      <c r="J666" s="214"/>
      <c r="K666" s="217"/>
      <c r="L666" s="214"/>
      <c r="M666" s="214"/>
      <c r="N666" s="214"/>
      <c r="O666" s="214"/>
      <c r="P666" s="214"/>
      <c r="Q666" s="214"/>
      <c r="R666" s="214"/>
      <c r="S666" s="214"/>
      <c r="T666" s="214"/>
      <c r="U666" s="214"/>
      <c r="V666" s="214"/>
      <c r="W666" s="214"/>
      <c r="X666" s="214"/>
      <c r="Y666" s="214"/>
      <c r="Z666" s="214"/>
      <c r="AA666" s="214"/>
      <c r="AB666" s="214"/>
    </row>
    <row r="667" spans="1:28" ht="15" hidden="1" thickBot="1" x14ac:dyDescent="0.25">
      <c r="A667" s="214"/>
      <c r="B667" s="218"/>
      <c r="C667" s="214"/>
      <c r="D667" s="218"/>
      <c r="E667" s="214"/>
      <c r="F667" s="214"/>
      <c r="G667" s="214"/>
      <c r="H667" s="216"/>
      <c r="I667" s="216"/>
      <c r="J667" s="214"/>
      <c r="K667" s="217"/>
      <c r="L667" s="214"/>
      <c r="M667" s="214"/>
      <c r="N667" s="214"/>
      <c r="O667" s="214"/>
      <c r="P667" s="214"/>
      <c r="Q667" s="214"/>
      <c r="R667" s="214"/>
      <c r="S667" s="214"/>
      <c r="T667" s="214"/>
      <c r="U667" s="214"/>
      <c r="V667" s="214"/>
      <c r="W667" s="214"/>
      <c r="X667" s="214"/>
      <c r="Y667" s="214"/>
      <c r="Z667" s="214"/>
      <c r="AA667" s="214"/>
      <c r="AB667" s="214"/>
    </row>
    <row r="668" spans="1:28" ht="15" hidden="1" thickBot="1" x14ac:dyDescent="0.25">
      <c r="A668" s="214"/>
      <c r="B668" s="218"/>
      <c r="C668" s="214"/>
      <c r="D668" s="218"/>
      <c r="E668" s="214"/>
      <c r="F668" s="214"/>
      <c r="G668" s="214"/>
      <c r="H668" s="216"/>
      <c r="I668" s="216"/>
      <c r="J668" s="214"/>
      <c r="K668" s="217"/>
      <c r="L668" s="214"/>
      <c r="M668" s="214"/>
      <c r="N668" s="214"/>
      <c r="O668" s="214"/>
      <c r="P668" s="214"/>
      <c r="Q668" s="214"/>
      <c r="R668" s="214"/>
      <c r="S668" s="214"/>
      <c r="T668" s="214"/>
      <c r="U668" s="214"/>
      <c r="V668" s="214"/>
      <c r="W668" s="214"/>
      <c r="X668" s="214"/>
      <c r="Y668" s="214"/>
      <c r="Z668" s="214"/>
      <c r="AA668" s="214"/>
      <c r="AB668" s="214"/>
    </row>
    <row r="669" spans="1:28" ht="15" hidden="1" thickBot="1" x14ac:dyDescent="0.25">
      <c r="A669" s="214"/>
      <c r="B669" s="218"/>
      <c r="C669" s="214"/>
      <c r="D669" s="218"/>
      <c r="E669" s="214"/>
      <c r="F669" s="214"/>
      <c r="G669" s="214"/>
      <c r="H669" s="216"/>
      <c r="I669" s="216"/>
      <c r="J669" s="214"/>
      <c r="K669" s="217"/>
      <c r="L669" s="214"/>
      <c r="M669" s="214"/>
      <c r="N669" s="214"/>
      <c r="O669" s="214"/>
      <c r="P669" s="214"/>
      <c r="Q669" s="214"/>
      <c r="R669" s="214"/>
      <c r="S669" s="214"/>
      <c r="T669" s="214"/>
      <c r="U669" s="214"/>
      <c r="V669" s="214"/>
      <c r="W669" s="214"/>
      <c r="X669" s="214"/>
      <c r="Y669" s="214"/>
      <c r="Z669" s="214"/>
      <c r="AA669" s="214"/>
      <c r="AB669" s="214"/>
    </row>
    <row r="670" spans="1:28" ht="15" hidden="1" thickBot="1" x14ac:dyDescent="0.25">
      <c r="A670" s="214"/>
      <c r="B670" s="218"/>
      <c r="C670" s="214"/>
      <c r="D670" s="218"/>
      <c r="E670" s="214"/>
      <c r="F670" s="214"/>
      <c r="G670" s="214"/>
      <c r="H670" s="216"/>
      <c r="I670" s="216"/>
      <c r="J670" s="214"/>
      <c r="K670" s="217"/>
      <c r="L670" s="214"/>
      <c r="M670" s="214"/>
      <c r="N670" s="214"/>
      <c r="O670" s="214"/>
      <c r="P670" s="214"/>
      <c r="Q670" s="214"/>
      <c r="R670" s="214"/>
      <c r="S670" s="214"/>
      <c r="T670" s="214"/>
      <c r="U670" s="214"/>
      <c r="V670" s="214"/>
      <c r="W670" s="214"/>
      <c r="X670" s="214"/>
      <c r="Y670" s="214"/>
      <c r="Z670" s="214"/>
      <c r="AA670" s="214"/>
      <c r="AB670" s="214"/>
    </row>
    <row r="671" spans="1:28" ht="15" hidden="1" thickBot="1" x14ac:dyDescent="0.25">
      <c r="A671" s="214"/>
      <c r="B671" s="218"/>
      <c r="C671" s="214"/>
      <c r="D671" s="218"/>
      <c r="E671" s="214"/>
      <c r="F671" s="214"/>
      <c r="G671" s="214"/>
      <c r="H671" s="216"/>
      <c r="I671" s="216"/>
      <c r="J671" s="214"/>
      <c r="K671" s="217"/>
      <c r="L671" s="214"/>
      <c r="M671" s="214"/>
      <c r="N671" s="214"/>
      <c r="O671" s="214"/>
      <c r="P671" s="214"/>
      <c r="Q671" s="214"/>
      <c r="R671" s="214"/>
      <c r="S671" s="214"/>
      <c r="T671" s="214"/>
      <c r="U671" s="214"/>
      <c r="V671" s="214"/>
      <c r="W671" s="214"/>
      <c r="X671" s="214"/>
      <c r="Y671" s="214"/>
      <c r="Z671" s="214"/>
      <c r="AA671" s="214"/>
      <c r="AB671" s="214"/>
    </row>
    <row r="672" spans="1:28" ht="15" hidden="1" thickBot="1" x14ac:dyDescent="0.25">
      <c r="A672" s="214"/>
      <c r="B672" s="218"/>
      <c r="C672" s="214"/>
      <c r="D672" s="218"/>
      <c r="E672" s="214"/>
      <c r="F672" s="214"/>
      <c r="G672" s="214"/>
      <c r="H672" s="216"/>
      <c r="I672" s="216"/>
      <c r="J672" s="214"/>
      <c r="K672" s="217"/>
      <c r="L672" s="214"/>
      <c r="M672" s="214"/>
      <c r="N672" s="214"/>
      <c r="O672" s="214"/>
      <c r="P672" s="214"/>
      <c r="Q672" s="214"/>
      <c r="R672" s="214"/>
      <c r="S672" s="214"/>
      <c r="T672" s="214"/>
      <c r="U672" s="214"/>
      <c r="V672" s="214"/>
      <c r="W672" s="214"/>
      <c r="X672" s="214"/>
      <c r="Y672" s="214"/>
      <c r="Z672" s="214"/>
      <c r="AA672" s="214"/>
      <c r="AB672" s="214"/>
    </row>
    <row r="673" spans="1:28" ht="15" hidden="1" thickBot="1" x14ac:dyDescent="0.25">
      <c r="A673" s="214"/>
      <c r="B673" s="218"/>
      <c r="C673" s="214"/>
      <c r="D673" s="218"/>
      <c r="E673" s="214"/>
      <c r="F673" s="214"/>
      <c r="G673" s="214"/>
      <c r="H673" s="216"/>
      <c r="I673" s="216"/>
      <c r="J673" s="214"/>
      <c r="K673" s="217"/>
      <c r="L673" s="214"/>
      <c r="M673" s="214"/>
      <c r="N673" s="214"/>
      <c r="O673" s="214"/>
      <c r="P673" s="214"/>
      <c r="Q673" s="214"/>
      <c r="R673" s="214"/>
      <c r="S673" s="214"/>
      <c r="T673" s="214"/>
      <c r="U673" s="214"/>
      <c r="V673" s="214"/>
      <c r="W673" s="214"/>
      <c r="X673" s="214"/>
      <c r="Y673" s="214"/>
      <c r="Z673" s="214"/>
      <c r="AA673" s="214"/>
      <c r="AB673" s="214"/>
    </row>
    <row r="674" spans="1:28" ht="15" hidden="1" thickBot="1" x14ac:dyDescent="0.25">
      <c r="A674" s="214"/>
      <c r="B674" s="218"/>
      <c r="C674" s="214"/>
      <c r="D674" s="218"/>
      <c r="E674" s="214"/>
      <c r="F674" s="214"/>
      <c r="G674" s="214"/>
      <c r="H674" s="216"/>
      <c r="I674" s="216"/>
      <c r="J674" s="214"/>
      <c r="K674" s="217"/>
      <c r="L674" s="214"/>
      <c r="M674" s="214"/>
      <c r="N674" s="214"/>
      <c r="O674" s="214"/>
      <c r="P674" s="214"/>
      <c r="Q674" s="214"/>
      <c r="R674" s="214"/>
      <c r="S674" s="214"/>
      <c r="T674" s="214"/>
      <c r="U674" s="214"/>
      <c r="V674" s="214"/>
      <c r="W674" s="214"/>
      <c r="X674" s="214"/>
      <c r="Y674" s="214"/>
      <c r="Z674" s="214"/>
      <c r="AA674" s="214"/>
      <c r="AB674" s="214"/>
    </row>
    <row r="675" spans="1:28" ht="15" hidden="1" thickBot="1" x14ac:dyDescent="0.25">
      <c r="A675" s="214"/>
      <c r="B675" s="218"/>
      <c r="C675" s="214"/>
      <c r="D675" s="218"/>
      <c r="E675" s="214"/>
      <c r="F675" s="214"/>
      <c r="G675" s="214"/>
      <c r="H675" s="216"/>
      <c r="I675" s="216"/>
      <c r="J675" s="214"/>
      <c r="K675" s="217"/>
      <c r="L675" s="214"/>
      <c r="M675" s="214"/>
      <c r="N675" s="214"/>
      <c r="O675" s="214"/>
      <c r="P675" s="214"/>
      <c r="Q675" s="214"/>
      <c r="R675" s="214"/>
      <c r="S675" s="214"/>
      <c r="T675" s="214"/>
      <c r="U675" s="214"/>
      <c r="V675" s="214"/>
      <c r="W675" s="214"/>
      <c r="X675" s="214"/>
      <c r="Y675" s="214"/>
      <c r="Z675" s="214"/>
      <c r="AA675" s="214"/>
      <c r="AB675" s="214"/>
    </row>
    <row r="676" spans="1:28" ht="15" hidden="1" thickBot="1" x14ac:dyDescent="0.25">
      <c r="A676" s="214"/>
      <c r="B676" s="218"/>
      <c r="C676" s="214"/>
      <c r="D676" s="218"/>
      <c r="E676" s="214"/>
      <c r="F676" s="214"/>
      <c r="G676" s="214"/>
      <c r="H676" s="216"/>
      <c r="I676" s="216"/>
      <c r="J676" s="214"/>
      <c r="K676" s="217"/>
      <c r="L676" s="214"/>
      <c r="M676" s="214"/>
      <c r="N676" s="214"/>
      <c r="O676" s="214"/>
      <c r="P676" s="214"/>
      <c r="Q676" s="214"/>
      <c r="R676" s="214"/>
      <c r="S676" s="214"/>
      <c r="T676" s="214"/>
      <c r="U676" s="214"/>
      <c r="V676" s="214"/>
      <c r="W676" s="214"/>
      <c r="X676" s="214"/>
      <c r="Y676" s="214"/>
      <c r="Z676" s="214"/>
      <c r="AA676" s="214"/>
      <c r="AB676" s="214"/>
    </row>
    <row r="677" spans="1:28" ht="15" hidden="1" thickBot="1" x14ac:dyDescent="0.25">
      <c r="A677" s="214"/>
      <c r="B677" s="218"/>
      <c r="C677" s="214"/>
      <c r="D677" s="218"/>
      <c r="E677" s="214"/>
      <c r="F677" s="214"/>
      <c r="G677" s="214"/>
      <c r="H677" s="216"/>
      <c r="I677" s="216"/>
      <c r="J677" s="214"/>
      <c r="K677" s="217"/>
      <c r="L677" s="214"/>
      <c r="M677" s="214"/>
      <c r="N677" s="214"/>
      <c r="O677" s="214"/>
      <c r="P677" s="214"/>
      <c r="Q677" s="214"/>
      <c r="R677" s="214"/>
      <c r="S677" s="214"/>
      <c r="T677" s="214"/>
      <c r="U677" s="214"/>
      <c r="V677" s="214"/>
      <c r="W677" s="214"/>
      <c r="X677" s="214"/>
      <c r="Y677" s="214"/>
      <c r="Z677" s="214"/>
      <c r="AA677" s="214"/>
      <c r="AB677" s="214"/>
    </row>
    <row r="678" spans="1:28" ht="15" hidden="1" thickBot="1" x14ac:dyDescent="0.25">
      <c r="A678" s="214"/>
      <c r="B678" s="218"/>
      <c r="C678" s="214"/>
      <c r="D678" s="218"/>
      <c r="E678" s="214"/>
      <c r="F678" s="214"/>
      <c r="G678" s="214"/>
      <c r="H678" s="216"/>
      <c r="I678" s="216"/>
      <c r="J678" s="214"/>
      <c r="K678" s="217"/>
      <c r="L678" s="214"/>
      <c r="M678" s="214"/>
      <c r="N678" s="214"/>
      <c r="O678" s="214"/>
      <c r="P678" s="214"/>
      <c r="Q678" s="214"/>
      <c r="R678" s="214"/>
      <c r="S678" s="214"/>
      <c r="T678" s="214"/>
      <c r="U678" s="214"/>
      <c r="V678" s="214"/>
      <c r="W678" s="214"/>
      <c r="X678" s="214"/>
      <c r="Y678" s="214"/>
      <c r="Z678" s="214"/>
      <c r="AA678" s="214"/>
      <c r="AB678" s="214"/>
    </row>
    <row r="679" spans="1:28" ht="15" hidden="1" thickBot="1" x14ac:dyDescent="0.25">
      <c r="A679" s="214"/>
      <c r="B679" s="218"/>
      <c r="C679" s="214"/>
      <c r="D679" s="218"/>
      <c r="E679" s="214"/>
      <c r="F679" s="214"/>
      <c r="G679" s="214"/>
      <c r="H679" s="216"/>
      <c r="I679" s="216"/>
      <c r="J679" s="214"/>
      <c r="K679" s="217"/>
      <c r="L679" s="214"/>
      <c r="M679" s="214"/>
      <c r="N679" s="214"/>
      <c r="O679" s="214"/>
      <c r="P679" s="214"/>
      <c r="Q679" s="214"/>
      <c r="R679" s="214"/>
      <c r="S679" s="214"/>
      <c r="T679" s="214"/>
      <c r="U679" s="214"/>
      <c r="V679" s="214"/>
      <c r="W679" s="214"/>
      <c r="X679" s="214"/>
      <c r="Y679" s="214"/>
      <c r="Z679" s="214"/>
      <c r="AA679" s="214"/>
      <c r="AB679" s="214"/>
    </row>
    <row r="680" spans="1:28" ht="15" hidden="1" thickBot="1" x14ac:dyDescent="0.25">
      <c r="A680" s="214"/>
      <c r="B680" s="218"/>
      <c r="C680" s="214"/>
      <c r="D680" s="218"/>
      <c r="E680" s="214"/>
      <c r="F680" s="214"/>
      <c r="G680" s="214"/>
      <c r="H680" s="216"/>
      <c r="I680" s="216"/>
      <c r="J680" s="214"/>
      <c r="K680" s="217"/>
      <c r="L680" s="214"/>
      <c r="M680" s="214"/>
      <c r="N680" s="214"/>
      <c r="O680" s="214"/>
      <c r="P680" s="214"/>
      <c r="Q680" s="214"/>
      <c r="R680" s="214"/>
      <c r="S680" s="214"/>
      <c r="T680" s="214"/>
      <c r="U680" s="214"/>
      <c r="V680" s="214"/>
      <c r="W680" s="214"/>
      <c r="X680" s="214"/>
      <c r="Y680" s="214"/>
      <c r="Z680" s="214"/>
      <c r="AA680" s="214"/>
      <c r="AB680" s="214"/>
    </row>
    <row r="681" spans="1:28" ht="15" hidden="1" thickBot="1" x14ac:dyDescent="0.25">
      <c r="A681" s="214"/>
      <c r="B681" s="218"/>
      <c r="C681" s="214"/>
      <c r="D681" s="218"/>
      <c r="E681" s="214"/>
      <c r="F681" s="214"/>
      <c r="G681" s="214"/>
      <c r="H681" s="216"/>
      <c r="I681" s="216"/>
      <c r="J681" s="214"/>
      <c r="K681" s="217"/>
      <c r="L681" s="214"/>
      <c r="M681" s="214"/>
      <c r="N681" s="214"/>
      <c r="O681" s="214"/>
      <c r="P681" s="214"/>
      <c r="Q681" s="214"/>
      <c r="R681" s="214"/>
      <c r="S681" s="214"/>
      <c r="T681" s="214"/>
      <c r="U681" s="214"/>
      <c r="V681" s="214"/>
      <c r="W681" s="214"/>
      <c r="X681" s="214"/>
      <c r="Y681" s="214"/>
      <c r="Z681" s="214"/>
      <c r="AA681" s="214"/>
      <c r="AB681" s="214"/>
    </row>
    <row r="682" spans="1:28" ht="15" hidden="1" thickBot="1" x14ac:dyDescent="0.25">
      <c r="A682" s="214"/>
      <c r="B682" s="218"/>
      <c r="C682" s="214"/>
      <c r="D682" s="218"/>
      <c r="E682" s="214"/>
      <c r="F682" s="214"/>
      <c r="G682" s="214"/>
      <c r="H682" s="216"/>
      <c r="I682" s="216"/>
      <c r="J682" s="214"/>
      <c r="K682" s="217"/>
      <c r="L682" s="214"/>
      <c r="M682" s="214"/>
      <c r="N682" s="214"/>
      <c r="O682" s="214"/>
      <c r="P682" s="214"/>
      <c r="Q682" s="214"/>
      <c r="R682" s="214"/>
      <c r="S682" s="214"/>
      <c r="T682" s="214"/>
      <c r="U682" s="214"/>
      <c r="V682" s="214"/>
      <c r="W682" s="214"/>
      <c r="X682" s="214"/>
      <c r="Y682" s="214"/>
      <c r="Z682" s="214"/>
      <c r="AA682" s="214"/>
      <c r="AB682" s="214"/>
    </row>
    <row r="683" spans="1:28" ht="15" hidden="1" thickBot="1" x14ac:dyDescent="0.25">
      <c r="A683" s="214"/>
      <c r="B683" s="218"/>
      <c r="C683" s="214"/>
      <c r="D683" s="218"/>
      <c r="E683" s="214"/>
      <c r="F683" s="214"/>
      <c r="G683" s="214"/>
      <c r="H683" s="216"/>
      <c r="I683" s="216"/>
      <c r="J683" s="214"/>
      <c r="K683" s="217"/>
      <c r="L683" s="214"/>
      <c r="M683" s="214"/>
      <c r="N683" s="214"/>
      <c r="O683" s="214"/>
      <c r="P683" s="214"/>
      <c r="Q683" s="214"/>
      <c r="R683" s="214"/>
      <c r="S683" s="214"/>
      <c r="T683" s="214"/>
      <c r="U683" s="214"/>
      <c r="V683" s="214"/>
      <c r="W683" s="214"/>
      <c r="X683" s="214"/>
      <c r="Y683" s="214"/>
      <c r="Z683" s="214"/>
      <c r="AA683" s="214"/>
      <c r="AB683" s="214"/>
    </row>
    <row r="684" spans="1:28" ht="15" hidden="1" thickBot="1" x14ac:dyDescent="0.25">
      <c r="A684" s="214"/>
      <c r="B684" s="218"/>
      <c r="C684" s="214"/>
      <c r="D684" s="218"/>
      <c r="E684" s="214"/>
      <c r="F684" s="214"/>
      <c r="G684" s="214"/>
      <c r="H684" s="216"/>
      <c r="I684" s="216"/>
      <c r="J684" s="214"/>
      <c r="K684" s="217"/>
      <c r="L684" s="214"/>
      <c r="M684" s="214"/>
      <c r="N684" s="214"/>
      <c r="O684" s="214"/>
      <c r="P684" s="214"/>
      <c r="Q684" s="214"/>
      <c r="R684" s="214"/>
      <c r="S684" s="214"/>
      <c r="T684" s="214"/>
      <c r="U684" s="214"/>
      <c r="V684" s="214"/>
      <c r="W684" s="214"/>
      <c r="X684" s="214"/>
      <c r="Y684" s="214"/>
      <c r="Z684" s="214"/>
      <c r="AA684" s="214"/>
      <c r="AB684" s="214"/>
    </row>
    <row r="685" spans="1:28" ht="15" hidden="1" thickBot="1" x14ac:dyDescent="0.25">
      <c r="A685" s="214"/>
      <c r="B685" s="218"/>
      <c r="C685" s="214"/>
      <c r="D685" s="218"/>
      <c r="E685" s="214"/>
      <c r="F685" s="214"/>
      <c r="G685" s="214"/>
      <c r="H685" s="216"/>
      <c r="I685" s="216"/>
      <c r="J685" s="214"/>
      <c r="K685" s="217"/>
      <c r="L685" s="214"/>
      <c r="M685" s="214"/>
      <c r="N685" s="214"/>
      <c r="O685" s="214"/>
      <c r="P685" s="214"/>
      <c r="Q685" s="214"/>
      <c r="R685" s="214"/>
      <c r="S685" s="214"/>
      <c r="T685" s="214"/>
      <c r="U685" s="214"/>
      <c r="V685" s="214"/>
      <c r="W685" s="214"/>
      <c r="X685" s="214"/>
      <c r="Y685" s="214"/>
      <c r="Z685" s="214"/>
      <c r="AA685" s="214"/>
      <c r="AB685" s="214"/>
    </row>
    <row r="686" spans="1:28" ht="15" hidden="1" thickBot="1" x14ac:dyDescent="0.25">
      <c r="A686" s="214"/>
      <c r="B686" s="218"/>
      <c r="C686" s="214"/>
      <c r="D686" s="218"/>
      <c r="E686" s="214"/>
      <c r="F686" s="214"/>
      <c r="G686" s="214"/>
      <c r="H686" s="216"/>
      <c r="I686" s="216"/>
      <c r="J686" s="214"/>
      <c r="K686" s="217"/>
      <c r="L686" s="214"/>
      <c r="M686" s="214"/>
      <c r="N686" s="214"/>
      <c r="O686" s="214"/>
      <c r="P686" s="214"/>
      <c r="Q686" s="214"/>
      <c r="R686" s="214"/>
      <c r="S686" s="214"/>
      <c r="T686" s="214"/>
      <c r="U686" s="214"/>
      <c r="V686" s="214"/>
      <c r="W686" s="214"/>
      <c r="X686" s="214"/>
      <c r="Y686" s="214"/>
      <c r="Z686" s="214"/>
      <c r="AA686" s="214"/>
      <c r="AB686" s="214"/>
    </row>
    <row r="687" spans="1:28" ht="15" hidden="1" thickBot="1" x14ac:dyDescent="0.25">
      <c r="A687" s="214"/>
      <c r="B687" s="218"/>
      <c r="C687" s="214"/>
      <c r="D687" s="218"/>
      <c r="E687" s="214"/>
      <c r="F687" s="214"/>
      <c r="G687" s="214"/>
      <c r="H687" s="216"/>
      <c r="I687" s="216"/>
      <c r="J687" s="214"/>
      <c r="K687" s="217"/>
      <c r="L687" s="214"/>
      <c r="M687" s="214"/>
      <c r="N687" s="214"/>
      <c r="O687" s="214"/>
      <c r="P687" s="214"/>
      <c r="Q687" s="214"/>
      <c r="R687" s="214"/>
      <c r="S687" s="214"/>
      <c r="T687" s="214"/>
      <c r="U687" s="214"/>
      <c r="V687" s="214"/>
      <c r="W687" s="214"/>
      <c r="X687" s="214"/>
      <c r="Y687" s="214"/>
      <c r="Z687" s="214"/>
      <c r="AA687" s="214"/>
      <c r="AB687" s="214"/>
    </row>
    <row r="688" spans="1:28" ht="15" hidden="1" thickBot="1" x14ac:dyDescent="0.25">
      <c r="A688" s="214"/>
      <c r="B688" s="218"/>
      <c r="C688" s="214"/>
      <c r="D688" s="218"/>
      <c r="E688" s="214"/>
      <c r="F688" s="214"/>
      <c r="G688" s="214"/>
      <c r="H688" s="216"/>
      <c r="I688" s="216"/>
      <c r="J688" s="214"/>
      <c r="K688" s="217"/>
      <c r="L688" s="214"/>
      <c r="M688" s="214"/>
      <c r="N688" s="214"/>
      <c r="O688" s="214"/>
      <c r="P688" s="214"/>
      <c r="Q688" s="214"/>
      <c r="R688" s="214"/>
      <c r="S688" s="214"/>
      <c r="T688" s="214"/>
      <c r="U688" s="214"/>
      <c r="V688" s="214"/>
      <c r="W688" s="214"/>
      <c r="X688" s="214"/>
      <c r="Y688" s="214"/>
      <c r="Z688" s="214"/>
      <c r="AA688" s="214"/>
      <c r="AB688" s="214"/>
    </row>
    <row r="689" spans="1:28" ht="15" hidden="1" thickBot="1" x14ac:dyDescent="0.25">
      <c r="A689" s="214"/>
      <c r="B689" s="218"/>
      <c r="C689" s="214"/>
      <c r="D689" s="218"/>
      <c r="E689" s="214"/>
      <c r="F689" s="214"/>
      <c r="G689" s="214"/>
      <c r="H689" s="216"/>
      <c r="I689" s="216"/>
      <c r="J689" s="214"/>
      <c r="K689" s="217"/>
      <c r="L689" s="214"/>
      <c r="M689" s="214"/>
      <c r="N689" s="214"/>
      <c r="O689" s="214"/>
      <c r="P689" s="214"/>
      <c r="Q689" s="214"/>
      <c r="R689" s="214"/>
      <c r="S689" s="214"/>
      <c r="T689" s="214"/>
      <c r="U689" s="214"/>
      <c r="V689" s="214"/>
      <c r="W689" s="214"/>
      <c r="X689" s="214"/>
      <c r="Y689" s="214"/>
      <c r="Z689" s="214"/>
      <c r="AA689" s="214"/>
      <c r="AB689" s="214"/>
    </row>
    <row r="690" spans="1:28" ht="15" hidden="1" thickBot="1" x14ac:dyDescent="0.25">
      <c r="A690" s="214"/>
      <c r="B690" s="218"/>
      <c r="C690" s="214"/>
      <c r="D690" s="218"/>
      <c r="E690" s="214"/>
      <c r="F690" s="214"/>
      <c r="G690" s="214"/>
      <c r="H690" s="216"/>
      <c r="I690" s="216"/>
      <c r="J690" s="214"/>
      <c r="K690" s="217"/>
      <c r="L690" s="214"/>
      <c r="M690" s="214"/>
      <c r="N690" s="214"/>
      <c r="O690" s="214"/>
      <c r="P690" s="214"/>
      <c r="Q690" s="214"/>
      <c r="R690" s="214"/>
      <c r="S690" s="214"/>
      <c r="T690" s="214"/>
      <c r="U690" s="214"/>
      <c r="V690" s="214"/>
      <c r="W690" s="214"/>
      <c r="X690" s="214"/>
      <c r="Y690" s="214"/>
      <c r="Z690" s="214"/>
      <c r="AA690" s="214"/>
      <c r="AB690" s="214"/>
    </row>
    <row r="691" spans="1:28" ht="15" hidden="1" thickBot="1" x14ac:dyDescent="0.25">
      <c r="A691" s="214"/>
      <c r="B691" s="218"/>
      <c r="C691" s="214"/>
      <c r="D691" s="218"/>
      <c r="E691" s="214"/>
      <c r="F691" s="214"/>
      <c r="G691" s="214"/>
      <c r="H691" s="216"/>
      <c r="I691" s="216"/>
      <c r="J691" s="214"/>
      <c r="K691" s="217"/>
      <c r="L691" s="214"/>
      <c r="M691" s="214"/>
      <c r="N691" s="214"/>
      <c r="O691" s="214"/>
      <c r="P691" s="214"/>
      <c r="Q691" s="214"/>
      <c r="R691" s="214"/>
      <c r="S691" s="214"/>
      <c r="T691" s="214"/>
      <c r="U691" s="214"/>
      <c r="V691" s="214"/>
      <c r="W691" s="214"/>
      <c r="X691" s="214"/>
      <c r="Y691" s="214"/>
      <c r="Z691" s="214"/>
      <c r="AA691" s="214"/>
      <c r="AB691" s="214"/>
    </row>
    <row r="692" spans="1:28" ht="15" hidden="1" thickBot="1" x14ac:dyDescent="0.25">
      <c r="A692" s="214"/>
      <c r="B692" s="218"/>
      <c r="C692" s="214"/>
      <c r="D692" s="218"/>
      <c r="E692" s="214"/>
      <c r="F692" s="214"/>
      <c r="G692" s="214"/>
      <c r="H692" s="216"/>
      <c r="I692" s="216"/>
      <c r="J692" s="214"/>
      <c r="K692" s="217"/>
      <c r="L692" s="214"/>
      <c r="M692" s="214"/>
      <c r="N692" s="214"/>
      <c r="O692" s="214"/>
      <c r="P692" s="214"/>
      <c r="Q692" s="214"/>
      <c r="R692" s="214"/>
      <c r="S692" s="214"/>
      <c r="T692" s="214"/>
      <c r="U692" s="214"/>
      <c r="V692" s="214"/>
      <c r="W692" s="214"/>
      <c r="X692" s="214"/>
      <c r="Y692" s="214"/>
      <c r="Z692" s="214"/>
      <c r="AA692" s="214"/>
      <c r="AB692" s="214"/>
    </row>
    <row r="693" spans="1:28" ht="15" hidden="1" thickBot="1" x14ac:dyDescent="0.25">
      <c r="A693" s="214"/>
      <c r="B693" s="218"/>
      <c r="C693" s="214"/>
      <c r="D693" s="218"/>
      <c r="E693" s="214"/>
      <c r="F693" s="214"/>
      <c r="G693" s="214"/>
      <c r="H693" s="216"/>
      <c r="I693" s="216"/>
      <c r="J693" s="214"/>
      <c r="K693" s="217"/>
      <c r="L693" s="214"/>
      <c r="M693" s="214"/>
      <c r="N693" s="214"/>
      <c r="O693" s="214"/>
      <c r="P693" s="214"/>
      <c r="Q693" s="214"/>
      <c r="R693" s="214"/>
      <c r="S693" s="214"/>
      <c r="T693" s="214"/>
      <c r="U693" s="214"/>
      <c r="V693" s="214"/>
      <c r="W693" s="214"/>
      <c r="X693" s="214"/>
      <c r="Y693" s="214"/>
      <c r="Z693" s="214"/>
      <c r="AA693" s="214"/>
      <c r="AB693" s="214"/>
    </row>
    <row r="694" spans="1:28" ht="15" hidden="1" thickBot="1" x14ac:dyDescent="0.25">
      <c r="A694" s="214"/>
      <c r="B694" s="218"/>
      <c r="C694" s="214"/>
      <c r="D694" s="218"/>
      <c r="E694" s="214"/>
      <c r="F694" s="214"/>
      <c r="G694" s="214"/>
      <c r="H694" s="216"/>
      <c r="I694" s="216"/>
      <c r="J694" s="214"/>
      <c r="K694" s="217"/>
      <c r="L694" s="214"/>
      <c r="M694" s="214"/>
      <c r="N694" s="214"/>
      <c r="O694" s="214"/>
      <c r="P694" s="214"/>
      <c r="Q694" s="214"/>
      <c r="R694" s="214"/>
      <c r="S694" s="214"/>
      <c r="T694" s="214"/>
      <c r="U694" s="214"/>
      <c r="V694" s="214"/>
      <c r="W694" s="214"/>
      <c r="X694" s="214"/>
      <c r="Y694" s="214"/>
      <c r="Z694" s="214"/>
      <c r="AA694" s="214"/>
      <c r="AB694" s="214"/>
    </row>
    <row r="695" spans="1:28" ht="15" hidden="1" thickBot="1" x14ac:dyDescent="0.25">
      <c r="A695" s="214"/>
      <c r="B695" s="218"/>
      <c r="C695" s="214"/>
      <c r="D695" s="218"/>
      <c r="E695" s="214"/>
      <c r="F695" s="214"/>
      <c r="G695" s="214"/>
      <c r="H695" s="216"/>
      <c r="I695" s="216"/>
      <c r="J695" s="214"/>
      <c r="K695" s="217"/>
      <c r="L695" s="214"/>
      <c r="M695" s="214"/>
      <c r="N695" s="214"/>
      <c r="O695" s="214"/>
      <c r="P695" s="214"/>
      <c r="Q695" s="214"/>
      <c r="R695" s="214"/>
      <c r="S695" s="214"/>
      <c r="T695" s="214"/>
      <c r="U695" s="214"/>
      <c r="V695" s="214"/>
      <c r="W695" s="214"/>
      <c r="X695" s="214"/>
      <c r="Y695" s="214"/>
      <c r="Z695" s="214"/>
      <c r="AA695" s="214"/>
      <c r="AB695" s="214"/>
    </row>
    <row r="696" spans="1:28" ht="15" hidden="1" thickBot="1" x14ac:dyDescent="0.25">
      <c r="A696" s="214"/>
      <c r="B696" s="218"/>
      <c r="C696" s="214"/>
      <c r="D696" s="218"/>
      <c r="E696" s="214"/>
      <c r="F696" s="214"/>
      <c r="G696" s="214"/>
      <c r="H696" s="216"/>
      <c r="I696" s="216"/>
      <c r="J696" s="214"/>
      <c r="K696" s="217"/>
      <c r="L696" s="214"/>
      <c r="M696" s="214"/>
      <c r="N696" s="214"/>
      <c r="O696" s="214"/>
      <c r="P696" s="214"/>
      <c r="Q696" s="214"/>
      <c r="R696" s="214"/>
      <c r="S696" s="214"/>
      <c r="T696" s="214"/>
      <c r="U696" s="214"/>
      <c r="V696" s="214"/>
      <c r="W696" s="214"/>
      <c r="X696" s="214"/>
      <c r="Y696" s="214"/>
      <c r="Z696" s="214"/>
      <c r="AA696" s="214"/>
      <c r="AB696" s="214"/>
    </row>
    <row r="697" spans="1:28" ht="15" hidden="1" thickBot="1" x14ac:dyDescent="0.25">
      <c r="A697" s="214"/>
      <c r="B697" s="218"/>
      <c r="C697" s="214"/>
      <c r="D697" s="218"/>
      <c r="E697" s="214"/>
      <c r="F697" s="214"/>
      <c r="G697" s="214"/>
      <c r="H697" s="216"/>
      <c r="I697" s="216"/>
      <c r="J697" s="214"/>
      <c r="K697" s="217"/>
      <c r="L697" s="214"/>
      <c r="M697" s="214"/>
      <c r="N697" s="214"/>
      <c r="O697" s="214"/>
      <c r="P697" s="214"/>
      <c r="Q697" s="214"/>
      <c r="R697" s="214"/>
      <c r="S697" s="214"/>
      <c r="T697" s="214"/>
      <c r="U697" s="214"/>
      <c r="V697" s="214"/>
      <c r="W697" s="214"/>
      <c r="X697" s="214"/>
      <c r="Y697" s="214"/>
      <c r="Z697" s="214"/>
      <c r="AA697" s="214"/>
      <c r="AB697" s="214"/>
    </row>
    <row r="698" spans="1:28" ht="15" hidden="1" thickBot="1" x14ac:dyDescent="0.25">
      <c r="A698" s="214"/>
      <c r="B698" s="218"/>
      <c r="C698" s="214"/>
      <c r="D698" s="218"/>
      <c r="E698" s="214"/>
      <c r="F698" s="214"/>
      <c r="G698" s="214"/>
      <c r="H698" s="216"/>
      <c r="I698" s="216"/>
      <c r="J698" s="214"/>
      <c r="K698" s="217"/>
      <c r="L698" s="214"/>
      <c r="M698" s="214"/>
      <c r="N698" s="214"/>
      <c r="O698" s="214"/>
      <c r="P698" s="214"/>
      <c r="Q698" s="214"/>
      <c r="R698" s="214"/>
      <c r="S698" s="214"/>
      <c r="T698" s="214"/>
      <c r="U698" s="214"/>
      <c r="V698" s="214"/>
      <c r="W698" s="214"/>
      <c r="X698" s="214"/>
      <c r="Y698" s="214"/>
      <c r="Z698" s="214"/>
      <c r="AA698" s="214"/>
      <c r="AB698" s="214"/>
    </row>
    <row r="699" spans="1:28" ht="15" hidden="1" thickBot="1" x14ac:dyDescent="0.25">
      <c r="A699" s="214"/>
      <c r="B699" s="218"/>
      <c r="C699" s="214"/>
      <c r="D699" s="218"/>
      <c r="E699" s="214"/>
      <c r="F699" s="214"/>
      <c r="G699" s="214"/>
      <c r="H699" s="216"/>
      <c r="I699" s="216"/>
      <c r="J699" s="214"/>
      <c r="K699" s="217"/>
      <c r="L699" s="214"/>
      <c r="M699" s="214"/>
      <c r="N699" s="214"/>
      <c r="O699" s="214"/>
      <c r="P699" s="214"/>
      <c r="Q699" s="214"/>
      <c r="R699" s="214"/>
      <c r="S699" s="214"/>
      <c r="T699" s="214"/>
      <c r="U699" s="214"/>
      <c r="V699" s="214"/>
      <c r="W699" s="214"/>
      <c r="X699" s="214"/>
      <c r="Y699" s="214"/>
      <c r="Z699" s="214"/>
      <c r="AA699" s="214"/>
      <c r="AB699" s="214"/>
    </row>
    <row r="700" spans="1:28" ht="15" hidden="1" thickBot="1" x14ac:dyDescent="0.25">
      <c r="A700" s="214"/>
      <c r="B700" s="218"/>
      <c r="C700" s="214"/>
      <c r="D700" s="218"/>
      <c r="E700" s="214"/>
      <c r="F700" s="214"/>
      <c r="G700" s="214"/>
      <c r="H700" s="216"/>
      <c r="I700" s="216"/>
      <c r="J700" s="214"/>
      <c r="K700" s="217"/>
      <c r="L700" s="214"/>
      <c r="M700" s="214"/>
      <c r="N700" s="214"/>
      <c r="O700" s="214"/>
      <c r="P700" s="214"/>
      <c r="Q700" s="214"/>
      <c r="R700" s="214"/>
      <c r="S700" s="214"/>
      <c r="T700" s="214"/>
      <c r="U700" s="214"/>
      <c r="V700" s="214"/>
      <c r="W700" s="214"/>
      <c r="X700" s="214"/>
      <c r="Y700" s="214"/>
      <c r="Z700" s="214"/>
      <c r="AA700" s="214"/>
      <c r="AB700" s="214"/>
    </row>
    <row r="701" spans="1:28" ht="15" hidden="1" thickBot="1" x14ac:dyDescent="0.25">
      <c r="A701" s="214"/>
      <c r="B701" s="218"/>
      <c r="C701" s="214"/>
      <c r="D701" s="218"/>
      <c r="E701" s="214"/>
      <c r="F701" s="214"/>
      <c r="G701" s="214"/>
      <c r="H701" s="216"/>
      <c r="I701" s="216"/>
      <c r="J701" s="214"/>
      <c r="K701" s="217"/>
      <c r="L701" s="214"/>
      <c r="M701" s="214"/>
      <c r="N701" s="214"/>
      <c r="O701" s="214"/>
      <c r="P701" s="214"/>
      <c r="Q701" s="214"/>
      <c r="R701" s="214"/>
      <c r="S701" s="214"/>
      <c r="T701" s="214"/>
      <c r="U701" s="214"/>
      <c r="V701" s="214"/>
      <c r="W701" s="214"/>
      <c r="X701" s="214"/>
      <c r="Y701" s="214"/>
      <c r="Z701" s="214"/>
      <c r="AA701" s="214"/>
      <c r="AB701" s="214"/>
    </row>
    <row r="702" spans="1:28" ht="15" hidden="1" thickBot="1" x14ac:dyDescent="0.25">
      <c r="A702" s="214"/>
      <c r="B702" s="218"/>
      <c r="C702" s="214"/>
      <c r="D702" s="218"/>
      <c r="E702" s="214"/>
      <c r="F702" s="214"/>
      <c r="G702" s="214"/>
      <c r="H702" s="216"/>
      <c r="I702" s="216"/>
      <c r="J702" s="214"/>
      <c r="K702" s="217"/>
      <c r="L702" s="214"/>
      <c r="M702" s="214"/>
      <c r="N702" s="214"/>
      <c r="O702" s="214"/>
      <c r="P702" s="214"/>
      <c r="Q702" s="214"/>
      <c r="R702" s="214"/>
      <c r="S702" s="214"/>
      <c r="T702" s="214"/>
      <c r="U702" s="214"/>
      <c r="V702" s="214"/>
      <c r="W702" s="214"/>
      <c r="X702" s="214"/>
      <c r="Y702" s="214"/>
      <c r="Z702" s="214"/>
      <c r="AA702" s="214"/>
      <c r="AB702" s="214"/>
    </row>
    <row r="703" spans="1:28" ht="15" hidden="1" thickBot="1" x14ac:dyDescent="0.25">
      <c r="A703" s="214"/>
      <c r="B703" s="218"/>
      <c r="C703" s="214"/>
      <c r="D703" s="218"/>
      <c r="E703" s="214"/>
      <c r="F703" s="214"/>
      <c r="G703" s="214"/>
      <c r="H703" s="216"/>
      <c r="I703" s="216"/>
      <c r="J703" s="214"/>
      <c r="K703" s="217"/>
      <c r="L703" s="214"/>
      <c r="M703" s="214"/>
      <c r="N703" s="214"/>
      <c r="O703" s="214"/>
      <c r="P703" s="214"/>
      <c r="Q703" s="214"/>
      <c r="R703" s="214"/>
      <c r="S703" s="214"/>
      <c r="T703" s="214"/>
      <c r="U703" s="214"/>
      <c r="V703" s="214"/>
      <c r="W703" s="214"/>
      <c r="X703" s="214"/>
      <c r="Y703" s="214"/>
      <c r="Z703" s="214"/>
      <c r="AA703" s="214"/>
      <c r="AB703" s="214"/>
    </row>
    <row r="704" spans="1:28" ht="15" hidden="1" thickBot="1" x14ac:dyDescent="0.25">
      <c r="A704" s="214"/>
      <c r="B704" s="218"/>
      <c r="C704" s="214"/>
      <c r="D704" s="218"/>
      <c r="E704" s="214"/>
      <c r="F704" s="214"/>
      <c r="G704" s="214"/>
      <c r="H704" s="216"/>
      <c r="I704" s="216"/>
      <c r="J704" s="214"/>
      <c r="K704" s="217"/>
      <c r="L704" s="214"/>
      <c r="M704" s="214"/>
      <c r="N704" s="214"/>
      <c r="O704" s="214"/>
      <c r="P704" s="214"/>
      <c r="Q704" s="214"/>
      <c r="R704" s="214"/>
      <c r="S704" s="214"/>
      <c r="T704" s="214"/>
      <c r="U704" s="214"/>
      <c r="V704" s="214"/>
      <c r="W704" s="214"/>
      <c r="X704" s="214"/>
      <c r="Y704" s="214"/>
      <c r="Z704" s="214"/>
      <c r="AA704" s="214"/>
      <c r="AB704" s="214"/>
    </row>
    <row r="705" spans="1:28" ht="15" hidden="1" thickBot="1" x14ac:dyDescent="0.25">
      <c r="A705" s="214"/>
      <c r="B705" s="218"/>
      <c r="C705" s="214"/>
      <c r="D705" s="218"/>
      <c r="E705" s="214"/>
      <c r="F705" s="214"/>
      <c r="G705" s="214"/>
      <c r="H705" s="216"/>
      <c r="I705" s="216"/>
      <c r="J705" s="214"/>
      <c r="K705" s="217"/>
      <c r="L705" s="214"/>
      <c r="M705" s="214"/>
      <c r="N705" s="214"/>
      <c r="O705" s="214"/>
      <c r="P705" s="214"/>
      <c r="Q705" s="214"/>
      <c r="R705" s="214"/>
      <c r="S705" s="214"/>
      <c r="T705" s="214"/>
      <c r="U705" s="214"/>
      <c r="V705" s="214"/>
      <c r="W705" s="214"/>
      <c r="X705" s="214"/>
      <c r="Y705" s="214"/>
      <c r="Z705" s="214"/>
      <c r="AA705" s="214"/>
      <c r="AB705" s="214"/>
    </row>
    <row r="706" spans="1:28" ht="15" hidden="1" thickBot="1" x14ac:dyDescent="0.25">
      <c r="A706" s="214"/>
      <c r="B706" s="218"/>
      <c r="C706" s="214"/>
      <c r="D706" s="218"/>
      <c r="E706" s="214"/>
      <c r="F706" s="214"/>
      <c r="G706" s="214"/>
      <c r="H706" s="216"/>
      <c r="I706" s="216"/>
      <c r="J706" s="214"/>
      <c r="K706" s="217"/>
      <c r="L706" s="214"/>
      <c r="M706" s="214"/>
      <c r="N706" s="214"/>
      <c r="O706" s="214"/>
      <c r="P706" s="214"/>
      <c r="Q706" s="214"/>
      <c r="R706" s="214"/>
      <c r="S706" s="214"/>
      <c r="T706" s="214"/>
      <c r="U706" s="214"/>
      <c r="V706" s="214"/>
      <c r="W706" s="214"/>
      <c r="X706" s="214"/>
      <c r="Y706" s="214"/>
      <c r="Z706" s="214"/>
      <c r="AA706" s="214"/>
      <c r="AB706" s="214"/>
    </row>
    <row r="707" spans="1:28" ht="15" hidden="1" thickBot="1" x14ac:dyDescent="0.25">
      <c r="A707" s="214"/>
      <c r="B707" s="218"/>
      <c r="C707" s="214"/>
      <c r="D707" s="218"/>
      <c r="E707" s="214"/>
      <c r="F707" s="214"/>
      <c r="G707" s="214"/>
      <c r="H707" s="216"/>
      <c r="I707" s="216"/>
      <c r="J707" s="214"/>
      <c r="K707" s="217"/>
      <c r="L707" s="214"/>
      <c r="M707" s="214"/>
      <c r="N707" s="214"/>
      <c r="O707" s="214"/>
      <c r="P707" s="214"/>
      <c r="Q707" s="214"/>
      <c r="R707" s="214"/>
      <c r="S707" s="214"/>
      <c r="T707" s="214"/>
      <c r="U707" s="214"/>
      <c r="V707" s="214"/>
      <c r="W707" s="214"/>
      <c r="X707" s="214"/>
      <c r="Y707" s="214"/>
      <c r="Z707" s="214"/>
      <c r="AA707" s="214"/>
      <c r="AB707" s="214"/>
    </row>
    <row r="708" spans="1:28" ht="15" hidden="1" thickBot="1" x14ac:dyDescent="0.25">
      <c r="A708" s="214"/>
      <c r="B708" s="218"/>
      <c r="C708" s="214"/>
      <c r="D708" s="218"/>
      <c r="E708" s="214"/>
      <c r="F708" s="214"/>
      <c r="G708" s="214"/>
      <c r="H708" s="216"/>
      <c r="I708" s="216"/>
      <c r="J708" s="214"/>
      <c r="K708" s="217"/>
      <c r="L708" s="214"/>
      <c r="M708" s="214"/>
      <c r="N708" s="214"/>
      <c r="O708" s="214"/>
      <c r="P708" s="214"/>
      <c r="Q708" s="214"/>
      <c r="R708" s="214"/>
      <c r="S708" s="214"/>
      <c r="T708" s="214"/>
      <c r="U708" s="214"/>
      <c r="V708" s="214"/>
      <c r="W708" s="214"/>
      <c r="X708" s="214"/>
      <c r="Y708" s="214"/>
      <c r="Z708" s="214"/>
      <c r="AA708" s="214"/>
      <c r="AB708" s="214"/>
    </row>
    <row r="709" spans="1:28" ht="15" hidden="1" thickBot="1" x14ac:dyDescent="0.25">
      <c r="A709" s="214"/>
      <c r="B709" s="218"/>
      <c r="C709" s="214"/>
      <c r="D709" s="218"/>
      <c r="E709" s="214"/>
      <c r="F709" s="214"/>
      <c r="G709" s="214"/>
      <c r="H709" s="216"/>
      <c r="I709" s="216"/>
      <c r="J709" s="214"/>
      <c r="K709" s="217"/>
      <c r="L709" s="214"/>
      <c r="M709" s="214"/>
      <c r="N709" s="214"/>
      <c r="O709" s="214"/>
      <c r="P709" s="214"/>
      <c r="Q709" s="214"/>
      <c r="R709" s="214"/>
      <c r="S709" s="214"/>
      <c r="T709" s="214"/>
      <c r="U709" s="214"/>
      <c r="V709" s="214"/>
      <c r="W709" s="214"/>
      <c r="X709" s="214"/>
      <c r="Y709" s="214"/>
      <c r="Z709" s="214"/>
      <c r="AA709" s="214"/>
      <c r="AB709" s="214"/>
    </row>
    <row r="710" spans="1:28" ht="15" hidden="1" thickBot="1" x14ac:dyDescent="0.25">
      <c r="A710" s="214"/>
      <c r="B710" s="218"/>
      <c r="C710" s="214"/>
      <c r="D710" s="218"/>
      <c r="E710" s="214"/>
      <c r="F710" s="214"/>
      <c r="G710" s="214"/>
      <c r="H710" s="216"/>
      <c r="I710" s="216"/>
      <c r="J710" s="214"/>
      <c r="K710" s="217"/>
      <c r="L710" s="214"/>
      <c r="M710" s="214"/>
      <c r="N710" s="214"/>
      <c r="O710" s="214"/>
      <c r="P710" s="214"/>
      <c r="Q710" s="214"/>
      <c r="R710" s="214"/>
      <c r="S710" s="214"/>
      <c r="T710" s="214"/>
      <c r="U710" s="214"/>
      <c r="V710" s="214"/>
      <c r="W710" s="214"/>
      <c r="X710" s="214"/>
      <c r="Y710" s="214"/>
      <c r="Z710" s="214"/>
      <c r="AA710" s="214"/>
      <c r="AB710" s="214"/>
    </row>
    <row r="711" spans="1:28" ht="15" hidden="1" thickBot="1" x14ac:dyDescent="0.25">
      <c r="A711" s="214"/>
      <c r="B711" s="218"/>
      <c r="C711" s="214"/>
      <c r="D711" s="218"/>
      <c r="E711" s="214"/>
      <c r="F711" s="214"/>
      <c r="G711" s="214"/>
      <c r="H711" s="216"/>
      <c r="I711" s="216"/>
      <c r="J711" s="214"/>
      <c r="K711" s="217"/>
      <c r="L711" s="214"/>
      <c r="M711" s="214"/>
      <c r="N711" s="214"/>
      <c r="O711" s="214"/>
      <c r="P711" s="214"/>
      <c r="Q711" s="214"/>
      <c r="R711" s="214"/>
      <c r="S711" s="214"/>
      <c r="T711" s="214"/>
      <c r="U711" s="214"/>
      <c r="V711" s="214"/>
      <c r="W711" s="214"/>
      <c r="X711" s="214"/>
      <c r="Y711" s="214"/>
      <c r="Z711" s="214"/>
      <c r="AA711" s="214"/>
      <c r="AB711" s="214"/>
    </row>
    <row r="712" spans="1:28" ht="15" hidden="1" thickBot="1" x14ac:dyDescent="0.25">
      <c r="A712" s="214"/>
      <c r="B712" s="218"/>
      <c r="C712" s="214"/>
      <c r="D712" s="218"/>
      <c r="E712" s="214"/>
      <c r="F712" s="214"/>
      <c r="G712" s="214"/>
      <c r="H712" s="216"/>
      <c r="I712" s="216"/>
      <c r="J712" s="214"/>
      <c r="K712" s="217"/>
      <c r="L712" s="214"/>
      <c r="M712" s="214"/>
      <c r="N712" s="214"/>
      <c r="O712" s="214"/>
      <c r="P712" s="214"/>
      <c r="Q712" s="214"/>
      <c r="R712" s="214"/>
      <c r="S712" s="214"/>
      <c r="T712" s="214"/>
      <c r="U712" s="214"/>
      <c r="V712" s="214"/>
      <c r="W712" s="214"/>
      <c r="X712" s="214"/>
      <c r="Y712" s="214"/>
      <c r="Z712" s="214"/>
      <c r="AA712" s="214"/>
      <c r="AB712" s="214"/>
    </row>
    <row r="713" spans="1:28" ht="15" hidden="1" thickBot="1" x14ac:dyDescent="0.25">
      <c r="A713" s="214"/>
      <c r="B713" s="218"/>
      <c r="C713" s="214"/>
      <c r="D713" s="218"/>
      <c r="E713" s="214"/>
      <c r="F713" s="214"/>
      <c r="G713" s="214"/>
      <c r="H713" s="216"/>
      <c r="I713" s="216"/>
      <c r="J713" s="214"/>
      <c r="K713" s="217"/>
      <c r="L713" s="214"/>
      <c r="M713" s="214"/>
      <c r="N713" s="214"/>
      <c r="O713" s="214"/>
      <c r="P713" s="214"/>
      <c r="Q713" s="214"/>
      <c r="R713" s="214"/>
      <c r="S713" s="214"/>
      <c r="T713" s="214"/>
      <c r="U713" s="214"/>
      <c r="V713" s="214"/>
      <c r="W713" s="214"/>
      <c r="X713" s="214"/>
      <c r="Y713" s="214"/>
      <c r="Z713" s="214"/>
      <c r="AA713" s="214"/>
      <c r="AB713" s="214"/>
    </row>
    <row r="714" spans="1:28" ht="15" hidden="1" thickBot="1" x14ac:dyDescent="0.25">
      <c r="A714" s="214"/>
      <c r="B714" s="218"/>
      <c r="C714" s="214"/>
      <c r="D714" s="218"/>
      <c r="E714" s="214"/>
      <c r="F714" s="214"/>
      <c r="G714" s="214"/>
      <c r="H714" s="216"/>
      <c r="I714" s="216"/>
      <c r="J714" s="214"/>
      <c r="K714" s="217"/>
      <c r="L714" s="214"/>
      <c r="M714" s="214"/>
      <c r="N714" s="214"/>
      <c r="O714" s="214"/>
      <c r="P714" s="214"/>
      <c r="Q714" s="214"/>
      <c r="R714" s="214"/>
      <c r="S714" s="214"/>
      <c r="T714" s="214"/>
      <c r="U714" s="214"/>
      <c r="V714" s="214"/>
      <c r="W714" s="214"/>
      <c r="X714" s="214"/>
      <c r="Y714" s="214"/>
      <c r="Z714" s="214"/>
      <c r="AA714" s="214"/>
      <c r="AB714" s="214"/>
    </row>
    <row r="715" spans="1:28" ht="15" hidden="1" thickBot="1" x14ac:dyDescent="0.25">
      <c r="A715" s="214"/>
      <c r="B715" s="218"/>
      <c r="C715" s="214"/>
      <c r="D715" s="218"/>
      <c r="E715" s="214"/>
      <c r="F715" s="214"/>
      <c r="G715" s="214"/>
      <c r="H715" s="216"/>
      <c r="I715" s="216"/>
      <c r="J715" s="214"/>
      <c r="K715" s="217"/>
      <c r="L715" s="214"/>
      <c r="M715" s="214"/>
      <c r="N715" s="214"/>
      <c r="O715" s="214"/>
      <c r="P715" s="214"/>
      <c r="Q715" s="214"/>
      <c r="R715" s="214"/>
      <c r="S715" s="214"/>
      <c r="T715" s="214"/>
      <c r="U715" s="214"/>
      <c r="V715" s="214"/>
      <c r="W715" s="214"/>
      <c r="X715" s="214"/>
      <c r="Y715" s="214"/>
      <c r="Z715" s="214"/>
      <c r="AA715" s="214"/>
      <c r="AB715" s="214"/>
    </row>
    <row r="716" spans="1:28" ht="15" hidden="1" thickBot="1" x14ac:dyDescent="0.25">
      <c r="A716" s="214"/>
      <c r="B716" s="218"/>
      <c r="C716" s="214"/>
      <c r="D716" s="218"/>
      <c r="E716" s="214"/>
      <c r="F716" s="214"/>
      <c r="G716" s="214"/>
      <c r="H716" s="216"/>
      <c r="I716" s="216"/>
      <c r="J716" s="214"/>
      <c r="K716" s="217"/>
      <c r="L716" s="214"/>
      <c r="M716" s="214"/>
      <c r="N716" s="214"/>
      <c r="O716" s="214"/>
      <c r="P716" s="214"/>
      <c r="Q716" s="214"/>
      <c r="R716" s="214"/>
      <c r="S716" s="214"/>
      <c r="T716" s="214"/>
      <c r="U716" s="214"/>
      <c r="V716" s="214"/>
      <c r="W716" s="214"/>
      <c r="X716" s="214"/>
      <c r="Y716" s="214"/>
      <c r="Z716" s="214"/>
      <c r="AA716" s="214"/>
      <c r="AB716" s="214"/>
    </row>
    <row r="717" spans="1:28" ht="15" hidden="1" thickBot="1" x14ac:dyDescent="0.25">
      <c r="A717" s="214"/>
      <c r="B717" s="218"/>
      <c r="C717" s="214"/>
      <c r="D717" s="218"/>
      <c r="E717" s="214"/>
      <c r="F717" s="214"/>
      <c r="G717" s="214"/>
      <c r="H717" s="216"/>
      <c r="I717" s="216"/>
      <c r="J717" s="214"/>
      <c r="K717" s="217"/>
      <c r="L717" s="214"/>
      <c r="M717" s="214"/>
      <c r="N717" s="214"/>
      <c r="O717" s="214"/>
      <c r="P717" s="214"/>
      <c r="Q717" s="214"/>
      <c r="R717" s="214"/>
      <c r="S717" s="214"/>
      <c r="T717" s="214"/>
      <c r="U717" s="214"/>
      <c r="V717" s="214"/>
      <c r="W717" s="214"/>
      <c r="X717" s="214"/>
      <c r="Y717" s="214"/>
      <c r="Z717" s="214"/>
      <c r="AA717" s="214"/>
      <c r="AB717" s="214"/>
    </row>
    <row r="718" spans="1:28" ht="15" hidden="1" thickBot="1" x14ac:dyDescent="0.25">
      <c r="A718" s="214"/>
      <c r="B718" s="218"/>
      <c r="C718" s="214"/>
      <c r="D718" s="218"/>
      <c r="E718" s="214"/>
      <c r="F718" s="214"/>
      <c r="G718" s="214"/>
      <c r="H718" s="216"/>
      <c r="I718" s="216"/>
      <c r="J718" s="214"/>
      <c r="K718" s="217"/>
      <c r="L718" s="214"/>
      <c r="M718" s="214"/>
      <c r="N718" s="214"/>
      <c r="O718" s="214"/>
      <c r="P718" s="214"/>
      <c r="Q718" s="214"/>
      <c r="R718" s="214"/>
      <c r="S718" s="214"/>
      <c r="T718" s="214"/>
      <c r="U718" s="214"/>
      <c r="V718" s="214"/>
      <c r="W718" s="214"/>
      <c r="X718" s="214"/>
      <c r="Y718" s="214"/>
      <c r="Z718" s="214"/>
      <c r="AA718" s="214"/>
      <c r="AB718" s="214"/>
    </row>
    <row r="719" spans="1:28" ht="15" hidden="1" thickBot="1" x14ac:dyDescent="0.25">
      <c r="A719" s="214"/>
      <c r="B719" s="218"/>
      <c r="C719" s="214"/>
      <c r="D719" s="218"/>
      <c r="E719" s="214"/>
      <c r="F719" s="214"/>
      <c r="G719" s="214"/>
      <c r="H719" s="216"/>
      <c r="I719" s="216"/>
      <c r="J719" s="214"/>
      <c r="K719" s="217"/>
      <c r="L719" s="214"/>
      <c r="M719" s="214"/>
      <c r="N719" s="214"/>
      <c r="O719" s="214"/>
      <c r="P719" s="214"/>
      <c r="Q719" s="214"/>
      <c r="R719" s="214"/>
      <c r="S719" s="214"/>
      <c r="T719" s="214"/>
      <c r="U719" s="214"/>
      <c r="V719" s="214"/>
      <c r="W719" s="214"/>
      <c r="X719" s="214"/>
      <c r="Y719" s="214"/>
      <c r="Z719" s="214"/>
      <c r="AA719" s="214"/>
      <c r="AB719" s="214"/>
    </row>
    <row r="720" spans="1:28" ht="15" hidden="1" thickBot="1" x14ac:dyDescent="0.25">
      <c r="A720" s="214"/>
      <c r="B720" s="218"/>
      <c r="C720" s="214"/>
      <c r="D720" s="218"/>
      <c r="E720" s="214"/>
      <c r="F720" s="214"/>
      <c r="G720" s="214"/>
      <c r="H720" s="216"/>
      <c r="I720" s="216"/>
      <c r="J720" s="214"/>
      <c r="K720" s="217"/>
      <c r="L720" s="214"/>
      <c r="M720" s="214"/>
      <c r="N720" s="214"/>
      <c r="O720" s="214"/>
      <c r="P720" s="214"/>
      <c r="Q720" s="214"/>
      <c r="R720" s="214"/>
      <c r="S720" s="214"/>
      <c r="T720" s="214"/>
      <c r="U720" s="214"/>
      <c r="V720" s="214"/>
      <c r="W720" s="214"/>
      <c r="X720" s="214"/>
      <c r="Y720" s="214"/>
      <c r="Z720" s="214"/>
      <c r="AA720" s="214"/>
      <c r="AB720" s="214"/>
    </row>
    <row r="721" spans="1:28" ht="15" hidden="1" thickBot="1" x14ac:dyDescent="0.25">
      <c r="A721" s="214"/>
      <c r="B721" s="218"/>
      <c r="C721" s="214"/>
      <c r="D721" s="218"/>
      <c r="E721" s="214"/>
      <c r="F721" s="214"/>
      <c r="G721" s="214"/>
      <c r="H721" s="216"/>
      <c r="I721" s="216"/>
      <c r="J721" s="214"/>
      <c r="K721" s="217"/>
      <c r="L721" s="214"/>
      <c r="M721" s="214"/>
      <c r="N721" s="214"/>
      <c r="O721" s="214"/>
      <c r="P721" s="214"/>
      <c r="Q721" s="214"/>
      <c r="R721" s="214"/>
      <c r="S721" s="214"/>
      <c r="T721" s="214"/>
      <c r="U721" s="214"/>
      <c r="V721" s="214"/>
      <c r="W721" s="214"/>
      <c r="X721" s="214"/>
      <c r="Y721" s="214"/>
      <c r="Z721" s="214"/>
      <c r="AA721" s="214"/>
      <c r="AB721" s="214"/>
    </row>
    <row r="722" spans="1:28" ht="15" hidden="1" thickBot="1" x14ac:dyDescent="0.25">
      <c r="A722" s="214"/>
      <c r="B722" s="218"/>
      <c r="C722" s="214"/>
      <c r="D722" s="218"/>
      <c r="E722" s="214"/>
      <c r="F722" s="214"/>
      <c r="G722" s="214"/>
      <c r="H722" s="216"/>
      <c r="I722" s="216"/>
      <c r="J722" s="214"/>
      <c r="K722" s="217"/>
      <c r="L722" s="214"/>
      <c r="M722" s="214"/>
      <c r="N722" s="214"/>
      <c r="O722" s="214"/>
      <c r="P722" s="214"/>
      <c r="Q722" s="214"/>
      <c r="R722" s="214"/>
      <c r="S722" s="214"/>
      <c r="T722" s="214"/>
      <c r="U722" s="214"/>
      <c r="V722" s="214"/>
      <c r="W722" s="214"/>
      <c r="X722" s="214"/>
      <c r="Y722" s="214"/>
      <c r="Z722" s="214"/>
      <c r="AA722" s="214"/>
      <c r="AB722" s="214"/>
    </row>
    <row r="723" spans="1:28" ht="15" hidden="1" thickBot="1" x14ac:dyDescent="0.25">
      <c r="A723" s="214"/>
      <c r="B723" s="218"/>
      <c r="C723" s="214"/>
      <c r="D723" s="218"/>
      <c r="E723" s="214"/>
      <c r="F723" s="214"/>
      <c r="G723" s="214"/>
      <c r="H723" s="216"/>
      <c r="I723" s="216"/>
      <c r="J723" s="214"/>
      <c r="K723" s="217"/>
      <c r="L723" s="214"/>
      <c r="M723" s="214"/>
      <c r="N723" s="214"/>
      <c r="O723" s="214"/>
      <c r="P723" s="214"/>
      <c r="Q723" s="214"/>
      <c r="R723" s="214"/>
      <c r="S723" s="214"/>
      <c r="T723" s="214"/>
      <c r="U723" s="214"/>
      <c r="V723" s="214"/>
      <c r="W723" s="214"/>
      <c r="X723" s="214"/>
      <c r="Y723" s="214"/>
      <c r="Z723" s="214"/>
      <c r="AA723" s="214"/>
      <c r="AB723" s="214"/>
    </row>
    <row r="724" spans="1:28" ht="15" hidden="1" thickBot="1" x14ac:dyDescent="0.25">
      <c r="A724" s="214"/>
      <c r="B724" s="218"/>
      <c r="C724" s="214"/>
      <c r="D724" s="218"/>
      <c r="E724" s="214"/>
      <c r="F724" s="214"/>
      <c r="G724" s="214"/>
      <c r="H724" s="216"/>
      <c r="I724" s="216"/>
      <c r="J724" s="214"/>
      <c r="K724" s="217"/>
      <c r="L724" s="214"/>
      <c r="M724" s="214"/>
      <c r="N724" s="214"/>
      <c r="O724" s="214"/>
      <c r="P724" s="214"/>
      <c r="Q724" s="214"/>
      <c r="R724" s="214"/>
      <c r="S724" s="214"/>
      <c r="T724" s="214"/>
      <c r="U724" s="214"/>
      <c r="V724" s="214"/>
      <c r="W724" s="214"/>
      <c r="X724" s="214"/>
      <c r="Y724" s="214"/>
      <c r="Z724" s="214"/>
      <c r="AA724" s="214"/>
      <c r="AB724" s="214"/>
    </row>
    <row r="725" spans="1:28" ht="15" hidden="1" thickBot="1" x14ac:dyDescent="0.25">
      <c r="A725" s="214"/>
      <c r="B725" s="218"/>
      <c r="C725" s="214"/>
      <c r="D725" s="218"/>
      <c r="E725" s="214"/>
      <c r="F725" s="214"/>
      <c r="G725" s="214"/>
      <c r="H725" s="216"/>
      <c r="I725" s="216"/>
      <c r="J725" s="214"/>
      <c r="K725" s="217"/>
      <c r="L725" s="214"/>
      <c r="M725" s="214"/>
      <c r="N725" s="214"/>
      <c r="O725" s="214"/>
      <c r="P725" s="214"/>
      <c r="Q725" s="214"/>
      <c r="R725" s="214"/>
      <c r="S725" s="214"/>
      <c r="T725" s="214"/>
      <c r="U725" s="214"/>
      <c r="V725" s="214"/>
      <c r="W725" s="214"/>
      <c r="X725" s="214"/>
      <c r="Y725" s="214"/>
      <c r="Z725" s="214"/>
      <c r="AA725" s="214"/>
      <c r="AB725" s="214"/>
    </row>
    <row r="726" spans="1:28" ht="15" hidden="1" thickBot="1" x14ac:dyDescent="0.25">
      <c r="A726" s="214"/>
      <c r="B726" s="218"/>
      <c r="C726" s="214"/>
      <c r="D726" s="218"/>
      <c r="E726" s="214"/>
      <c r="F726" s="214"/>
      <c r="G726" s="214"/>
      <c r="H726" s="216"/>
      <c r="I726" s="216"/>
      <c r="J726" s="214"/>
      <c r="K726" s="217"/>
      <c r="L726" s="214"/>
      <c r="M726" s="214"/>
      <c r="N726" s="214"/>
      <c r="O726" s="214"/>
      <c r="P726" s="214"/>
      <c r="Q726" s="214"/>
      <c r="R726" s="214"/>
      <c r="S726" s="214"/>
      <c r="T726" s="214"/>
      <c r="U726" s="214"/>
      <c r="V726" s="214"/>
      <c r="W726" s="214"/>
      <c r="X726" s="214"/>
      <c r="Y726" s="214"/>
      <c r="Z726" s="214"/>
      <c r="AA726" s="214"/>
      <c r="AB726" s="214"/>
    </row>
    <row r="727" spans="1:28" ht="15" hidden="1" thickBot="1" x14ac:dyDescent="0.25">
      <c r="A727" s="214"/>
      <c r="B727" s="218"/>
      <c r="C727" s="214"/>
      <c r="D727" s="218"/>
      <c r="E727" s="214"/>
      <c r="F727" s="214"/>
      <c r="G727" s="214"/>
      <c r="H727" s="216"/>
      <c r="I727" s="216"/>
      <c r="J727" s="214"/>
      <c r="K727" s="217"/>
      <c r="L727" s="214"/>
      <c r="M727" s="214"/>
      <c r="N727" s="214"/>
      <c r="O727" s="214"/>
      <c r="P727" s="214"/>
      <c r="Q727" s="214"/>
      <c r="R727" s="214"/>
      <c r="S727" s="214"/>
      <c r="T727" s="214"/>
      <c r="U727" s="214"/>
      <c r="V727" s="214"/>
      <c r="W727" s="214"/>
      <c r="X727" s="214"/>
      <c r="Y727" s="214"/>
      <c r="Z727" s="214"/>
      <c r="AA727" s="214"/>
      <c r="AB727" s="214"/>
    </row>
    <row r="728" spans="1:28" ht="15" hidden="1" thickBot="1" x14ac:dyDescent="0.25">
      <c r="A728" s="214"/>
      <c r="B728" s="218"/>
      <c r="C728" s="214"/>
      <c r="D728" s="218"/>
      <c r="E728" s="214"/>
      <c r="F728" s="214"/>
      <c r="G728" s="214"/>
      <c r="H728" s="216"/>
      <c r="I728" s="216"/>
      <c r="J728" s="214"/>
      <c r="K728" s="217"/>
      <c r="L728" s="214"/>
      <c r="M728" s="214"/>
      <c r="N728" s="214"/>
      <c r="O728" s="214"/>
      <c r="P728" s="214"/>
      <c r="Q728" s="214"/>
      <c r="R728" s="214"/>
      <c r="S728" s="214"/>
      <c r="T728" s="214"/>
      <c r="U728" s="214"/>
      <c r="V728" s="214"/>
      <c r="W728" s="214"/>
      <c r="X728" s="214"/>
      <c r="Y728" s="214"/>
      <c r="Z728" s="214"/>
      <c r="AA728" s="214"/>
      <c r="AB728" s="214"/>
    </row>
    <row r="729" spans="1:28" ht="15" hidden="1" thickBot="1" x14ac:dyDescent="0.25">
      <c r="A729" s="214"/>
      <c r="B729" s="218"/>
      <c r="C729" s="214"/>
      <c r="D729" s="218"/>
      <c r="E729" s="214"/>
      <c r="F729" s="214"/>
      <c r="G729" s="214"/>
      <c r="H729" s="216"/>
      <c r="I729" s="216"/>
      <c r="J729" s="214"/>
      <c r="K729" s="217"/>
      <c r="L729" s="214"/>
      <c r="M729" s="214"/>
      <c r="N729" s="214"/>
      <c r="O729" s="214"/>
      <c r="P729" s="214"/>
      <c r="Q729" s="214"/>
      <c r="R729" s="214"/>
      <c r="S729" s="214"/>
      <c r="T729" s="214"/>
      <c r="U729" s="214"/>
      <c r="V729" s="214"/>
      <c r="W729" s="214"/>
      <c r="X729" s="214"/>
      <c r="Y729" s="214"/>
      <c r="Z729" s="214"/>
      <c r="AA729" s="214"/>
      <c r="AB729" s="214"/>
    </row>
    <row r="730" spans="1:28" ht="15" hidden="1" thickBot="1" x14ac:dyDescent="0.25">
      <c r="A730" s="214"/>
      <c r="B730" s="218"/>
      <c r="C730" s="214"/>
      <c r="D730" s="218"/>
      <c r="E730" s="214"/>
      <c r="F730" s="214"/>
      <c r="G730" s="214"/>
      <c r="H730" s="216"/>
      <c r="I730" s="216"/>
      <c r="J730" s="214"/>
      <c r="K730" s="217"/>
      <c r="L730" s="214"/>
      <c r="M730" s="214"/>
      <c r="N730" s="214"/>
      <c r="O730" s="214"/>
      <c r="P730" s="214"/>
      <c r="Q730" s="214"/>
      <c r="R730" s="214"/>
      <c r="S730" s="214"/>
      <c r="T730" s="214"/>
      <c r="U730" s="214"/>
      <c r="V730" s="214"/>
      <c r="W730" s="214"/>
      <c r="X730" s="214"/>
      <c r="Y730" s="214"/>
      <c r="Z730" s="214"/>
      <c r="AA730" s="214"/>
      <c r="AB730" s="214"/>
    </row>
    <row r="731" spans="1:28" ht="15" hidden="1" thickBot="1" x14ac:dyDescent="0.25">
      <c r="A731" s="214"/>
      <c r="B731" s="218"/>
      <c r="C731" s="214"/>
      <c r="D731" s="218"/>
      <c r="E731" s="214"/>
      <c r="F731" s="214"/>
      <c r="G731" s="214"/>
      <c r="H731" s="216"/>
      <c r="I731" s="216"/>
      <c r="J731" s="214"/>
      <c r="K731" s="217"/>
      <c r="L731" s="214"/>
      <c r="M731" s="214"/>
      <c r="N731" s="214"/>
      <c r="O731" s="214"/>
      <c r="P731" s="214"/>
      <c r="Q731" s="214"/>
      <c r="R731" s="214"/>
      <c r="S731" s="214"/>
      <c r="T731" s="214"/>
      <c r="U731" s="214"/>
      <c r="V731" s="214"/>
      <c r="W731" s="214"/>
      <c r="X731" s="214"/>
      <c r="Y731" s="214"/>
      <c r="Z731" s="214"/>
      <c r="AA731" s="214"/>
      <c r="AB731" s="214"/>
    </row>
    <row r="732" spans="1:28" ht="15" hidden="1" thickBot="1" x14ac:dyDescent="0.25">
      <c r="A732" s="214"/>
      <c r="B732" s="218"/>
      <c r="C732" s="214"/>
      <c r="D732" s="218"/>
      <c r="E732" s="214"/>
      <c r="F732" s="214"/>
      <c r="G732" s="214"/>
      <c r="H732" s="216"/>
      <c r="I732" s="216"/>
      <c r="J732" s="214"/>
      <c r="K732" s="217"/>
      <c r="L732" s="214"/>
      <c r="M732" s="214"/>
      <c r="N732" s="214"/>
      <c r="O732" s="214"/>
      <c r="P732" s="214"/>
      <c r="Q732" s="214"/>
      <c r="R732" s="214"/>
      <c r="S732" s="214"/>
      <c r="T732" s="214"/>
      <c r="U732" s="214"/>
      <c r="V732" s="214"/>
      <c r="W732" s="214"/>
      <c r="X732" s="214"/>
      <c r="Y732" s="214"/>
      <c r="Z732" s="214"/>
      <c r="AA732" s="214"/>
      <c r="AB732" s="214"/>
    </row>
    <row r="733" spans="1:28" ht="15" hidden="1" thickBot="1" x14ac:dyDescent="0.25">
      <c r="A733" s="214"/>
      <c r="B733" s="218"/>
      <c r="C733" s="214"/>
      <c r="D733" s="218"/>
      <c r="E733" s="214"/>
      <c r="F733" s="214"/>
      <c r="G733" s="214"/>
      <c r="H733" s="216"/>
      <c r="I733" s="216"/>
      <c r="J733" s="214"/>
      <c r="K733" s="217"/>
      <c r="L733" s="214"/>
      <c r="M733" s="214"/>
      <c r="N733" s="214"/>
      <c r="O733" s="214"/>
      <c r="P733" s="214"/>
      <c r="Q733" s="214"/>
      <c r="R733" s="214"/>
      <c r="S733" s="214"/>
      <c r="T733" s="214"/>
      <c r="U733" s="214"/>
      <c r="V733" s="214"/>
      <c r="W733" s="214"/>
      <c r="X733" s="214"/>
      <c r="Y733" s="214"/>
      <c r="Z733" s="214"/>
      <c r="AA733" s="214"/>
      <c r="AB733" s="214"/>
    </row>
    <row r="734" spans="1:28" ht="15" hidden="1" thickBot="1" x14ac:dyDescent="0.25">
      <c r="A734" s="214"/>
      <c r="B734" s="218"/>
      <c r="C734" s="214"/>
      <c r="D734" s="218"/>
      <c r="E734" s="214"/>
      <c r="F734" s="214"/>
      <c r="G734" s="214"/>
      <c r="H734" s="216"/>
      <c r="I734" s="216"/>
      <c r="J734" s="214"/>
      <c r="K734" s="217"/>
      <c r="L734" s="214"/>
      <c r="M734" s="214"/>
      <c r="N734" s="214"/>
      <c r="O734" s="214"/>
      <c r="P734" s="214"/>
      <c r="Q734" s="214"/>
      <c r="R734" s="214"/>
      <c r="S734" s="214"/>
      <c r="T734" s="214"/>
      <c r="U734" s="214"/>
      <c r="V734" s="214"/>
      <c r="W734" s="214"/>
      <c r="X734" s="214"/>
      <c r="Y734" s="214"/>
      <c r="Z734" s="214"/>
      <c r="AA734" s="214"/>
      <c r="AB734" s="214"/>
    </row>
    <row r="735" spans="1:28" ht="15" hidden="1" thickBot="1" x14ac:dyDescent="0.25">
      <c r="A735" s="214"/>
      <c r="B735" s="218"/>
      <c r="C735" s="214"/>
      <c r="D735" s="218"/>
      <c r="E735" s="214"/>
      <c r="F735" s="214"/>
      <c r="G735" s="214"/>
      <c r="H735" s="216"/>
      <c r="I735" s="216"/>
      <c r="J735" s="214"/>
      <c r="K735" s="217"/>
      <c r="L735" s="214"/>
      <c r="M735" s="214"/>
      <c r="N735" s="214"/>
      <c r="O735" s="214"/>
      <c r="P735" s="214"/>
      <c r="Q735" s="214"/>
      <c r="R735" s="214"/>
      <c r="S735" s="214"/>
      <c r="T735" s="214"/>
      <c r="U735" s="214"/>
      <c r="V735" s="214"/>
      <c r="W735" s="214"/>
      <c r="X735" s="214"/>
      <c r="Y735" s="214"/>
      <c r="Z735" s="214"/>
      <c r="AA735" s="214"/>
      <c r="AB735" s="214"/>
    </row>
    <row r="736" spans="1:28" ht="15" hidden="1" thickBot="1" x14ac:dyDescent="0.25">
      <c r="A736" s="214"/>
      <c r="B736" s="218"/>
      <c r="C736" s="214"/>
      <c r="D736" s="218"/>
      <c r="E736" s="214"/>
      <c r="F736" s="214"/>
      <c r="G736" s="214"/>
      <c r="H736" s="216"/>
      <c r="I736" s="216"/>
      <c r="J736" s="214"/>
      <c r="K736" s="217"/>
      <c r="L736" s="214"/>
      <c r="M736" s="214"/>
      <c r="N736" s="214"/>
      <c r="O736" s="214"/>
      <c r="P736" s="214"/>
      <c r="Q736" s="214"/>
      <c r="R736" s="214"/>
      <c r="S736" s="214"/>
      <c r="T736" s="214"/>
      <c r="U736" s="214"/>
      <c r="V736" s="214"/>
      <c r="W736" s="214"/>
      <c r="X736" s="214"/>
      <c r="Y736" s="214"/>
      <c r="Z736" s="214"/>
      <c r="AA736" s="214"/>
      <c r="AB736" s="214"/>
    </row>
    <row r="737" spans="1:28" ht="15" hidden="1" thickBot="1" x14ac:dyDescent="0.25">
      <c r="A737" s="214"/>
      <c r="B737" s="218"/>
      <c r="C737" s="214"/>
      <c r="D737" s="218"/>
      <c r="E737" s="214"/>
      <c r="F737" s="214"/>
      <c r="G737" s="214"/>
      <c r="H737" s="216"/>
      <c r="I737" s="216"/>
      <c r="J737" s="214"/>
      <c r="K737" s="217"/>
      <c r="L737" s="214"/>
      <c r="M737" s="214"/>
      <c r="N737" s="214"/>
      <c r="O737" s="214"/>
      <c r="P737" s="214"/>
      <c r="Q737" s="214"/>
      <c r="R737" s="214"/>
      <c r="S737" s="214"/>
      <c r="T737" s="214"/>
      <c r="U737" s="214"/>
      <c r="V737" s="214"/>
      <c r="W737" s="214"/>
      <c r="X737" s="214"/>
      <c r="Y737" s="214"/>
      <c r="Z737" s="214"/>
      <c r="AA737" s="214"/>
      <c r="AB737" s="214"/>
    </row>
    <row r="738" spans="1:28" ht="15" hidden="1" thickBot="1" x14ac:dyDescent="0.25">
      <c r="A738" s="214"/>
      <c r="B738" s="218"/>
      <c r="C738" s="214"/>
      <c r="D738" s="218"/>
      <c r="E738" s="214"/>
      <c r="F738" s="214"/>
      <c r="G738" s="214"/>
      <c r="H738" s="216"/>
      <c r="I738" s="216"/>
      <c r="J738" s="214"/>
      <c r="K738" s="217"/>
      <c r="L738" s="214"/>
      <c r="M738" s="214"/>
      <c r="N738" s="214"/>
      <c r="O738" s="214"/>
      <c r="P738" s="214"/>
      <c r="Q738" s="214"/>
      <c r="R738" s="214"/>
      <c r="S738" s="214"/>
      <c r="T738" s="214"/>
      <c r="U738" s="214"/>
      <c r="V738" s="214"/>
      <c r="W738" s="214"/>
      <c r="X738" s="214"/>
      <c r="Y738" s="214"/>
      <c r="Z738" s="214"/>
      <c r="AA738" s="214"/>
      <c r="AB738" s="214"/>
    </row>
    <row r="739" spans="1:28" ht="15" hidden="1" thickBot="1" x14ac:dyDescent="0.25">
      <c r="A739" s="214"/>
      <c r="B739" s="218"/>
      <c r="C739" s="214"/>
      <c r="D739" s="218"/>
      <c r="E739" s="214"/>
      <c r="F739" s="214"/>
      <c r="G739" s="214"/>
      <c r="H739" s="216"/>
      <c r="I739" s="216"/>
      <c r="J739" s="214"/>
      <c r="K739" s="217"/>
      <c r="L739" s="214"/>
      <c r="M739" s="214"/>
      <c r="N739" s="214"/>
      <c r="O739" s="214"/>
      <c r="P739" s="214"/>
      <c r="Q739" s="214"/>
      <c r="R739" s="214"/>
      <c r="S739" s="214"/>
      <c r="T739" s="214"/>
      <c r="U739" s="214"/>
      <c r="V739" s="214"/>
      <c r="W739" s="214"/>
      <c r="X739" s="214"/>
      <c r="Y739" s="214"/>
      <c r="Z739" s="214"/>
      <c r="AA739" s="214"/>
      <c r="AB739" s="214"/>
    </row>
    <row r="740" spans="1:28" ht="15" hidden="1" thickBot="1" x14ac:dyDescent="0.25">
      <c r="A740" s="214"/>
      <c r="B740" s="218"/>
      <c r="C740" s="214"/>
      <c r="D740" s="218"/>
      <c r="E740" s="214"/>
      <c r="F740" s="214"/>
      <c r="G740" s="214"/>
      <c r="H740" s="216"/>
      <c r="I740" s="216"/>
      <c r="J740" s="214"/>
      <c r="K740" s="217"/>
      <c r="L740" s="214"/>
      <c r="M740" s="214"/>
      <c r="N740" s="214"/>
      <c r="O740" s="214"/>
      <c r="P740" s="214"/>
      <c r="Q740" s="214"/>
      <c r="R740" s="214"/>
      <c r="S740" s="214"/>
      <c r="T740" s="214"/>
      <c r="U740" s="214"/>
      <c r="V740" s="214"/>
      <c r="W740" s="214"/>
      <c r="X740" s="214"/>
      <c r="Y740" s="214"/>
      <c r="Z740" s="214"/>
      <c r="AA740" s="214"/>
      <c r="AB740" s="214"/>
    </row>
    <row r="741" spans="1:28" ht="15" hidden="1" thickBot="1" x14ac:dyDescent="0.25">
      <c r="A741" s="214"/>
      <c r="B741" s="218"/>
      <c r="C741" s="214"/>
      <c r="D741" s="218"/>
      <c r="E741" s="214"/>
      <c r="F741" s="214"/>
      <c r="G741" s="214"/>
      <c r="H741" s="216"/>
      <c r="I741" s="216"/>
      <c r="J741" s="214"/>
      <c r="K741" s="217"/>
      <c r="L741" s="214"/>
      <c r="M741" s="214"/>
      <c r="N741" s="214"/>
      <c r="O741" s="214"/>
      <c r="P741" s="214"/>
      <c r="Q741" s="214"/>
      <c r="R741" s="214"/>
      <c r="S741" s="214"/>
      <c r="T741" s="214"/>
      <c r="U741" s="214"/>
      <c r="V741" s="214"/>
      <c r="W741" s="214"/>
      <c r="X741" s="214"/>
      <c r="Y741" s="214"/>
      <c r="Z741" s="214"/>
      <c r="AA741" s="214"/>
      <c r="AB741" s="214"/>
    </row>
    <row r="742" spans="1:28" ht="15" hidden="1" thickBot="1" x14ac:dyDescent="0.25">
      <c r="A742" s="214"/>
      <c r="B742" s="218"/>
      <c r="C742" s="214"/>
      <c r="D742" s="218"/>
      <c r="E742" s="214"/>
      <c r="F742" s="214"/>
      <c r="G742" s="214"/>
      <c r="H742" s="216"/>
      <c r="I742" s="216"/>
      <c r="J742" s="214"/>
      <c r="K742" s="217"/>
      <c r="L742" s="214"/>
      <c r="M742" s="214"/>
      <c r="N742" s="214"/>
      <c r="O742" s="214"/>
      <c r="P742" s="214"/>
      <c r="Q742" s="214"/>
      <c r="R742" s="214"/>
      <c r="S742" s="214"/>
      <c r="T742" s="214"/>
      <c r="U742" s="214"/>
      <c r="V742" s="214"/>
      <c r="W742" s="214"/>
      <c r="X742" s="214"/>
      <c r="Y742" s="214"/>
      <c r="Z742" s="214"/>
      <c r="AA742" s="214"/>
      <c r="AB742" s="214"/>
    </row>
    <row r="743" spans="1:28" ht="15" hidden="1" thickBot="1" x14ac:dyDescent="0.25">
      <c r="A743" s="214"/>
      <c r="B743" s="218"/>
      <c r="C743" s="214"/>
      <c r="D743" s="218"/>
      <c r="E743" s="214"/>
      <c r="F743" s="214"/>
      <c r="G743" s="214"/>
      <c r="H743" s="216"/>
      <c r="I743" s="216"/>
      <c r="J743" s="214"/>
      <c r="K743" s="217"/>
      <c r="L743" s="214"/>
      <c r="M743" s="214"/>
      <c r="N743" s="214"/>
      <c r="O743" s="214"/>
      <c r="P743" s="214"/>
      <c r="Q743" s="214"/>
      <c r="R743" s="214"/>
      <c r="S743" s="214"/>
      <c r="T743" s="214"/>
      <c r="U743" s="214"/>
      <c r="V743" s="214"/>
      <c r="W743" s="214"/>
      <c r="X743" s="214"/>
      <c r="Y743" s="214"/>
      <c r="Z743" s="214"/>
      <c r="AA743" s="214"/>
      <c r="AB743" s="214"/>
    </row>
    <row r="744" spans="1:28" ht="15" hidden="1" thickBot="1" x14ac:dyDescent="0.25">
      <c r="A744" s="214"/>
      <c r="B744" s="218"/>
      <c r="C744" s="214"/>
      <c r="D744" s="218"/>
      <c r="E744" s="214"/>
      <c r="F744" s="214"/>
      <c r="G744" s="214"/>
      <c r="H744" s="216"/>
      <c r="I744" s="216"/>
      <c r="J744" s="214"/>
      <c r="K744" s="217"/>
      <c r="L744" s="214"/>
      <c r="M744" s="214"/>
      <c r="N744" s="214"/>
      <c r="O744" s="214"/>
      <c r="P744" s="214"/>
      <c r="Q744" s="214"/>
      <c r="R744" s="214"/>
      <c r="S744" s="214"/>
      <c r="T744" s="214"/>
      <c r="U744" s="214"/>
      <c r="V744" s="214"/>
      <c r="W744" s="214"/>
      <c r="X744" s="214"/>
      <c r="Y744" s="214"/>
      <c r="Z744" s="214"/>
      <c r="AA744" s="214"/>
      <c r="AB744" s="214"/>
    </row>
    <row r="745" spans="1:28" ht="15" hidden="1" thickBot="1" x14ac:dyDescent="0.25">
      <c r="A745" s="214"/>
      <c r="B745" s="218"/>
      <c r="C745" s="214"/>
      <c r="D745" s="218"/>
      <c r="E745" s="214"/>
      <c r="F745" s="214"/>
      <c r="G745" s="214"/>
      <c r="H745" s="216"/>
      <c r="I745" s="216"/>
      <c r="J745" s="214"/>
      <c r="K745" s="217"/>
      <c r="L745" s="214"/>
      <c r="M745" s="214"/>
      <c r="N745" s="214"/>
      <c r="O745" s="214"/>
      <c r="P745" s="214"/>
      <c r="Q745" s="214"/>
      <c r="R745" s="214"/>
      <c r="S745" s="214"/>
      <c r="T745" s="214"/>
      <c r="U745" s="214"/>
      <c r="V745" s="214"/>
      <c r="W745" s="214"/>
      <c r="X745" s="214"/>
      <c r="Y745" s="214"/>
      <c r="Z745" s="214"/>
      <c r="AA745" s="214"/>
      <c r="AB745" s="214"/>
    </row>
    <row r="746" spans="1:28" ht="15" hidden="1" thickBot="1" x14ac:dyDescent="0.25">
      <c r="A746" s="214"/>
      <c r="B746" s="218"/>
      <c r="C746" s="214"/>
      <c r="D746" s="218"/>
      <c r="E746" s="214"/>
      <c r="F746" s="214"/>
      <c r="G746" s="214"/>
      <c r="H746" s="216"/>
      <c r="I746" s="216"/>
      <c r="J746" s="214"/>
      <c r="K746" s="217"/>
      <c r="L746" s="214"/>
      <c r="M746" s="214"/>
      <c r="N746" s="214"/>
      <c r="O746" s="214"/>
      <c r="P746" s="214"/>
      <c r="Q746" s="214"/>
      <c r="R746" s="214"/>
      <c r="S746" s="214"/>
      <c r="T746" s="214"/>
      <c r="U746" s="214"/>
      <c r="V746" s="214"/>
      <c r="W746" s="214"/>
      <c r="X746" s="214"/>
      <c r="Y746" s="214"/>
      <c r="Z746" s="214"/>
      <c r="AA746" s="214"/>
      <c r="AB746" s="214"/>
    </row>
    <row r="747" spans="1:28" ht="15" hidden="1" thickBot="1" x14ac:dyDescent="0.25">
      <c r="A747" s="214"/>
      <c r="B747" s="218"/>
      <c r="C747" s="214"/>
      <c r="D747" s="218"/>
      <c r="E747" s="214"/>
      <c r="F747" s="214"/>
      <c r="G747" s="214"/>
      <c r="H747" s="216"/>
      <c r="I747" s="216"/>
      <c r="J747" s="214"/>
      <c r="K747" s="217"/>
      <c r="L747" s="214"/>
      <c r="M747" s="214"/>
      <c r="N747" s="214"/>
      <c r="O747" s="214"/>
      <c r="P747" s="214"/>
      <c r="Q747" s="214"/>
      <c r="R747" s="214"/>
      <c r="S747" s="214"/>
      <c r="T747" s="214"/>
      <c r="U747" s="214"/>
      <c r="V747" s="214"/>
      <c r="W747" s="214"/>
      <c r="X747" s="214"/>
      <c r="Y747" s="214"/>
      <c r="Z747" s="214"/>
      <c r="AA747" s="214"/>
      <c r="AB747" s="214"/>
    </row>
    <row r="748" spans="1:28" ht="15" hidden="1" thickBot="1" x14ac:dyDescent="0.25">
      <c r="A748" s="214"/>
      <c r="B748" s="218"/>
      <c r="C748" s="214"/>
      <c r="D748" s="218"/>
      <c r="E748" s="214"/>
      <c r="F748" s="214"/>
      <c r="G748" s="214"/>
      <c r="H748" s="216"/>
      <c r="I748" s="216"/>
      <c r="J748" s="214"/>
      <c r="K748" s="217"/>
      <c r="L748" s="214"/>
      <c r="M748" s="214"/>
      <c r="N748" s="214"/>
      <c r="O748" s="214"/>
      <c r="P748" s="214"/>
      <c r="Q748" s="214"/>
      <c r="R748" s="214"/>
      <c r="S748" s="214"/>
      <c r="T748" s="214"/>
      <c r="U748" s="214"/>
      <c r="V748" s="214"/>
      <c r="W748" s="214"/>
      <c r="X748" s="214"/>
      <c r="Y748" s="214"/>
      <c r="Z748" s="214"/>
      <c r="AA748" s="214"/>
      <c r="AB748" s="214"/>
    </row>
    <row r="749" spans="1:28" ht="15" hidden="1" thickBot="1" x14ac:dyDescent="0.25">
      <c r="A749" s="214"/>
      <c r="B749" s="218"/>
      <c r="C749" s="214"/>
      <c r="D749" s="218"/>
      <c r="E749" s="214"/>
      <c r="F749" s="214"/>
      <c r="G749" s="214"/>
      <c r="H749" s="216"/>
      <c r="I749" s="216"/>
      <c r="J749" s="214"/>
      <c r="K749" s="217"/>
      <c r="L749" s="214"/>
      <c r="M749" s="214"/>
      <c r="N749" s="214"/>
      <c r="O749" s="214"/>
      <c r="P749" s="214"/>
      <c r="Q749" s="214"/>
      <c r="R749" s="214"/>
      <c r="S749" s="214"/>
      <c r="T749" s="214"/>
      <c r="U749" s="214"/>
      <c r="V749" s="214"/>
      <c r="W749" s="214"/>
      <c r="X749" s="214"/>
      <c r="Y749" s="214"/>
      <c r="Z749" s="214"/>
      <c r="AA749" s="214"/>
      <c r="AB749" s="214"/>
    </row>
    <row r="750" spans="1:28" ht="15" hidden="1" thickBot="1" x14ac:dyDescent="0.25">
      <c r="A750" s="214"/>
      <c r="B750" s="218"/>
      <c r="C750" s="214"/>
      <c r="D750" s="218"/>
      <c r="E750" s="214"/>
      <c r="F750" s="214"/>
      <c r="G750" s="214"/>
      <c r="H750" s="216"/>
      <c r="I750" s="216"/>
      <c r="J750" s="214"/>
      <c r="K750" s="217"/>
      <c r="L750" s="214"/>
      <c r="M750" s="214"/>
      <c r="N750" s="214"/>
      <c r="O750" s="214"/>
      <c r="P750" s="214"/>
      <c r="Q750" s="214"/>
      <c r="R750" s="214"/>
      <c r="S750" s="214"/>
      <c r="T750" s="214"/>
      <c r="U750" s="214"/>
      <c r="V750" s="214"/>
      <c r="W750" s="214"/>
      <c r="X750" s="214"/>
      <c r="Y750" s="214"/>
      <c r="Z750" s="214"/>
      <c r="AA750" s="214"/>
      <c r="AB750" s="214"/>
    </row>
    <row r="751" spans="1:28" ht="15" hidden="1" thickBot="1" x14ac:dyDescent="0.25">
      <c r="A751" s="214"/>
      <c r="B751" s="218"/>
      <c r="C751" s="214"/>
      <c r="D751" s="218"/>
      <c r="E751" s="214"/>
      <c r="F751" s="214"/>
      <c r="G751" s="214"/>
      <c r="H751" s="216"/>
      <c r="I751" s="216"/>
      <c r="J751" s="214"/>
      <c r="K751" s="217"/>
      <c r="L751" s="214"/>
      <c r="M751" s="214"/>
      <c r="N751" s="214"/>
      <c r="O751" s="214"/>
      <c r="P751" s="214"/>
      <c r="Q751" s="214"/>
      <c r="R751" s="214"/>
      <c r="S751" s="214"/>
      <c r="T751" s="214"/>
      <c r="U751" s="214"/>
      <c r="V751" s="214"/>
      <c r="W751" s="214"/>
      <c r="X751" s="214"/>
      <c r="Y751" s="214"/>
      <c r="Z751" s="214"/>
      <c r="AA751" s="214"/>
      <c r="AB751" s="214"/>
    </row>
    <row r="752" spans="1:28" ht="15" hidden="1" thickBot="1" x14ac:dyDescent="0.25">
      <c r="A752" s="214"/>
      <c r="B752" s="218"/>
      <c r="C752" s="214"/>
      <c r="D752" s="218"/>
      <c r="E752" s="214"/>
      <c r="F752" s="214"/>
      <c r="G752" s="214"/>
      <c r="H752" s="216"/>
      <c r="I752" s="216"/>
      <c r="J752" s="214"/>
      <c r="K752" s="217"/>
      <c r="L752" s="214"/>
      <c r="M752" s="214"/>
      <c r="N752" s="214"/>
      <c r="O752" s="214"/>
      <c r="P752" s="214"/>
      <c r="Q752" s="214"/>
      <c r="R752" s="214"/>
      <c r="S752" s="214"/>
      <c r="T752" s="214"/>
      <c r="U752" s="214"/>
      <c r="V752" s="214"/>
      <c r="W752" s="214"/>
      <c r="X752" s="214"/>
      <c r="Y752" s="214"/>
      <c r="Z752" s="214"/>
      <c r="AA752" s="214"/>
      <c r="AB752" s="214"/>
    </row>
    <row r="753" spans="1:28" ht="15" hidden="1" thickBot="1" x14ac:dyDescent="0.25">
      <c r="A753" s="214"/>
      <c r="B753" s="218"/>
      <c r="C753" s="214"/>
      <c r="D753" s="218"/>
      <c r="E753" s="214"/>
      <c r="F753" s="214"/>
      <c r="G753" s="214"/>
      <c r="H753" s="216"/>
      <c r="I753" s="216"/>
      <c r="J753" s="214"/>
      <c r="K753" s="217"/>
      <c r="L753" s="214"/>
      <c r="M753" s="214"/>
      <c r="N753" s="214"/>
      <c r="O753" s="214"/>
      <c r="P753" s="214"/>
      <c r="Q753" s="214"/>
      <c r="R753" s="214"/>
      <c r="S753" s="214"/>
      <c r="T753" s="214"/>
      <c r="U753" s="214"/>
      <c r="V753" s="214"/>
      <c r="W753" s="214"/>
      <c r="X753" s="214"/>
      <c r="Y753" s="214"/>
      <c r="Z753" s="214"/>
      <c r="AA753" s="214"/>
      <c r="AB753" s="214"/>
    </row>
    <row r="754" spans="1:28" ht="15" hidden="1" thickBot="1" x14ac:dyDescent="0.25">
      <c r="A754" s="214"/>
      <c r="B754" s="218"/>
      <c r="C754" s="214"/>
      <c r="D754" s="218"/>
      <c r="E754" s="214"/>
      <c r="F754" s="214"/>
      <c r="G754" s="214"/>
      <c r="H754" s="216"/>
      <c r="I754" s="216"/>
      <c r="J754" s="214"/>
      <c r="K754" s="217"/>
      <c r="L754" s="214"/>
      <c r="M754" s="214"/>
      <c r="N754" s="214"/>
      <c r="O754" s="214"/>
      <c r="P754" s="214"/>
      <c r="Q754" s="214"/>
      <c r="R754" s="214"/>
      <c r="S754" s="214"/>
      <c r="T754" s="214"/>
      <c r="U754" s="214"/>
      <c r="V754" s="214"/>
      <c r="W754" s="214"/>
      <c r="X754" s="214"/>
      <c r="Y754" s="214"/>
      <c r="Z754" s="214"/>
      <c r="AA754" s="214"/>
      <c r="AB754" s="214"/>
    </row>
    <row r="755" spans="1:28" ht="15" hidden="1" thickBot="1" x14ac:dyDescent="0.25">
      <c r="A755" s="214"/>
      <c r="B755" s="218"/>
      <c r="C755" s="214"/>
      <c r="D755" s="218"/>
      <c r="E755" s="214"/>
      <c r="F755" s="214"/>
      <c r="G755" s="214"/>
      <c r="H755" s="216"/>
      <c r="I755" s="216"/>
      <c r="J755" s="214"/>
      <c r="K755" s="217"/>
      <c r="L755" s="214"/>
      <c r="M755" s="214"/>
      <c r="N755" s="214"/>
      <c r="O755" s="214"/>
      <c r="P755" s="214"/>
      <c r="Q755" s="214"/>
      <c r="R755" s="214"/>
      <c r="S755" s="214"/>
      <c r="T755" s="214"/>
      <c r="U755" s="214"/>
      <c r="V755" s="214"/>
      <c r="W755" s="214"/>
      <c r="X755" s="214"/>
      <c r="Y755" s="214"/>
      <c r="Z755" s="214"/>
      <c r="AA755" s="214"/>
      <c r="AB755" s="214"/>
    </row>
    <row r="756" spans="1:28" ht="15" hidden="1" thickBot="1" x14ac:dyDescent="0.25">
      <c r="A756" s="214"/>
      <c r="B756" s="218"/>
      <c r="C756" s="214"/>
      <c r="D756" s="218"/>
      <c r="E756" s="214"/>
      <c r="F756" s="214"/>
      <c r="G756" s="214"/>
      <c r="H756" s="216"/>
      <c r="I756" s="216"/>
      <c r="J756" s="214"/>
      <c r="K756" s="217"/>
      <c r="L756" s="214"/>
      <c r="M756" s="214"/>
      <c r="N756" s="214"/>
      <c r="O756" s="214"/>
      <c r="P756" s="214"/>
      <c r="Q756" s="214"/>
      <c r="R756" s="214"/>
      <c r="S756" s="214"/>
      <c r="T756" s="214"/>
      <c r="U756" s="214"/>
      <c r="V756" s="214"/>
      <c r="W756" s="214"/>
      <c r="X756" s="214"/>
      <c r="Y756" s="214"/>
      <c r="Z756" s="214"/>
      <c r="AA756" s="214"/>
      <c r="AB756" s="214"/>
    </row>
    <row r="757" spans="1:28" ht="15" hidden="1" thickBot="1" x14ac:dyDescent="0.25">
      <c r="A757" s="214"/>
      <c r="B757" s="218"/>
      <c r="C757" s="214"/>
      <c r="D757" s="218"/>
      <c r="E757" s="214"/>
      <c r="F757" s="214"/>
      <c r="G757" s="214"/>
      <c r="H757" s="216"/>
      <c r="I757" s="216"/>
      <c r="J757" s="214"/>
      <c r="K757" s="217"/>
      <c r="L757" s="214"/>
      <c r="M757" s="214"/>
      <c r="N757" s="214"/>
      <c r="O757" s="214"/>
      <c r="P757" s="214"/>
      <c r="Q757" s="214"/>
      <c r="R757" s="214"/>
      <c r="S757" s="214"/>
      <c r="T757" s="214"/>
      <c r="U757" s="214"/>
      <c r="V757" s="214"/>
      <c r="W757" s="214"/>
      <c r="X757" s="214"/>
      <c r="Y757" s="214"/>
      <c r="Z757" s="214"/>
      <c r="AA757" s="214"/>
      <c r="AB757" s="214"/>
    </row>
    <row r="758" spans="1:28" ht="15" hidden="1" thickBot="1" x14ac:dyDescent="0.25">
      <c r="A758" s="214"/>
      <c r="B758" s="218"/>
      <c r="C758" s="214"/>
      <c r="D758" s="218"/>
      <c r="E758" s="214"/>
      <c r="F758" s="214"/>
      <c r="G758" s="214"/>
      <c r="H758" s="216"/>
      <c r="I758" s="216"/>
      <c r="J758" s="214"/>
      <c r="K758" s="217"/>
      <c r="L758" s="214"/>
      <c r="M758" s="214"/>
      <c r="N758" s="214"/>
      <c r="O758" s="214"/>
      <c r="P758" s="214"/>
      <c r="Q758" s="214"/>
      <c r="R758" s="214"/>
      <c r="S758" s="214"/>
      <c r="T758" s="214"/>
      <c r="U758" s="214"/>
      <c r="V758" s="214"/>
      <c r="W758" s="214"/>
      <c r="X758" s="214"/>
      <c r="Y758" s="214"/>
      <c r="Z758" s="214"/>
      <c r="AA758" s="214"/>
      <c r="AB758" s="214"/>
    </row>
    <row r="759" spans="1:28" ht="15" hidden="1" thickBot="1" x14ac:dyDescent="0.25">
      <c r="A759" s="214"/>
      <c r="B759" s="218"/>
      <c r="C759" s="214"/>
      <c r="D759" s="218"/>
      <c r="E759" s="214"/>
      <c r="F759" s="214"/>
      <c r="G759" s="214"/>
      <c r="H759" s="216"/>
      <c r="I759" s="216"/>
      <c r="J759" s="214"/>
      <c r="K759" s="217"/>
      <c r="L759" s="214"/>
      <c r="M759" s="214"/>
      <c r="N759" s="214"/>
      <c r="O759" s="214"/>
      <c r="P759" s="214"/>
      <c r="Q759" s="214"/>
      <c r="R759" s="214"/>
      <c r="S759" s="214"/>
      <c r="T759" s="214"/>
      <c r="U759" s="214"/>
      <c r="V759" s="214"/>
      <c r="W759" s="214"/>
      <c r="X759" s="214"/>
      <c r="Y759" s="214"/>
      <c r="Z759" s="214"/>
      <c r="AA759" s="214"/>
      <c r="AB759" s="214"/>
    </row>
    <row r="760" spans="1:28" ht="15" hidden="1" thickBot="1" x14ac:dyDescent="0.25">
      <c r="A760" s="214"/>
      <c r="B760" s="218"/>
      <c r="C760" s="214"/>
      <c r="D760" s="218"/>
      <c r="E760" s="214"/>
      <c r="F760" s="214"/>
      <c r="G760" s="214"/>
      <c r="H760" s="216"/>
      <c r="I760" s="216"/>
      <c r="J760" s="214"/>
      <c r="K760" s="217"/>
      <c r="L760" s="214"/>
      <c r="M760" s="214"/>
      <c r="N760" s="214"/>
      <c r="O760" s="214"/>
      <c r="P760" s="214"/>
      <c r="Q760" s="214"/>
      <c r="R760" s="214"/>
      <c r="S760" s="214"/>
      <c r="T760" s="214"/>
      <c r="U760" s="214"/>
      <c r="V760" s="214"/>
      <c r="W760" s="214"/>
      <c r="X760" s="214"/>
      <c r="Y760" s="214"/>
      <c r="Z760" s="214"/>
      <c r="AA760" s="214"/>
      <c r="AB760" s="214"/>
    </row>
    <row r="761" spans="1:28" ht="15" hidden="1" thickBot="1" x14ac:dyDescent="0.25">
      <c r="A761" s="214"/>
      <c r="B761" s="218"/>
      <c r="C761" s="214"/>
      <c r="D761" s="218"/>
      <c r="E761" s="214"/>
      <c r="F761" s="214"/>
      <c r="G761" s="214"/>
      <c r="H761" s="216"/>
      <c r="I761" s="216"/>
      <c r="J761" s="214"/>
      <c r="K761" s="217"/>
      <c r="L761" s="214"/>
      <c r="M761" s="214"/>
      <c r="N761" s="214"/>
      <c r="O761" s="214"/>
      <c r="P761" s="214"/>
      <c r="Q761" s="214"/>
      <c r="R761" s="214"/>
      <c r="S761" s="214"/>
      <c r="T761" s="214"/>
      <c r="U761" s="214"/>
      <c r="V761" s="214"/>
      <c r="W761" s="214"/>
      <c r="X761" s="214"/>
      <c r="Y761" s="214"/>
      <c r="Z761" s="214"/>
      <c r="AA761" s="214"/>
      <c r="AB761" s="214"/>
    </row>
    <row r="762" spans="1:28" ht="15" hidden="1" thickBot="1" x14ac:dyDescent="0.25">
      <c r="A762" s="214"/>
      <c r="B762" s="218"/>
      <c r="C762" s="214"/>
      <c r="D762" s="218"/>
      <c r="E762" s="214"/>
      <c r="F762" s="214"/>
      <c r="G762" s="214"/>
      <c r="H762" s="216"/>
      <c r="I762" s="216"/>
      <c r="J762" s="214"/>
      <c r="K762" s="217"/>
      <c r="L762" s="214"/>
      <c r="M762" s="214"/>
      <c r="N762" s="214"/>
      <c r="O762" s="214"/>
      <c r="P762" s="214"/>
      <c r="Q762" s="214"/>
      <c r="R762" s="214"/>
      <c r="S762" s="214"/>
      <c r="T762" s="214"/>
      <c r="U762" s="214"/>
      <c r="V762" s="214"/>
      <c r="W762" s="214"/>
      <c r="X762" s="214"/>
      <c r="Y762" s="214"/>
      <c r="Z762" s="214"/>
      <c r="AA762" s="214"/>
      <c r="AB762" s="214"/>
    </row>
    <row r="763" spans="1:28" ht="15" hidden="1" thickBot="1" x14ac:dyDescent="0.25">
      <c r="A763" s="214"/>
      <c r="B763" s="218"/>
      <c r="C763" s="214"/>
      <c r="D763" s="218"/>
      <c r="E763" s="214"/>
      <c r="F763" s="214"/>
      <c r="G763" s="214"/>
      <c r="H763" s="216"/>
      <c r="I763" s="216"/>
      <c r="J763" s="214"/>
      <c r="K763" s="217"/>
      <c r="L763" s="214"/>
      <c r="M763" s="214"/>
      <c r="N763" s="214"/>
      <c r="O763" s="214"/>
      <c r="P763" s="214"/>
      <c r="Q763" s="214"/>
      <c r="R763" s="214"/>
      <c r="S763" s="214"/>
      <c r="T763" s="214"/>
      <c r="U763" s="214"/>
      <c r="V763" s="214"/>
      <c r="W763" s="214"/>
      <c r="X763" s="214"/>
      <c r="Y763" s="214"/>
      <c r="Z763" s="214"/>
      <c r="AA763" s="214"/>
      <c r="AB763" s="214"/>
    </row>
    <row r="764" spans="1:28" ht="15" hidden="1" thickBot="1" x14ac:dyDescent="0.25">
      <c r="A764" s="214"/>
      <c r="B764" s="218"/>
      <c r="C764" s="214"/>
      <c r="D764" s="218"/>
      <c r="E764" s="214"/>
      <c r="F764" s="214"/>
      <c r="G764" s="214"/>
      <c r="H764" s="216"/>
      <c r="I764" s="216"/>
      <c r="J764" s="214"/>
      <c r="K764" s="217"/>
      <c r="L764" s="214"/>
      <c r="M764" s="214"/>
      <c r="N764" s="214"/>
      <c r="O764" s="214"/>
      <c r="P764" s="214"/>
      <c r="Q764" s="214"/>
      <c r="R764" s="214"/>
      <c r="S764" s="214"/>
      <c r="T764" s="214"/>
      <c r="U764" s="214"/>
      <c r="V764" s="214"/>
      <c r="W764" s="214"/>
      <c r="X764" s="214"/>
      <c r="Y764" s="214"/>
      <c r="Z764" s="214"/>
      <c r="AA764" s="214"/>
      <c r="AB764" s="214"/>
    </row>
    <row r="765" spans="1:28" ht="15" hidden="1" thickBot="1" x14ac:dyDescent="0.25">
      <c r="A765" s="214"/>
      <c r="B765" s="218"/>
      <c r="C765" s="214"/>
      <c r="D765" s="218"/>
      <c r="E765" s="214"/>
      <c r="F765" s="214"/>
      <c r="G765" s="214"/>
      <c r="H765" s="216"/>
      <c r="I765" s="216"/>
      <c r="J765" s="214"/>
      <c r="K765" s="217"/>
      <c r="L765" s="214"/>
      <c r="M765" s="214"/>
      <c r="N765" s="214"/>
      <c r="O765" s="214"/>
      <c r="P765" s="214"/>
      <c r="Q765" s="214"/>
      <c r="R765" s="214"/>
      <c r="S765" s="214"/>
      <c r="T765" s="214"/>
      <c r="U765" s="214"/>
      <c r="V765" s="214"/>
      <c r="W765" s="214"/>
      <c r="X765" s="214"/>
      <c r="Y765" s="214"/>
      <c r="Z765" s="214"/>
      <c r="AA765" s="214"/>
      <c r="AB765" s="214"/>
    </row>
    <row r="766" spans="1:28" ht="15" hidden="1" thickBot="1" x14ac:dyDescent="0.25">
      <c r="A766" s="214"/>
      <c r="B766" s="218"/>
      <c r="C766" s="214"/>
      <c r="D766" s="218"/>
      <c r="E766" s="214"/>
      <c r="F766" s="214"/>
      <c r="G766" s="214"/>
      <c r="H766" s="216"/>
      <c r="I766" s="216"/>
      <c r="J766" s="214"/>
      <c r="K766" s="217"/>
      <c r="L766" s="214"/>
      <c r="M766" s="214"/>
      <c r="N766" s="214"/>
      <c r="O766" s="214"/>
      <c r="P766" s="214"/>
      <c r="Q766" s="214"/>
      <c r="R766" s="214"/>
      <c r="S766" s="214"/>
      <c r="T766" s="214"/>
      <c r="U766" s="214"/>
      <c r="V766" s="214"/>
      <c r="W766" s="214"/>
      <c r="X766" s="214"/>
      <c r="Y766" s="214"/>
      <c r="Z766" s="214"/>
      <c r="AA766" s="214"/>
      <c r="AB766" s="214"/>
    </row>
    <row r="767" spans="1:28" ht="15" hidden="1" thickBot="1" x14ac:dyDescent="0.25">
      <c r="A767" s="214"/>
      <c r="B767" s="218"/>
      <c r="C767" s="214"/>
      <c r="D767" s="218"/>
      <c r="E767" s="214"/>
      <c r="F767" s="214"/>
      <c r="G767" s="214"/>
      <c r="H767" s="216"/>
      <c r="I767" s="216"/>
      <c r="J767" s="214"/>
      <c r="K767" s="217"/>
      <c r="L767" s="214"/>
      <c r="M767" s="214"/>
      <c r="N767" s="214"/>
      <c r="O767" s="214"/>
      <c r="P767" s="214"/>
      <c r="Q767" s="214"/>
      <c r="R767" s="214"/>
      <c r="S767" s="214"/>
      <c r="T767" s="214"/>
      <c r="U767" s="214"/>
      <c r="V767" s="214"/>
      <c r="W767" s="214"/>
      <c r="X767" s="214"/>
      <c r="Y767" s="214"/>
      <c r="Z767" s="214"/>
      <c r="AA767" s="214"/>
      <c r="AB767" s="214"/>
    </row>
    <row r="768" spans="1:28" ht="15" hidden="1" thickBot="1" x14ac:dyDescent="0.25">
      <c r="A768" s="214"/>
      <c r="B768" s="218"/>
      <c r="C768" s="214"/>
      <c r="D768" s="218"/>
      <c r="E768" s="214"/>
      <c r="F768" s="214"/>
      <c r="G768" s="214"/>
      <c r="H768" s="216"/>
      <c r="I768" s="216"/>
      <c r="J768" s="214"/>
      <c r="K768" s="217"/>
      <c r="L768" s="214"/>
      <c r="M768" s="214"/>
      <c r="N768" s="214"/>
      <c r="O768" s="214"/>
      <c r="P768" s="214"/>
      <c r="Q768" s="214"/>
      <c r="R768" s="214"/>
      <c r="S768" s="214"/>
      <c r="T768" s="214"/>
      <c r="U768" s="214"/>
      <c r="V768" s="214"/>
      <c r="W768" s="214"/>
      <c r="X768" s="214"/>
      <c r="Y768" s="214"/>
      <c r="Z768" s="214"/>
      <c r="AA768" s="214"/>
      <c r="AB768" s="214"/>
    </row>
    <row r="769" spans="1:28" ht="15" hidden="1" thickBot="1" x14ac:dyDescent="0.25">
      <c r="A769" s="214"/>
      <c r="B769" s="218"/>
      <c r="C769" s="214"/>
      <c r="D769" s="218"/>
      <c r="E769" s="214"/>
      <c r="F769" s="214"/>
      <c r="G769" s="214"/>
      <c r="H769" s="216"/>
      <c r="I769" s="216"/>
      <c r="J769" s="214"/>
      <c r="K769" s="217"/>
      <c r="L769" s="214"/>
      <c r="M769" s="214"/>
      <c r="N769" s="214"/>
      <c r="O769" s="214"/>
      <c r="P769" s="214"/>
      <c r="Q769" s="214"/>
      <c r="R769" s="214"/>
      <c r="S769" s="214"/>
      <c r="T769" s="214"/>
      <c r="U769" s="214"/>
      <c r="V769" s="214"/>
      <c r="W769" s="214"/>
      <c r="X769" s="214"/>
      <c r="Y769" s="214"/>
      <c r="Z769" s="214"/>
      <c r="AA769" s="214"/>
      <c r="AB769" s="214"/>
    </row>
    <row r="770" spans="1:28" ht="15" hidden="1" thickBot="1" x14ac:dyDescent="0.25">
      <c r="A770" s="214"/>
      <c r="B770" s="218"/>
      <c r="C770" s="214"/>
      <c r="D770" s="218"/>
      <c r="E770" s="214"/>
      <c r="F770" s="214"/>
      <c r="G770" s="214"/>
      <c r="H770" s="216"/>
      <c r="I770" s="216"/>
      <c r="J770" s="214"/>
      <c r="K770" s="217"/>
      <c r="L770" s="214"/>
      <c r="M770" s="214"/>
      <c r="N770" s="214"/>
      <c r="O770" s="214"/>
      <c r="P770" s="214"/>
      <c r="Q770" s="214"/>
      <c r="R770" s="214"/>
      <c r="S770" s="214"/>
      <c r="T770" s="214"/>
      <c r="U770" s="214"/>
      <c r="V770" s="214"/>
      <c r="W770" s="214"/>
      <c r="X770" s="214"/>
      <c r="Y770" s="214"/>
      <c r="Z770" s="214"/>
      <c r="AA770" s="214"/>
      <c r="AB770" s="214"/>
    </row>
    <row r="771" spans="1:28" ht="15" hidden="1" thickBot="1" x14ac:dyDescent="0.25">
      <c r="A771" s="214"/>
      <c r="B771" s="218"/>
      <c r="C771" s="214"/>
      <c r="D771" s="218"/>
      <c r="E771" s="214"/>
      <c r="F771" s="214"/>
      <c r="G771" s="214"/>
      <c r="H771" s="216"/>
      <c r="I771" s="216"/>
      <c r="J771" s="214"/>
      <c r="K771" s="217"/>
      <c r="L771" s="214"/>
      <c r="M771" s="214"/>
      <c r="N771" s="214"/>
      <c r="O771" s="214"/>
      <c r="P771" s="214"/>
      <c r="Q771" s="214"/>
      <c r="R771" s="214"/>
      <c r="S771" s="214"/>
      <c r="T771" s="214"/>
      <c r="U771" s="214"/>
      <c r="V771" s="214"/>
      <c r="W771" s="214"/>
      <c r="X771" s="214"/>
      <c r="Y771" s="214"/>
      <c r="Z771" s="214"/>
      <c r="AA771" s="214"/>
      <c r="AB771" s="214"/>
    </row>
    <row r="772" spans="1:28" ht="15" hidden="1" thickBot="1" x14ac:dyDescent="0.25">
      <c r="A772" s="214"/>
      <c r="B772" s="218"/>
      <c r="C772" s="214"/>
      <c r="D772" s="218"/>
      <c r="E772" s="214"/>
      <c r="F772" s="214"/>
      <c r="G772" s="214"/>
      <c r="H772" s="216"/>
      <c r="I772" s="216"/>
      <c r="J772" s="214"/>
      <c r="K772" s="217"/>
      <c r="L772" s="214"/>
      <c r="M772" s="214"/>
      <c r="N772" s="214"/>
      <c r="O772" s="214"/>
      <c r="P772" s="214"/>
      <c r="Q772" s="214"/>
      <c r="R772" s="214"/>
      <c r="S772" s="214"/>
      <c r="T772" s="214"/>
      <c r="U772" s="214"/>
      <c r="V772" s="214"/>
      <c r="W772" s="214"/>
      <c r="X772" s="214"/>
      <c r="Y772" s="214"/>
      <c r="Z772" s="214"/>
      <c r="AA772" s="214"/>
      <c r="AB772" s="214"/>
    </row>
    <row r="773" spans="1:28" ht="15" hidden="1" thickBot="1" x14ac:dyDescent="0.25">
      <c r="A773" s="214"/>
      <c r="B773" s="218"/>
      <c r="C773" s="214"/>
      <c r="D773" s="218"/>
      <c r="E773" s="214"/>
      <c r="F773" s="214"/>
      <c r="G773" s="214"/>
      <c r="H773" s="216"/>
      <c r="I773" s="216"/>
      <c r="J773" s="214"/>
      <c r="K773" s="217"/>
      <c r="L773" s="214"/>
      <c r="M773" s="214"/>
      <c r="N773" s="214"/>
      <c r="O773" s="214"/>
      <c r="P773" s="214"/>
      <c r="Q773" s="214"/>
      <c r="R773" s="214"/>
      <c r="S773" s="214"/>
      <c r="T773" s="214"/>
      <c r="U773" s="214"/>
      <c r="V773" s="214"/>
      <c r="W773" s="214"/>
      <c r="X773" s="214"/>
      <c r="Y773" s="214"/>
      <c r="Z773" s="214"/>
      <c r="AA773" s="214"/>
      <c r="AB773" s="214"/>
    </row>
    <row r="774" spans="1:28" ht="15" hidden="1" thickBot="1" x14ac:dyDescent="0.25">
      <c r="A774" s="214"/>
      <c r="B774" s="218"/>
      <c r="C774" s="214"/>
      <c r="D774" s="218"/>
      <c r="E774" s="214"/>
      <c r="F774" s="214"/>
      <c r="G774" s="214"/>
      <c r="H774" s="216"/>
      <c r="I774" s="216"/>
      <c r="J774" s="214"/>
      <c r="K774" s="217"/>
      <c r="L774" s="214"/>
      <c r="M774" s="214"/>
      <c r="N774" s="214"/>
      <c r="O774" s="214"/>
      <c r="P774" s="214"/>
      <c r="Q774" s="214"/>
      <c r="R774" s="214"/>
      <c r="S774" s="214"/>
      <c r="T774" s="214"/>
      <c r="U774" s="214"/>
      <c r="V774" s="214"/>
      <c r="W774" s="214"/>
      <c r="X774" s="214"/>
      <c r="Y774" s="214"/>
      <c r="Z774" s="214"/>
      <c r="AA774" s="214"/>
      <c r="AB774" s="214"/>
    </row>
    <row r="775" spans="1:28" ht="15" hidden="1" thickBot="1" x14ac:dyDescent="0.25">
      <c r="A775" s="214"/>
      <c r="B775" s="218"/>
      <c r="C775" s="214"/>
      <c r="D775" s="218"/>
      <c r="E775" s="214"/>
      <c r="F775" s="214"/>
      <c r="G775" s="214"/>
      <c r="H775" s="216"/>
      <c r="I775" s="216"/>
      <c r="J775" s="214"/>
      <c r="K775" s="217"/>
      <c r="L775" s="214"/>
      <c r="M775" s="214"/>
      <c r="N775" s="214"/>
      <c r="O775" s="214"/>
      <c r="P775" s="214"/>
      <c r="Q775" s="214"/>
      <c r="R775" s="214"/>
      <c r="S775" s="214"/>
      <c r="T775" s="214"/>
      <c r="U775" s="214"/>
      <c r="V775" s="214"/>
      <c r="W775" s="214"/>
      <c r="X775" s="214"/>
      <c r="Y775" s="214"/>
      <c r="Z775" s="214"/>
      <c r="AA775" s="214"/>
      <c r="AB775" s="214"/>
    </row>
    <row r="776" spans="1:28" ht="15" hidden="1" thickBot="1" x14ac:dyDescent="0.25">
      <c r="A776" s="214"/>
      <c r="B776" s="218"/>
      <c r="C776" s="214"/>
      <c r="D776" s="218"/>
      <c r="E776" s="214"/>
      <c r="F776" s="214"/>
      <c r="G776" s="214"/>
      <c r="H776" s="216"/>
      <c r="I776" s="216"/>
      <c r="J776" s="214"/>
      <c r="K776" s="217"/>
      <c r="L776" s="214"/>
      <c r="M776" s="214"/>
      <c r="N776" s="214"/>
      <c r="O776" s="214"/>
      <c r="P776" s="214"/>
      <c r="Q776" s="214"/>
      <c r="R776" s="214"/>
      <c r="S776" s="214"/>
      <c r="T776" s="214"/>
      <c r="U776" s="214"/>
      <c r="V776" s="214"/>
      <c r="W776" s="214"/>
      <c r="X776" s="214"/>
      <c r="Y776" s="214"/>
      <c r="Z776" s="214"/>
      <c r="AA776" s="214"/>
      <c r="AB776" s="214"/>
    </row>
    <row r="777" spans="1:28" ht="15" hidden="1" thickBot="1" x14ac:dyDescent="0.25">
      <c r="A777" s="214"/>
      <c r="B777" s="218"/>
      <c r="C777" s="214"/>
      <c r="D777" s="218"/>
      <c r="E777" s="214"/>
      <c r="F777" s="214"/>
      <c r="G777" s="214"/>
      <c r="H777" s="216"/>
      <c r="I777" s="216"/>
      <c r="J777" s="214"/>
      <c r="K777" s="217"/>
      <c r="L777" s="214"/>
      <c r="M777" s="214"/>
      <c r="N777" s="214"/>
      <c r="O777" s="214"/>
      <c r="P777" s="214"/>
      <c r="Q777" s="214"/>
      <c r="R777" s="214"/>
      <c r="S777" s="214"/>
      <c r="T777" s="214"/>
      <c r="U777" s="214"/>
      <c r="V777" s="214"/>
      <c r="W777" s="214"/>
      <c r="X777" s="214"/>
      <c r="Y777" s="214"/>
      <c r="Z777" s="214"/>
      <c r="AA777" s="214"/>
      <c r="AB777" s="214"/>
    </row>
    <row r="778" spans="1:28" ht="15" hidden="1" thickBot="1" x14ac:dyDescent="0.25">
      <c r="A778" s="214"/>
      <c r="B778" s="218"/>
      <c r="C778" s="214"/>
      <c r="D778" s="218"/>
      <c r="E778" s="214"/>
      <c r="F778" s="214"/>
      <c r="G778" s="214"/>
      <c r="H778" s="216"/>
      <c r="I778" s="216"/>
      <c r="J778" s="214"/>
      <c r="K778" s="217"/>
      <c r="L778" s="214"/>
      <c r="M778" s="214"/>
      <c r="N778" s="214"/>
      <c r="O778" s="214"/>
      <c r="P778" s="214"/>
      <c r="Q778" s="214"/>
      <c r="R778" s="214"/>
      <c r="S778" s="214"/>
      <c r="T778" s="214"/>
      <c r="U778" s="214"/>
      <c r="V778" s="214"/>
      <c r="W778" s="214"/>
      <c r="X778" s="214"/>
      <c r="Y778" s="214"/>
      <c r="Z778" s="214"/>
      <c r="AA778" s="214"/>
      <c r="AB778" s="214"/>
    </row>
    <row r="779" spans="1:28" ht="15" hidden="1" thickBot="1" x14ac:dyDescent="0.25">
      <c r="A779" s="214"/>
      <c r="B779" s="218"/>
      <c r="C779" s="214"/>
      <c r="D779" s="218"/>
      <c r="E779" s="214"/>
      <c r="F779" s="214"/>
      <c r="G779" s="214"/>
      <c r="H779" s="216"/>
      <c r="I779" s="216"/>
      <c r="J779" s="214"/>
      <c r="K779" s="217"/>
      <c r="L779" s="214"/>
      <c r="M779" s="214"/>
      <c r="N779" s="214"/>
      <c r="O779" s="214"/>
      <c r="P779" s="214"/>
      <c r="Q779" s="214"/>
      <c r="R779" s="214"/>
      <c r="S779" s="214"/>
      <c r="T779" s="214"/>
      <c r="U779" s="214"/>
      <c r="V779" s="214"/>
      <c r="W779" s="214"/>
      <c r="X779" s="214"/>
      <c r="Y779" s="214"/>
      <c r="Z779" s="214"/>
      <c r="AA779" s="214"/>
      <c r="AB779" s="214"/>
    </row>
    <row r="780" spans="1:28" ht="15" hidden="1" thickBot="1" x14ac:dyDescent="0.25">
      <c r="A780" s="214"/>
      <c r="B780" s="218"/>
      <c r="C780" s="214"/>
      <c r="D780" s="218"/>
      <c r="E780" s="214"/>
      <c r="F780" s="214"/>
      <c r="G780" s="214"/>
      <c r="H780" s="216"/>
      <c r="I780" s="216"/>
      <c r="J780" s="214"/>
      <c r="K780" s="217"/>
      <c r="L780" s="214"/>
      <c r="M780" s="214"/>
      <c r="N780" s="214"/>
      <c r="O780" s="214"/>
      <c r="P780" s="214"/>
      <c r="Q780" s="214"/>
      <c r="R780" s="214"/>
      <c r="S780" s="214"/>
      <c r="T780" s="214"/>
      <c r="U780" s="214"/>
      <c r="V780" s="214"/>
      <c r="W780" s="214"/>
      <c r="X780" s="214"/>
      <c r="Y780" s="214"/>
      <c r="Z780" s="214"/>
      <c r="AA780" s="214"/>
      <c r="AB780" s="214"/>
    </row>
    <row r="781" spans="1:28" ht="15" hidden="1" thickBot="1" x14ac:dyDescent="0.25">
      <c r="A781" s="214"/>
      <c r="B781" s="218"/>
      <c r="C781" s="214"/>
      <c r="D781" s="218"/>
      <c r="E781" s="214"/>
      <c r="F781" s="214"/>
      <c r="G781" s="214"/>
      <c r="H781" s="216"/>
      <c r="I781" s="216"/>
      <c r="J781" s="214"/>
      <c r="K781" s="217"/>
      <c r="L781" s="214"/>
      <c r="M781" s="214"/>
      <c r="N781" s="214"/>
      <c r="O781" s="214"/>
      <c r="P781" s="214"/>
      <c r="Q781" s="214"/>
      <c r="R781" s="214"/>
      <c r="S781" s="214"/>
      <c r="T781" s="214"/>
      <c r="U781" s="214"/>
      <c r="V781" s="214"/>
      <c r="W781" s="214"/>
      <c r="X781" s="214"/>
      <c r="Y781" s="214"/>
      <c r="Z781" s="214"/>
      <c r="AA781" s="214"/>
      <c r="AB781" s="214"/>
    </row>
    <row r="782" spans="1:28" ht="15" hidden="1" thickBot="1" x14ac:dyDescent="0.25">
      <c r="A782" s="214"/>
      <c r="B782" s="218"/>
      <c r="C782" s="214"/>
      <c r="D782" s="218"/>
      <c r="E782" s="214"/>
      <c r="F782" s="214"/>
      <c r="G782" s="214"/>
      <c r="H782" s="216"/>
      <c r="I782" s="216"/>
      <c r="J782" s="214"/>
      <c r="K782" s="217"/>
      <c r="L782" s="214"/>
      <c r="M782" s="214"/>
      <c r="N782" s="214"/>
      <c r="O782" s="214"/>
      <c r="P782" s="214"/>
      <c r="Q782" s="214"/>
      <c r="R782" s="214"/>
      <c r="S782" s="214"/>
      <c r="T782" s="214"/>
      <c r="U782" s="214"/>
      <c r="V782" s="214"/>
      <c r="W782" s="214"/>
      <c r="X782" s="214"/>
      <c r="Y782" s="214"/>
      <c r="Z782" s="214"/>
      <c r="AA782" s="214"/>
      <c r="AB782" s="214"/>
    </row>
    <row r="783" spans="1:28" ht="15" hidden="1" thickBot="1" x14ac:dyDescent="0.25">
      <c r="A783" s="214"/>
      <c r="B783" s="218"/>
      <c r="C783" s="214"/>
      <c r="D783" s="218"/>
      <c r="E783" s="214"/>
      <c r="F783" s="214"/>
      <c r="G783" s="214"/>
      <c r="H783" s="216"/>
      <c r="I783" s="216"/>
      <c r="J783" s="214"/>
      <c r="K783" s="217"/>
      <c r="L783" s="214"/>
      <c r="M783" s="214"/>
      <c r="N783" s="214"/>
      <c r="O783" s="214"/>
      <c r="P783" s="214"/>
      <c r="Q783" s="214"/>
      <c r="R783" s="214"/>
      <c r="S783" s="214"/>
      <c r="T783" s="214"/>
      <c r="U783" s="214"/>
      <c r="V783" s="214"/>
      <c r="W783" s="214"/>
      <c r="X783" s="214"/>
      <c r="Y783" s="214"/>
      <c r="Z783" s="214"/>
      <c r="AA783" s="214"/>
      <c r="AB783" s="214"/>
    </row>
    <row r="784" spans="1:28" ht="15" hidden="1" thickBot="1" x14ac:dyDescent="0.25">
      <c r="A784" s="214"/>
      <c r="B784" s="218"/>
      <c r="C784" s="214"/>
      <c r="D784" s="218"/>
      <c r="E784" s="214"/>
      <c r="F784" s="214"/>
      <c r="G784" s="214"/>
      <c r="H784" s="216"/>
      <c r="I784" s="216"/>
      <c r="J784" s="214"/>
      <c r="K784" s="217"/>
      <c r="L784" s="214"/>
      <c r="M784" s="214"/>
      <c r="N784" s="214"/>
      <c r="O784" s="214"/>
      <c r="P784" s="214"/>
      <c r="Q784" s="214"/>
      <c r="R784" s="214"/>
      <c r="S784" s="214"/>
      <c r="T784" s="214"/>
      <c r="U784" s="214"/>
      <c r="V784" s="214"/>
      <c r="W784" s="214"/>
      <c r="X784" s="214"/>
      <c r="Y784" s="214"/>
      <c r="Z784" s="214"/>
      <c r="AA784" s="214"/>
      <c r="AB784" s="214"/>
    </row>
    <row r="785" spans="1:28" ht="15" hidden="1" thickBot="1" x14ac:dyDescent="0.25">
      <c r="A785" s="214"/>
      <c r="B785" s="218"/>
      <c r="C785" s="214"/>
      <c r="D785" s="218"/>
      <c r="E785" s="214"/>
      <c r="F785" s="214"/>
      <c r="G785" s="214"/>
      <c r="H785" s="216"/>
      <c r="I785" s="216"/>
      <c r="J785" s="214"/>
      <c r="K785" s="217"/>
      <c r="L785" s="214"/>
      <c r="M785" s="214"/>
      <c r="N785" s="214"/>
      <c r="O785" s="214"/>
      <c r="P785" s="214"/>
      <c r="Q785" s="214"/>
      <c r="R785" s="214"/>
      <c r="S785" s="214"/>
      <c r="T785" s="214"/>
      <c r="U785" s="214"/>
      <c r="V785" s="214"/>
      <c r="W785" s="214"/>
      <c r="X785" s="214"/>
      <c r="Y785" s="214"/>
      <c r="Z785" s="214"/>
      <c r="AA785" s="214"/>
      <c r="AB785" s="214"/>
    </row>
    <row r="786" spans="1:28" ht="15" hidden="1" thickBot="1" x14ac:dyDescent="0.25">
      <c r="A786" s="214"/>
      <c r="B786" s="218"/>
      <c r="C786" s="214"/>
      <c r="D786" s="218"/>
      <c r="E786" s="214"/>
      <c r="F786" s="214"/>
      <c r="G786" s="214"/>
      <c r="H786" s="216"/>
      <c r="I786" s="216"/>
      <c r="J786" s="214"/>
      <c r="K786" s="217"/>
      <c r="L786" s="214"/>
      <c r="M786" s="214"/>
      <c r="N786" s="214"/>
      <c r="O786" s="214"/>
      <c r="P786" s="214"/>
      <c r="Q786" s="214"/>
      <c r="R786" s="214"/>
      <c r="S786" s="214"/>
      <c r="T786" s="214"/>
      <c r="U786" s="214"/>
      <c r="V786" s="214"/>
      <c r="W786" s="214"/>
      <c r="X786" s="214"/>
      <c r="Y786" s="214"/>
      <c r="Z786" s="214"/>
      <c r="AA786" s="214"/>
      <c r="AB786" s="214"/>
    </row>
    <row r="787" spans="1:28" ht="15" hidden="1" thickBot="1" x14ac:dyDescent="0.25">
      <c r="A787" s="214"/>
      <c r="B787" s="218"/>
      <c r="C787" s="214"/>
      <c r="D787" s="218"/>
      <c r="E787" s="214"/>
      <c r="F787" s="214"/>
      <c r="G787" s="214"/>
      <c r="H787" s="216"/>
      <c r="I787" s="216"/>
      <c r="J787" s="214"/>
      <c r="K787" s="217"/>
      <c r="L787" s="214"/>
      <c r="M787" s="214"/>
      <c r="N787" s="214"/>
      <c r="O787" s="214"/>
      <c r="P787" s="214"/>
      <c r="Q787" s="214"/>
      <c r="R787" s="214"/>
      <c r="S787" s="214"/>
      <c r="T787" s="214"/>
      <c r="U787" s="214"/>
      <c r="V787" s="214"/>
      <c r="W787" s="214"/>
      <c r="X787" s="214"/>
      <c r="Y787" s="214"/>
      <c r="Z787" s="214"/>
      <c r="AA787" s="214"/>
      <c r="AB787" s="214"/>
    </row>
    <row r="788" spans="1:28" ht="15" hidden="1" thickBot="1" x14ac:dyDescent="0.25">
      <c r="A788" s="214"/>
      <c r="B788" s="218"/>
      <c r="C788" s="214"/>
      <c r="D788" s="218"/>
      <c r="E788" s="214"/>
      <c r="F788" s="214"/>
      <c r="G788" s="214"/>
      <c r="H788" s="216"/>
      <c r="I788" s="216"/>
      <c r="J788" s="214"/>
      <c r="K788" s="217"/>
      <c r="L788" s="214"/>
      <c r="M788" s="214"/>
      <c r="N788" s="214"/>
      <c r="O788" s="214"/>
      <c r="P788" s="214"/>
      <c r="Q788" s="214"/>
      <c r="R788" s="214"/>
      <c r="S788" s="214"/>
      <c r="T788" s="214"/>
      <c r="U788" s="214"/>
      <c r="V788" s="214"/>
      <c r="W788" s="214"/>
      <c r="X788" s="214"/>
      <c r="Y788" s="214"/>
      <c r="Z788" s="214"/>
      <c r="AA788" s="214"/>
      <c r="AB788" s="214"/>
    </row>
    <row r="789" spans="1:28" ht="15" hidden="1" thickBot="1" x14ac:dyDescent="0.25">
      <c r="A789" s="214"/>
      <c r="B789" s="218"/>
      <c r="C789" s="214"/>
      <c r="D789" s="218"/>
      <c r="E789" s="214"/>
      <c r="F789" s="214"/>
      <c r="G789" s="214"/>
      <c r="H789" s="216"/>
      <c r="I789" s="216"/>
      <c r="J789" s="214"/>
      <c r="K789" s="217"/>
      <c r="L789" s="214"/>
      <c r="M789" s="214"/>
      <c r="N789" s="214"/>
      <c r="O789" s="214"/>
      <c r="P789" s="214"/>
      <c r="Q789" s="214"/>
      <c r="R789" s="214"/>
      <c r="S789" s="214"/>
      <c r="T789" s="214"/>
      <c r="U789" s="214"/>
      <c r="V789" s="214"/>
      <c r="W789" s="214"/>
      <c r="X789" s="214"/>
      <c r="Y789" s="214"/>
      <c r="Z789" s="214"/>
      <c r="AA789" s="214"/>
      <c r="AB789" s="214"/>
    </row>
    <row r="790" spans="1:28" ht="15" hidden="1" thickBot="1" x14ac:dyDescent="0.25">
      <c r="A790" s="214"/>
      <c r="B790" s="218"/>
      <c r="C790" s="214"/>
      <c r="D790" s="218"/>
      <c r="E790" s="214"/>
      <c r="F790" s="214"/>
      <c r="G790" s="214"/>
      <c r="H790" s="216"/>
      <c r="I790" s="216"/>
      <c r="J790" s="214"/>
      <c r="K790" s="217"/>
      <c r="L790" s="214"/>
      <c r="M790" s="214"/>
      <c r="N790" s="214"/>
      <c r="O790" s="214"/>
      <c r="P790" s="214"/>
      <c r="Q790" s="214"/>
      <c r="R790" s="214"/>
      <c r="S790" s="214"/>
      <c r="T790" s="214"/>
      <c r="U790" s="214"/>
      <c r="V790" s="214"/>
      <c r="W790" s="214"/>
      <c r="X790" s="214"/>
      <c r="Y790" s="214"/>
      <c r="Z790" s="214"/>
      <c r="AA790" s="214"/>
      <c r="AB790" s="214"/>
    </row>
    <row r="791" spans="1:28" ht="15" hidden="1" thickBot="1" x14ac:dyDescent="0.25">
      <c r="A791" s="214"/>
      <c r="B791" s="218"/>
      <c r="C791" s="214"/>
      <c r="D791" s="218"/>
      <c r="E791" s="214"/>
      <c r="F791" s="214"/>
      <c r="G791" s="214"/>
      <c r="H791" s="216"/>
      <c r="I791" s="216"/>
      <c r="J791" s="214"/>
      <c r="K791" s="217"/>
      <c r="L791" s="214"/>
      <c r="M791" s="214"/>
      <c r="N791" s="214"/>
      <c r="O791" s="214"/>
      <c r="P791" s="214"/>
      <c r="Q791" s="214"/>
      <c r="R791" s="214"/>
      <c r="S791" s="214"/>
      <c r="T791" s="214"/>
      <c r="U791" s="214"/>
      <c r="V791" s="214"/>
      <c r="W791" s="214"/>
      <c r="X791" s="214"/>
      <c r="Y791" s="214"/>
      <c r="Z791" s="214"/>
      <c r="AA791" s="214"/>
      <c r="AB791" s="214"/>
    </row>
    <row r="792" spans="1:28" ht="15" hidden="1" thickBot="1" x14ac:dyDescent="0.25">
      <c r="A792" s="214"/>
      <c r="B792" s="218"/>
      <c r="C792" s="214"/>
      <c r="D792" s="218"/>
      <c r="E792" s="214"/>
      <c r="F792" s="214"/>
      <c r="G792" s="214"/>
      <c r="H792" s="216"/>
      <c r="I792" s="216"/>
      <c r="J792" s="214"/>
      <c r="K792" s="217"/>
      <c r="L792" s="214"/>
      <c r="M792" s="214"/>
      <c r="N792" s="214"/>
      <c r="O792" s="214"/>
      <c r="P792" s="214"/>
      <c r="Q792" s="214"/>
      <c r="R792" s="214"/>
      <c r="S792" s="214"/>
      <c r="T792" s="214"/>
      <c r="U792" s="214"/>
      <c r="V792" s="214"/>
      <c r="W792" s="214"/>
      <c r="X792" s="214"/>
      <c r="Y792" s="214"/>
      <c r="Z792" s="214"/>
      <c r="AA792" s="214"/>
      <c r="AB792" s="214"/>
    </row>
    <row r="793" spans="1:28" ht="15" hidden="1" thickBot="1" x14ac:dyDescent="0.25">
      <c r="A793" s="214"/>
      <c r="B793" s="218"/>
      <c r="C793" s="214"/>
      <c r="D793" s="218"/>
      <c r="E793" s="214"/>
      <c r="F793" s="214"/>
      <c r="G793" s="214"/>
      <c r="H793" s="216"/>
      <c r="I793" s="216"/>
      <c r="J793" s="214"/>
      <c r="K793" s="217"/>
      <c r="L793" s="214"/>
      <c r="M793" s="214"/>
      <c r="N793" s="214"/>
      <c r="O793" s="214"/>
      <c r="P793" s="214"/>
      <c r="Q793" s="214"/>
      <c r="R793" s="214"/>
      <c r="S793" s="214"/>
      <c r="T793" s="214"/>
      <c r="U793" s="214"/>
      <c r="V793" s="214"/>
      <c r="W793" s="214"/>
      <c r="X793" s="214"/>
      <c r="Y793" s="214"/>
      <c r="Z793" s="214"/>
      <c r="AA793" s="214"/>
      <c r="AB793" s="214"/>
    </row>
    <row r="794" spans="1:28" ht="15" hidden="1" thickBot="1" x14ac:dyDescent="0.25">
      <c r="A794" s="214"/>
      <c r="B794" s="218"/>
      <c r="C794" s="214"/>
      <c r="D794" s="218"/>
      <c r="E794" s="214"/>
      <c r="F794" s="214"/>
      <c r="G794" s="214"/>
      <c r="H794" s="216"/>
      <c r="I794" s="216"/>
      <c r="J794" s="214"/>
      <c r="K794" s="217"/>
      <c r="L794" s="214"/>
      <c r="M794" s="214"/>
      <c r="N794" s="214"/>
      <c r="O794" s="214"/>
      <c r="P794" s="214"/>
      <c r="Q794" s="214"/>
      <c r="R794" s="214"/>
      <c r="S794" s="214"/>
      <c r="T794" s="214"/>
      <c r="U794" s="214"/>
      <c r="V794" s="214"/>
      <c r="W794" s="214"/>
      <c r="X794" s="214"/>
      <c r="Y794" s="214"/>
      <c r="Z794" s="214"/>
      <c r="AA794" s="214"/>
      <c r="AB794" s="214"/>
    </row>
    <row r="795" spans="1:28" ht="15" hidden="1" thickBot="1" x14ac:dyDescent="0.25">
      <c r="A795" s="214"/>
      <c r="B795" s="218"/>
      <c r="C795" s="214"/>
      <c r="D795" s="218"/>
      <c r="E795" s="214"/>
      <c r="F795" s="214"/>
      <c r="G795" s="214"/>
      <c r="H795" s="216"/>
      <c r="I795" s="216"/>
      <c r="J795" s="214"/>
      <c r="K795" s="217"/>
      <c r="L795" s="214"/>
      <c r="M795" s="214"/>
      <c r="N795" s="214"/>
      <c r="O795" s="214"/>
      <c r="P795" s="214"/>
      <c r="Q795" s="214"/>
      <c r="R795" s="214"/>
      <c r="S795" s="214"/>
      <c r="T795" s="214"/>
      <c r="U795" s="214"/>
      <c r="V795" s="214"/>
      <c r="W795" s="214"/>
      <c r="X795" s="214"/>
      <c r="Y795" s="214"/>
      <c r="Z795" s="214"/>
      <c r="AA795" s="214"/>
      <c r="AB795" s="214"/>
    </row>
    <row r="796" spans="1:28" ht="15" hidden="1" thickBot="1" x14ac:dyDescent="0.25">
      <c r="A796" s="214"/>
      <c r="B796" s="218"/>
      <c r="C796" s="214"/>
      <c r="D796" s="218"/>
      <c r="E796" s="214"/>
      <c r="F796" s="214"/>
      <c r="G796" s="214"/>
      <c r="H796" s="216"/>
      <c r="I796" s="216"/>
      <c r="J796" s="214"/>
      <c r="K796" s="217"/>
      <c r="L796" s="214"/>
      <c r="M796" s="214"/>
      <c r="N796" s="214"/>
      <c r="O796" s="214"/>
      <c r="P796" s="214"/>
      <c r="Q796" s="214"/>
      <c r="R796" s="214"/>
      <c r="S796" s="214"/>
      <c r="T796" s="214"/>
      <c r="U796" s="214"/>
      <c r="V796" s="214"/>
      <c r="W796" s="214"/>
      <c r="X796" s="214"/>
      <c r="Y796" s="214"/>
      <c r="Z796" s="214"/>
      <c r="AA796" s="214"/>
      <c r="AB796" s="214"/>
    </row>
    <row r="797" spans="1:28" ht="15" hidden="1" thickBot="1" x14ac:dyDescent="0.25">
      <c r="A797" s="214"/>
      <c r="B797" s="218"/>
      <c r="C797" s="214"/>
      <c r="D797" s="218"/>
      <c r="E797" s="214"/>
      <c r="F797" s="214"/>
      <c r="G797" s="214"/>
      <c r="H797" s="216"/>
      <c r="I797" s="216"/>
      <c r="J797" s="214"/>
      <c r="K797" s="217"/>
      <c r="L797" s="214"/>
      <c r="M797" s="214"/>
      <c r="N797" s="214"/>
      <c r="O797" s="214"/>
      <c r="P797" s="214"/>
      <c r="Q797" s="214"/>
      <c r="R797" s="214"/>
      <c r="S797" s="214"/>
      <c r="T797" s="214"/>
      <c r="U797" s="214"/>
      <c r="V797" s="214"/>
      <c r="W797" s="214"/>
      <c r="X797" s="214"/>
      <c r="Y797" s="214"/>
      <c r="Z797" s="214"/>
      <c r="AA797" s="214"/>
      <c r="AB797" s="214"/>
    </row>
    <row r="798" spans="1:28" ht="15" hidden="1" thickBot="1" x14ac:dyDescent="0.25">
      <c r="A798" s="214"/>
      <c r="B798" s="218"/>
      <c r="C798" s="214"/>
      <c r="D798" s="218"/>
      <c r="E798" s="214"/>
      <c r="F798" s="214"/>
      <c r="G798" s="214"/>
      <c r="H798" s="216"/>
      <c r="I798" s="216"/>
      <c r="J798" s="214"/>
      <c r="K798" s="217"/>
      <c r="L798" s="214"/>
      <c r="M798" s="214"/>
      <c r="N798" s="214"/>
      <c r="O798" s="214"/>
      <c r="P798" s="214"/>
      <c r="Q798" s="214"/>
      <c r="R798" s="214"/>
      <c r="S798" s="214"/>
      <c r="T798" s="214"/>
      <c r="U798" s="214"/>
      <c r="V798" s="214"/>
      <c r="W798" s="214"/>
      <c r="X798" s="214"/>
      <c r="Y798" s="214"/>
      <c r="Z798" s="214"/>
      <c r="AA798" s="214"/>
      <c r="AB798" s="214"/>
    </row>
    <row r="799" spans="1:28" ht="15" hidden="1" thickBot="1" x14ac:dyDescent="0.25">
      <c r="A799" s="214"/>
      <c r="B799" s="218"/>
      <c r="C799" s="214"/>
      <c r="D799" s="218"/>
      <c r="E799" s="214"/>
      <c r="F799" s="214"/>
      <c r="G799" s="214"/>
      <c r="H799" s="216"/>
      <c r="I799" s="216"/>
      <c r="J799" s="214"/>
      <c r="K799" s="217"/>
      <c r="L799" s="214"/>
      <c r="M799" s="214"/>
      <c r="N799" s="214"/>
      <c r="O799" s="214"/>
      <c r="P799" s="214"/>
      <c r="Q799" s="214"/>
      <c r="R799" s="214"/>
      <c r="S799" s="214"/>
      <c r="T799" s="214"/>
      <c r="U799" s="214"/>
      <c r="V799" s="214"/>
      <c r="W799" s="214"/>
      <c r="X799" s="214"/>
      <c r="Y799" s="214"/>
      <c r="Z799" s="214"/>
      <c r="AA799" s="214"/>
      <c r="AB799" s="214"/>
    </row>
    <row r="800" spans="1:28" ht="15" hidden="1" thickBot="1" x14ac:dyDescent="0.25">
      <c r="A800" s="214"/>
      <c r="B800" s="218"/>
      <c r="C800" s="214"/>
      <c r="D800" s="218"/>
      <c r="E800" s="214"/>
      <c r="F800" s="214"/>
      <c r="G800" s="214"/>
      <c r="H800" s="216"/>
      <c r="I800" s="216"/>
      <c r="J800" s="214"/>
      <c r="K800" s="217"/>
      <c r="L800" s="214"/>
      <c r="M800" s="214"/>
      <c r="N800" s="214"/>
      <c r="O800" s="214"/>
      <c r="P800" s="214"/>
      <c r="Q800" s="214"/>
      <c r="R800" s="214"/>
      <c r="S800" s="214"/>
      <c r="T800" s="214"/>
      <c r="U800" s="214"/>
      <c r="V800" s="214"/>
      <c r="W800" s="214"/>
      <c r="X800" s="214"/>
      <c r="Y800" s="214"/>
      <c r="Z800" s="214"/>
      <c r="AA800" s="214"/>
      <c r="AB800" s="214"/>
    </row>
    <row r="801" spans="1:28" ht="15" hidden="1" thickBot="1" x14ac:dyDescent="0.25">
      <c r="A801" s="214"/>
      <c r="B801" s="218"/>
      <c r="C801" s="214"/>
      <c r="D801" s="218"/>
      <c r="E801" s="214"/>
      <c r="F801" s="214"/>
      <c r="G801" s="214"/>
      <c r="H801" s="216"/>
      <c r="I801" s="216"/>
      <c r="J801" s="214"/>
      <c r="K801" s="217"/>
      <c r="L801" s="214"/>
      <c r="M801" s="214"/>
      <c r="N801" s="214"/>
      <c r="O801" s="214"/>
      <c r="P801" s="214"/>
      <c r="Q801" s="214"/>
      <c r="R801" s="214"/>
      <c r="S801" s="214"/>
      <c r="T801" s="214"/>
      <c r="U801" s="214"/>
      <c r="V801" s="214"/>
      <c r="W801" s="214"/>
      <c r="X801" s="214"/>
      <c r="Y801" s="214"/>
      <c r="Z801" s="214"/>
      <c r="AA801" s="214"/>
      <c r="AB801" s="214"/>
    </row>
    <row r="802" spans="1:28" ht="15" hidden="1" thickBot="1" x14ac:dyDescent="0.25">
      <c r="A802" s="214"/>
      <c r="B802" s="218"/>
      <c r="C802" s="214"/>
      <c r="D802" s="218"/>
      <c r="E802" s="214"/>
      <c r="F802" s="214"/>
      <c r="G802" s="214"/>
      <c r="H802" s="216"/>
      <c r="I802" s="216"/>
      <c r="J802" s="214"/>
      <c r="K802" s="217"/>
      <c r="L802" s="214"/>
      <c r="M802" s="214"/>
      <c r="N802" s="214"/>
      <c r="O802" s="214"/>
      <c r="P802" s="214"/>
      <c r="Q802" s="214"/>
      <c r="R802" s="214"/>
      <c r="S802" s="214"/>
      <c r="T802" s="214"/>
      <c r="U802" s="214"/>
      <c r="V802" s="214"/>
      <c r="W802" s="214"/>
      <c r="X802" s="214"/>
      <c r="Y802" s="214"/>
      <c r="Z802" s="214"/>
      <c r="AA802" s="214"/>
      <c r="AB802" s="214"/>
    </row>
    <row r="803" spans="1:28" ht="15" hidden="1" thickBot="1" x14ac:dyDescent="0.25">
      <c r="A803" s="214"/>
      <c r="B803" s="218"/>
      <c r="C803" s="214"/>
      <c r="D803" s="218"/>
      <c r="E803" s="214"/>
      <c r="F803" s="214"/>
      <c r="G803" s="214"/>
      <c r="H803" s="216"/>
      <c r="I803" s="216"/>
      <c r="J803" s="214"/>
      <c r="K803" s="217"/>
      <c r="L803" s="214"/>
      <c r="M803" s="214"/>
      <c r="N803" s="214"/>
      <c r="O803" s="214"/>
      <c r="P803" s="214"/>
      <c r="Q803" s="214"/>
      <c r="R803" s="214"/>
      <c r="S803" s="214"/>
      <c r="T803" s="214"/>
      <c r="U803" s="214"/>
      <c r="V803" s="214"/>
      <c r="W803" s="214"/>
      <c r="X803" s="214"/>
      <c r="Y803" s="214"/>
      <c r="Z803" s="214"/>
      <c r="AA803" s="214"/>
      <c r="AB803" s="214"/>
    </row>
    <row r="804" spans="1:28" ht="15" hidden="1" thickBot="1" x14ac:dyDescent="0.25">
      <c r="A804" s="214"/>
      <c r="B804" s="218"/>
      <c r="C804" s="214"/>
      <c r="D804" s="218"/>
      <c r="E804" s="214"/>
      <c r="F804" s="214"/>
      <c r="G804" s="214"/>
      <c r="H804" s="216"/>
      <c r="I804" s="216"/>
      <c r="J804" s="214"/>
      <c r="K804" s="217"/>
      <c r="L804" s="214"/>
      <c r="M804" s="214"/>
      <c r="N804" s="214"/>
      <c r="O804" s="214"/>
      <c r="P804" s="214"/>
      <c r="Q804" s="214"/>
      <c r="R804" s="214"/>
      <c r="S804" s="214"/>
      <c r="T804" s="214"/>
      <c r="U804" s="214"/>
      <c r="V804" s="214"/>
      <c r="W804" s="214"/>
      <c r="X804" s="214"/>
      <c r="Y804" s="214"/>
      <c r="Z804" s="214"/>
      <c r="AA804" s="214"/>
      <c r="AB804" s="214"/>
    </row>
    <row r="805" spans="1:28" ht="15" hidden="1" thickBot="1" x14ac:dyDescent="0.25">
      <c r="A805" s="214"/>
      <c r="B805" s="218"/>
      <c r="C805" s="214"/>
      <c r="D805" s="218"/>
      <c r="E805" s="214"/>
      <c r="F805" s="214"/>
      <c r="G805" s="214"/>
      <c r="H805" s="216"/>
      <c r="I805" s="216"/>
      <c r="J805" s="214"/>
      <c r="K805" s="217"/>
      <c r="L805" s="214"/>
      <c r="M805" s="214"/>
      <c r="N805" s="214"/>
      <c r="O805" s="214"/>
      <c r="P805" s="214"/>
      <c r="Q805" s="214"/>
      <c r="R805" s="214"/>
      <c r="S805" s="214"/>
      <c r="T805" s="214"/>
      <c r="U805" s="214"/>
      <c r="V805" s="214"/>
      <c r="W805" s="214"/>
      <c r="X805" s="214"/>
      <c r="Y805" s="214"/>
      <c r="Z805" s="214"/>
      <c r="AA805" s="214"/>
      <c r="AB805" s="214"/>
    </row>
    <row r="806" spans="1:28" ht="15" hidden="1" thickBot="1" x14ac:dyDescent="0.25">
      <c r="A806" s="214"/>
      <c r="B806" s="218"/>
      <c r="C806" s="214"/>
      <c r="D806" s="218"/>
      <c r="E806" s="214"/>
      <c r="F806" s="214"/>
      <c r="G806" s="214"/>
      <c r="H806" s="216"/>
      <c r="I806" s="216"/>
      <c r="J806" s="214"/>
      <c r="K806" s="217"/>
      <c r="L806" s="214"/>
      <c r="M806" s="214"/>
      <c r="N806" s="214"/>
      <c r="O806" s="214"/>
      <c r="P806" s="214"/>
      <c r="Q806" s="214"/>
      <c r="R806" s="214"/>
      <c r="S806" s="214"/>
      <c r="T806" s="214"/>
      <c r="U806" s="214"/>
      <c r="V806" s="214"/>
      <c r="W806" s="214"/>
      <c r="X806" s="214"/>
      <c r="Y806" s="214"/>
      <c r="Z806" s="214"/>
      <c r="AA806" s="214"/>
      <c r="AB806" s="214"/>
    </row>
    <row r="807" spans="1:28" ht="15" hidden="1" thickBot="1" x14ac:dyDescent="0.25">
      <c r="A807" s="214"/>
      <c r="B807" s="218"/>
      <c r="C807" s="214"/>
      <c r="D807" s="218"/>
      <c r="E807" s="214"/>
      <c r="F807" s="214"/>
      <c r="G807" s="214"/>
      <c r="H807" s="216"/>
      <c r="I807" s="216"/>
      <c r="J807" s="214"/>
      <c r="K807" s="217"/>
      <c r="L807" s="214"/>
      <c r="M807" s="214"/>
      <c r="N807" s="214"/>
      <c r="O807" s="214"/>
      <c r="P807" s="214"/>
      <c r="Q807" s="214"/>
      <c r="R807" s="214"/>
      <c r="S807" s="214"/>
      <c r="T807" s="214"/>
      <c r="U807" s="214"/>
      <c r="V807" s="214"/>
      <c r="W807" s="214"/>
      <c r="X807" s="214"/>
      <c r="Y807" s="214"/>
      <c r="Z807" s="214"/>
      <c r="AA807" s="214"/>
      <c r="AB807" s="214"/>
    </row>
    <row r="808" spans="1:28" ht="15" hidden="1" thickBot="1" x14ac:dyDescent="0.25">
      <c r="A808" s="214"/>
      <c r="B808" s="218"/>
      <c r="C808" s="214"/>
      <c r="D808" s="218"/>
      <c r="E808" s="214"/>
      <c r="F808" s="214"/>
      <c r="G808" s="214"/>
      <c r="H808" s="216"/>
      <c r="I808" s="216"/>
      <c r="J808" s="214"/>
      <c r="K808" s="217"/>
      <c r="L808" s="214"/>
      <c r="M808" s="214"/>
      <c r="N808" s="214"/>
      <c r="O808" s="214"/>
      <c r="P808" s="214"/>
      <c r="Q808" s="214"/>
      <c r="R808" s="214"/>
      <c r="S808" s="214"/>
      <c r="T808" s="214"/>
      <c r="U808" s="214"/>
      <c r="V808" s="214"/>
      <c r="W808" s="214"/>
      <c r="X808" s="214"/>
      <c r="Y808" s="214"/>
      <c r="Z808" s="214"/>
      <c r="AA808" s="214"/>
      <c r="AB808" s="214"/>
    </row>
    <row r="809" spans="1:28" ht="15" hidden="1" thickBot="1" x14ac:dyDescent="0.25">
      <c r="A809" s="214"/>
      <c r="B809" s="218"/>
      <c r="C809" s="214"/>
      <c r="D809" s="218"/>
      <c r="E809" s="214"/>
      <c r="F809" s="214"/>
      <c r="G809" s="214"/>
      <c r="H809" s="216"/>
      <c r="I809" s="216"/>
      <c r="J809" s="214"/>
      <c r="K809" s="217"/>
      <c r="L809" s="214"/>
      <c r="M809" s="214"/>
      <c r="N809" s="214"/>
      <c r="O809" s="214"/>
      <c r="P809" s="214"/>
      <c r="Q809" s="214"/>
      <c r="R809" s="214"/>
      <c r="S809" s="214"/>
      <c r="T809" s="214"/>
      <c r="U809" s="214"/>
      <c r="V809" s="214"/>
      <c r="W809" s="214"/>
      <c r="X809" s="214"/>
      <c r="Y809" s="214"/>
      <c r="Z809" s="214"/>
      <c r="AA809" s="214"/>
      <c r="AB809" s="214"/>
    </row>
    <row r="810" spans="1:28" ht="15" hidden="1" thickBot="1" x14ac:dyDescent="0.25">
      <c r="A810" s="214"/>
      <c r="B810" s="218"/>
      <c r="C810" s="214"/>
      <c r="D810" s="218"/>
      <c r="E810" s="214"/>
      <c r="F810" s="214"/>
      <c r="G810" s="214"/>
      <c r="H810" s="216"/>
      <c r="I810" s="216"/>
      <c r="J810" s="214"/>
      <c r="K810" s="217"/>
      <c r="L810" s="214"/>
      <c r="M810" s="214"/>
      <c r="N810" s="214"/>
      <c r="O810" s="214"/>
      <c r="P810" s="214"/>
      <c r="Q810" s="214"/>
      <c r="R810" s="214"/>
      <c r="S810" s="214"/>
      <c r="T810" s="214"/>
      <c r="U810" s="214"/>
      <c r="V810" s="214"/>
      <c r="W810" s="214"/>
      <c r="X810" s="214"/>
      <c r="Y810" s="214"/>
      <c r="Z810" s="214"/>
      <c r="AA810" s="214"/>
      <c r="AB810" s="214"/>
    </row>
    <row r="811" spans="1:28" ht="15" hidden="1" thickBot="1" x14ac:dyDescent="0.25">
      <c r="A811" s="214"/>
      <c r="B811" s="218"/>
      <c r="C811" s="214"/>
      <c r="D811" s="218"/>
      <c r="E811" s="214"/>
      <c r="F811" s="214"/>
      <c r="G811" s="214"/>
      <c r="H811" s="216"/>
      <c r="I811" s="216"/>
      <c r="J811" s="214"/>
      <c r="K811" s="217"/>
      <c r="L811" s="214"/>
      <c r="M811" s="214"/>
      <c r="N811" s="214"/>
      <c r="O811" s="214"/>
      <c r="P811" s="214"/>
      <c r="Q811" s="214"/>
      <c r="R811" s="214"/>
      <c r="S811" s="214"/>
      <c r="T811" s="214"/>
      <c r="U811" s="214"/>
      <c r="V811" s="214"/>
      <c r="W811" s="214"/>
      <c r="X811" s="214"/>
      <c r="Y811" s="214"/>
      <c r="Z811" s="214"/>
      <c r="AA811" s="214"/>
      <c r="AB811" s="214"/>
    </row>
    <row r="812" spans="1:28" ht="15" hidden="1" thickBot="1" x14ac:dyDescent="0.25">
      <c r="A812" s="214"/>
      <c r="B812" s="218"/>
      <c r="C812" s="214"/>
      <c r="D812" s="218"/>
      <c r="E812" s="214"/>
      <c r="F812" s="214"/>
      <c r="G812" s="214"/>
      <c r="H812" s="216"/>
      <c r="I812" s="216"/>
      <c r="J812" s="214"/>
      <c r="K812" s="217"/>
      <c r="L812" s="214"/>
      <c r="M812" s="214"/>
      <c r="N812" s="214"/>
      <c r="O812" s="214"/>
      <c r="P812" s="214"/>
      <c r="Q812" s="214"/>
      <c r="R812" s="214"/>
      <c r="S812" s="214"/>
      <c r="T812" s="214"/>
      <c r="U812" s="214"/>
      <c r="V812" s="214"/>
      <c r="W812" s="214"/>
      <c r="X812" s="214"/>
      <c r="Y812" s="214"/>
      <c r="Z812" s="214"/>
      <c r="AA812" s="214"/>
      <c r="AB812" s="214"/>
    </row>
    <row r="813" spans="1:28" ht="15" hidden="1" thickBot="1" x14ac:dyDescent="0.25">
      <c r="A813" s="214"/>
      <c r="B813" s="218"/>
      <c r="C813" s="214"/>
      <c r="D813" s="218"/>
      <c r="E813" s="214"/>
      <c r="F813" s="214"/>
      <c r="G813" s="214"/>
      <c r="H813" s="216"/>
      <c r="I813" s="216"/>
      <c r="J813" s="214"/>
      <c r="K813" s="217"/>
      <c r="L813" s="214"/>
      <c r="M813" s="214"/>
      <c r="N813" s="214"/>
      <c r="O813" s="214"/>
      <c r="P813" s="214"/>
      <c r="Q813" s="214"/>
      <c r="R813" s="214"/>
      <c r="S813" s="214"/>
      <c r="T813" s="214"/>
      <c r="U813" s="214"/>
      <c r="V813" s="214"/>
      <c r="W813" s="214"/>
      <c r="X813" s="214"/>
      <c r="Y813" s="214"/>
      <c r="Z813" s="214"/>
      <c r="AA813" s="214"/>
      <c r="AB813" s="214"/>
    </row>
    <row r="814" spans="1:28" ht="15" hidden="1" thickBot="1" x14ac:dyDescent="0.25">
      <c r="A814" s="214"/>
      <c r="B814" s="218"/>
      <c r="C814" s="214"/>
      <c r="D814" s="218"/>
      <c r="E814" s="214"/>
      <c r="F814" s="214"/>
      <c r="G814" s="214"/>
      <c r="H814" s="216"/>
      <c r="I814" s="216"/>
      <c r="J814" s="214"/>
      <c r="K814" s="217"/>
      <c r="L814" s="214"/>
      <c r="M814" s="214"/>
      <c r="N814" s="214"/>
      <c r="O814" s="214"/>
      <c r="P814" s="214"/>
      <c r="Q814" s="214"/>
      <c r="R814" s="214"/>
      <c r="S814" s="214"/>
      <c r="T814" s="214"/>
      <c r="U814" s="214"/>
      <c r="V814" s="214"/>
      <c r="W814" s="214"/>
      <c r="X814" s="214"/>
      <c r="Y814" s="214"/>
      <c r="Z814" s="214"/>
      <c r="AA814" s="214"/>
      <c r="AB814" s="214"/>
    </row>
    <row r="815" spans="1:28" ht="15" hidden="1" thickBot="1" x14ac:dyDescent="0.25">
      <c r="A815" s="214"/>
      <c r="B815" s="218"/>
      <c r="C815" s="214"/>
      <c r="D815" s="218"/>
      <c r="E815" s="214"/>
      <c r="F815" s="214"/>
      <c r="G815" s="214"/>
      <c r="H815" s="216"/>
      <c r="I815" s="216"/>
      <c r="J815" s="214"/>
      <c r="K815" s="217"/>
      <c r="L815" s="214"/>
      <c r="M815" s="214"/>
      <c r="N815" s="214"/>
      <c r="O815" s="214"/>
      <c r="P815" s="214"/>
      <c r="Q815" s="214"/>
      <c r="R815" s="214"/>
      <c r="S815" s="214"/>
      <c r="T815" s="214"/>
      <c r="U815" s="214"/>
      <c r="V815" s="214"/>
      <c r="W815" s="214"/>
      <c r="X815" s="214"/>
      <c r="Y815" s="214"/>
      <c r="Z815" s="214"/>
      <c r="AA815" s="214"/>
      <c r="AB815" s="214"/>
    </row>
    <row r="816" spans="1:28" ht="15" hidden="1" thickBot="1" x14ac:dyDescent="0.25">
      <c r="A816" s="214"/>
      <c r="B816" s="218"/>
      <c r="C816" s="214"/>
      <c r="D816" s="218"/>
      <c r="E816" s="214"/>
      <c r="F816" s="214"/>
      <c r="G816" s="214"/>
      <c r="H816" s="216"/>
      <c r="I816" s="216"/>
      <c r="J816" s="214"/>
      <c r="K816" s="217"/>
      <c r="L816" s="214"/>
      <c r="M816" s="214"/>
      <c r="N816" s="214"/>
      <c r="O816" s="214"/>
      <c r="P816" s="214"/>
      <c r="Q816" s="214"/>
      <c r="R816" s="214"/>
      <c r="S816" s="214"/>
      <c r="T816" s="214"/>
      <c r="U816" s="214"/>
      <c r="V816" s="214"/>
      <c r="W816" s="214"/>
      <c r="X816" s="214"/>
      <c r="Y816" s="214"/>
      <c r="Z816" s="214"/>
      <c r="AA816" s="214"/>
      <c r="AB816" s="214"/>
    </row>
    <row r="817" spans="1:28" ht="15" hidden="1" thickBot="1" x14ac:dyDescent="0.25">
      <c r="A817" s="214"/>
      <c r="B817" s="218"/>
      <c r="C817" s="214"/>
      <c r="D817" s="218"/>
      <c r="E817" s="214"/>
      <c r="F817" s="214"/>
      <c r="G817" s="214"/>
      <c r="H817" s="216"/>
      <c r="I817" s="216"/>
      <c r="J817" s="214"/>
      <c r="K817" s="217"/>
      <c r="L817" s="214"/>
      <c r="M817" s="214"/>
      <c r="N817" s="214"/>
      <c r="O817" s="214"/>
      <c r="P817" s="214"/>
      <c r="Q817" s="214"/>
      <c r="R817" s="214"/>
      <c r="S817" s="214"/>
      <c r="T817" s="214"/>
      <c r="U817" s="214"/>
      <c r="V817" s="214"/>
      <c r="W817" s="214"/>
      <c r="X817" s="214"/>
      <c r="Y817" s="214"/>
      <c r="Z817" s="214"/>
      <c r="AA817" s="214"/>
      <c r="AB817" s="214"/>
    </row>
    <row r="818" spans="1:28" ht="15" hidden="1" thickBot="1" x14ac:dyDescent="0.25">
      <c r="A818" s="214"/>
      <c r="B818" s="218"/>
      <c r="C818" s="214"/>
      <c r="D818" s="218"/>
      <c r="E818" s="214"/>
      <c r="F818" s="214"/>
      <c r="G818" s="214"/>
      <c r="H818" s="216"/>
      <c r="I818" s="216"/>
      <c r="J818" s="214"/>
      <c r="K818" s="217"/>
      <c r="L818" s="214"/>
      <c r="M818" s="214"/>
      <c r="N818" s="214"/>
      <c r="O818" s="214"/>
      <c r="P818" s="214"/>
      <c r="Q818" s="214"/>
      <c r="R818" s="214"/>
      <c r="S818" s="214"/>
      <c r="T818" s="214"/>
      <c r="U818" s="214"/>
      <c r="V818" s="214"/>
      <c r="W818" s="214"/>
      <c r="X818" s="214"/>
      <c r="Y818" s="214"/>
      <c r="Z818" s="214"/>
      <c r="AA818" s="214"/>
      <c r="AB818" s="214"/>
    </row>
    <row r="819" spans="1:28" ht="15" hidden="1" thickBot="1" x14ac:dyDescent="0.25">
      <c r="A819" s="214"/>
      <c r="B819" s="218"/>
      <c r="C819" s="214"/>
      <c r="D819" s="218"/>
      <c r="E819" s="214"/>
      <c r="F819" s="214"/>
      <c r="G819" s="214"/>
      <c r="H819" s="216"/>
      <c r="I819" s="216"/>
      <c r="J819" s="214"/>
      <c r="K819" s="217"/>
      <c r="L819" s="214"/>
      <c r="M819" s="214"/>
      <c r="N819" s="214"/>
      <c r="O819" s="214"/>
      <c r="P819" s="214"/>
      <c r="Q819" s="214"/>
      <c r="R819" s="214"/>
      <c r="S819" s="214"/>
      <c r="T819" s="214"/>
      <c r="U819" s="214"/>
      <c r="V819" s="214"/>
      <c r="W819" s="214"/>
      <c r="X819" s="214"/>
      <c r="Y819" s="214"/>
      <c r="Z819" s="214"/>
      <c r="AA819" s="214"/>
      <c r="AB819" s="214"/>
    </row>
    <row r="820" spans="1:28" ht="15" hidden="1" thickBot="1" x14ac:dyDescent="0.25">
      <c r="A820" s="214"/>
      <c r="B820" s="218"/>
      <c r="C820" s="214"/>
      <c r="D820" s="218"/>
      <c r="E820" s="214"/>
      <c r="F820" s="214"/>
      <c r="G820" s="214"/>
      <c r="H820" s="216"/>
      <c r="I820" s="216"/>
      <c r="J820" s="214"/>
      <c r="K820" s="217"/>
      <c r="L820" s="214"/>
      <c r="M820" s="214"/>
      <c r="N820" s="214"/>
      <c r="O820" s="214"/>
      <c r="P820" s="214"/>
      <c r="Q820" s="214"/>
      <c r="R820" s="214"/>
      <c r="S820" s="214"/>
      <c r="T820" s="214"/>
      <c r="U820" s="214"/>
      <c r="V820" s="214"/>
      <c r="W820" s="214"/>
      <c r="X820" s="214"/>
      <c r="Y820" s="214"/>
      <c r="Z820" s="214"/>
      <c r="AA820" s="214"/>
      <c r="AB820" s="214"/>
    </row>
    <row r="821" spans="1:28" ht="15" hidden="1" thickBot="1" x14ac:dyDescent="0.25">
      <c r="A821" s="214"/>
      <c r="B821" s="218"/>
      <c r="C821" s="214"/>
      <c r="D821" s="218"/>
      <c r="E821" s="214"/>
      <c r="F821" s="214"/>
      <c r="G821" s="214"/>
      <c r="H821" s="216"/>
      <c r="I821" s="216"/>
      <c r="J821" s="214"/>
      <c r="K821" s="217"/>
      <c r="L821" s="214"/>
      <c r="M821" s="214"/>
      <c r="N821" s="214"/>
      <c r="O821" s="214"/>
      <c r="P821" s="214"/>
      <c r="Q821" s="214"/>
      <c r="R821" s="214"/>
      <c r="S821" s="214"/>
      <c r="T821" s="214"/>
      <c r="U821" s="214"/>
      <c r="V821" s="214"/>
      <c r="W821" s="214"/>
      <c r="X821" s="214"/>
      <c r="Y821" s="214"/>
      <c r="Z821" s="214"/>
      <c r="AA821" s="214"/>
      <c r="AB821" s="214"/>
    </row>
    <row r="822" spans="1:28" ht="15" hidden="1" thickBot="1" x14ac:dyDescent="0.25">
      <c r="A822" s="214"/>
      <c r="B822" s="218"/>
      <c r="C822" s="214"/>
      <c r="D822" s="218"/>
      <c r="E822" s="214"/>
      <c r="F822" s="214"/>
      <c r="G822" s="214"/>
      <c r="H822" s="216"/>
      <c r="I822" s="216"/>
      <c r="J822" s="214"/>
      <c r="K822" s="217"/>
      <c r="L822" s="214"/>
      <c r="M822" s="214"/>
      <c r="N822" s="214"/>
      <c r="O822" s="214"/>
      <c r="P822" s="214"/>
      <c r="Q822" s="214"/>
      <c r="R822" s="214"/>
      <c r="S822" s="214"/>
      <c r="T822" s="214"/>
      <c r="U822" s="214"/>
      <c r="V822" s="214"/>
      <c r="W822" s="214"/>
      <c r="X822" s="214"/>
      <c r="Y822" s="214"/>
      <c r="Z822" s="214"/>
      <c r="AA822" s="214"/>
      <c r="AB822" s="214"/>
    </row>
    <row r="823" spans="1:28" ht="15" hidden="1" thickBot="1" x14ac:dyDescent="0.25">
      <c r="A823" s="214"/>
      <c r="B823" s="218"/>
      <c r="C823" s="214"/>
      <c r="D823" s="218"/>
      <c r="E823" s="214"/>
      <c r="F823" s="214"/>
      <c r="G823" s="214"/>
      <c r="H823" s="216"/>
      <c r="I823" s="216"/>
      <c r="J823" s="214"/>
      <c r="K823" s="217"/>
      <c r="L823" s="214"/>
      <c r="M823" s="214"/>
      <c r="N823" s="214"/>
      <c r="O823" s="214"/>
      <c r="P823" s="214"/>
      <c r="Q823" s="214"/>
      <c r="R823" s="214"/>
      <c r="S823" s="214"/>
      <c r="T823" s="214"/>
      <c r="U823" s="214"/>
      <c r="V823" s="214"/>
      <c r="W823" s="214"/>
      <c r="X823" s="214"/>
      <c r="Y823" s="214"/>
      <c r="Z823" s="214"/>
      <c r="AA823" s="214"/>
      <c r="AB823" s="214"/>
    </row>
    <row r="824" spans="1:28" ht="15" hidden="1" thickBot="1" x14ac:dyDescent="0.25">
      <c r="A824" s="214"/>
      <c r="B824" s="218"/>
      <c r="C824" s="214"/>
      <c r="D824" s="218"/>
      <c r="E824" s="214"/>
      <c r="F824" s="214"/>
      <c r="G824" s="214"/>
      <c r="H824" s="216"/>
      <c r="I824" s="216"/>
      <c r="J824" s="214"/>
      <c r="K824" s="217"/>
      <c r="L824" s="214"/>
      <c r="M824" s="214"/>
      <c r="N824" s="214"/>
      <c r="O824" s="214"/>
      <c r="P824" s="214"/>
      <c r="Q824" s="214"/>
      <c r="R824" s="214"/>
      <c r="S824" s="214"/>
      <c r="T824" s="214"/>
      <c r="U824" s="214"/>
      <c r="V824" s="214"/>
      <c r="W824" s="214"/>
      <c r="X824" s="214"/>
      <c r="Y824" s="214"/>
      <c r="Z824" s="214"/>
      <c r="AA824" s="214"/>
      <c r="AB824" s="214"/>
    </row>
    <row r="825" spans="1:28" ht="15" hidden="1" thickBot="1" x14ac:dyDescent="0.25">
      <c r="A825" s="214"/>
      <c r="B825" s="218"/>
      <c r="C825" s="214"/>
      <c r="D825" s="218"/>
      <c r="E825" s="214"/>
      <c r="F825" s="214"/>
      <c r="G825" s="214"/>
      <c r="H825" s="216"/>
      <c r="I825" s="216"/>
      <c r="J825" s="214"/>
      <c r="K825" s="217"/>
      <c r="L825" s="214"/>
      <c r="M825" s="214"/>
      <c r="N825" s="214"/>
      <c r="O825" s="214"/>
      <c r="P825" s="214"/>
      <c r="Q825" s="214"/>
      <c r="R825" s="214"/>
      <c r="S825" s="214"/>
      <c r="T825" s="214"/>
      <c r="U825" s="214"/>
      <c r="V825" s="214"/>
      <c r="W825" s="214"/>
      <c r="X825" s="214"/>
      <c r="Y825" s="214"/>
      <c r="Z825" s="214"/>
      <c r="AA825" s="214"/>
      <c r="AB825" s="214"/>
    </row>
    <row r="826" spans="1:28" ht="15" hidden="1" thickBot="1" x14ac:dyDescent="0.25">
      <c r="A826" s="214"/>
      <c r="B826" s="218"/>
      <c r="C826" s="214"/>
      <c r="D826" s="218"/>
      <c r="E826" s="214"/>
      <c r="F826" s="214"/>
      <c r="G826" s="214"/>
      <c r="H826" s="216"/>
      <c r="I826" s="216"/>
      <c r="J826" s="214"/>
      <c r="K826" s="217"/>
      <c r="L826" s="214"/>
      <c r="M826" s="214"/>
      <c r="N826" s="214"/>
      <c r="O826" s="214"/>
      <c r="P826" s="214"/>
      <c r="Q826" s="214"/>
      <c r="R826" s="214"/>
      <c r="S826" s="214"/>
      <c r="T826" s="214"/>
      <c r="U826" s="214"/>
      <c r="V826" s="214"/>
      <c r="W826" s="214"/>
      <c r="X826" s="214"/>
      <c r="Y826" s="214"/>
      <c r="Z826" s="214"/>
      <c r="AA826" s="214"/>
      <c r="AB826" s="214"/>
    </row>
    <row r="827" spans="1:28" ht="15" hidden="1" thickBot="1" x14ac:dyDescent="0.25">
      <c r="A827" s="214"/>
      <c r="B827" s="218"/>
      <c r="C827" s="214"/>
      <c r="D827" s="218"/>
      <c r="E827" s="214"/>
      <c r="F827" s="214"/>
      <c r="G827" s="214"/>
      <c r="H827" s="216"/>
      <c r="I827" s="216"/>
      <c r="J827" s="214"/>
      <c r="K827" s="217"/>
      <c r="L827" s="214"/>
      <c r="M827" s="214"/>
      <c r="N827" s="214"/>
      <c r="O827" s="214"/>
      <c r="P827" s="214"/>
      <c r="Q827" s="214"/>
      <c r="R827" s="214"/>
      <c r="S827" s="214"/>
      <c r="T827" s="214"/>
      <c r="U827" s="214"/>
      <c r="V827" s="214"/>
      <c r="W827" s="214"/>
      <c r="X827" s="214"/>
      <c r="Y827" s="214"/>
      <c r="Z827" s="214"/>
      <c r="AA827" s="214"/>
      <c r="AB827" s="214"/>
    </row>
    <row r="828" spans="1:28" ht="15" hidden="1" thickBot="1" x14ac:dyDescent="0.25">
      <c r="A828" s="214"/>
      <c r="B828" s="218"/>
      <c r="C828" s="214"/>
      <c r="D828" s="218"/>
      <c r="E828" s="214"/>
      <c r="F828" s="214"/>
      <c r="G828" s="214"/>
      <c r="H828" s="216"/>
      <c r="I828" s="216"/>
      <c r="J828" s="214"/>
      <c r="K828" s="217"/>
      <c r="L828" s="214"/>
      <c r="M828" s="214"/>
      <c r="N828" s="214"/>
      <c r="O828" s="214"/>
      <c r="P828" s="214"/>
      <c r="Q828" s="214"/>
      <c r="R828" s="214"/>
      <c r="S828" s="214"/>
      <c r="T828" s="214"/>
      <c r="U828" s="214"/>
      <c r="V828" s="214"/>
      <c r="W828" s="214"/>
      <c r="X828" s="214"/>
      <c r="Y828" s="214"/>
      <c r="Z828" s="214"/>
      <c r="AA828" s="214"/>
      <c r="AB828" s="214"/>
    </row>
    <row r="829" spans="1:28" ht="15" hidden="1" thickBot="1" x14ac:dyDescent="0.25">
      <c r="A829" s="214"/>
      <c r="B829" s="218"/>
      <c r="C829" s="214"/>
      <c r="D829" s="218"/>
      <c r="E829" s="214"/>
      <c r="F829" s="214"/>
      <c r="G829" s="214"/>
      <c r="H829" s="216"/>
      <c r="I829" s="216"/>
      <c r="J829" s="214"/>
      <c r="K829" s="217"/>
      <c r="L829" s="214"/>
      <c r="M829" s="214"/>
      <c r="N829" s="214"/>
      <c r="O829" s="214"/>
      <c r="P829" s="214"/>
      <c r="Q829" s="214"/>
      <c r="R829" s="214"/>
      <c r="S829" s="214"/>
      <c r="T829" s="214"/>
      <c r="U829" s="214"/>
      <c r="V829" s="214"/>
      <c r="W829" s="214"/>
      <c r="X829" s="214"/>
      <c r="Y829" s="214"/>
      <c r="Z829" s="214"/>
      <c r="AA829" s="214"/>
      <c r="AB829" s="214"/>
    </row>
    <row r="830" spans="1:28" ht="15" hidden="1" thickBot="1" x14ac:dyDescent="0.25">
      <c r="A830" s="214"/>
      <c r="B830" s="218"/>
      <c r="C830" s="214"/>
      <c r="D830" s="218"/>
      <c r="E830" s="214"/>
      <c r="F830" s="214"/>
      <c r="G830" s="214"/>
      <c r="H830" s="216"/>
      <c r="I830" s="216"/>
      <c r="J830" s="214"/>
      <c r="K830" s="217"/>
      <c r="L830" s="214"/>
      <c r="M830" s="214"/>
      <c r="N830" s="214"/>
      <c r="O830" s="214"/>
      <c r="P830" s="214"/>
      <c r="Q830" s="214"/>
      <c r="R830" s="214"/>
      <c r="S830" s="214"/>
      <c r="T830" s="214"/>
      <c r="U830" s="214"/>
      <c r="V830" s="214"/>
      <c r="W830" s="214"/>
      <c r="X830" s="214"/>
      <c r="Y830" s="214"/>
      <c r="Z830" s="214"/>
      <c r="AA830" s="214"/>
      <c r="AB830" s="214"/>
    </row>
    <row r="831" spans="1:28" ht="15" hidden="1" thickBot="1" x14ac:dyDescent="0.25">
      <c r="A831" s="214"/>
      <c r="B831" s="218"/>
      <c r="C831" s="214"/>
      <c r="D831" s="218"/>
      <c r="E831" s="214"/>
      <c r="F831" s="214"/>
      <c r="G831" s="214"/>
      <c r="H831" s="216"/>
      <c r="I831" s="216"/>
      <c r="J831" s="214"/>
      <c r="K831" s="217"/>
      <c r="L831" s="214"/>
      <c r="M831" s="214"/>
      <c r="N831" s="214"/>
      <c r="O831" s="214"/>
      <c r="P831" s="214"/>
      <c r="Q831" s="214"/>
      <c r="R831" s="214"/>
      <c r="S831" s="214"/>
      <c r="T831" s="214"/>
      <c r="U831" s="214"/>
      <c r="V831" s="214"/>
      <c r="W831" s="214"/>
      <c r="X831" s="214"/>
      <c r="Y831" s="214"/>
      <c r="Z831" s="214"/>
      <c r="AA831" s="214"/>
      <c r="AB831" s="214"/>
    </row>
    <row r="832" spans="1:28" ht="15" hidden="1" thickBot="1" x14ac:dyDescent="0.25">
      <c r="A832" s="214"/>
      <c r="B832" s="218"/>
      <c r="C832" s="214"/>
      <c r="D832" s="218"/>
      <c r="E832" s="214"/>
      <c r="F832" s="214"/>
      <c r="G832" s="214"/>
      <c r="H832" s="216"/>
      <c r="I832" s="216"/>
      <c r="J832" s="214"/>
      <c r="K832" s="217"/>
      <c r="L832" s="214"/>
      <c r="M832" s="214"/>
      <c r="N832" s="214"/>
      <c r="O832" s="214"/>
      <c r="P832" s="214"/>
      <c r="Q832" s="214"/>
      <c r="R832" s="214"/>
      <c r="S832" s="214"/>
      <c r="T832" s="214"/>
      <c r="U832" s="214"/>
      <c r="V832" s="214"/>
      <c r="W832" s="214"/>
      <c r="X832" s="214"/>
      <c r="Y832" s="214"/>
      <c r="Z832" s="214"/>
      <c r="AA832" s="214"/>
      <c r="AB832" s="214"/>
    </row>
    <row r="833" spans="1:28" ht="15" hidden="1" thickBot="1" x14ac:dyDescent="0.25">
      <c r="A833" s="214"/>
      <c r="B833" s="218"/>
      <c r="C833" s="214"/>
      <c r="D833" s="218"/>
      <c r="E833" s="214"/>
      <c r="F833" s="214"/>
      <c r="G833" s="214"/>
      <c r="H833" s="216"/>
      <c r="I833" s="216"/>
      <c r="J833" s="214"/>
      <c r="K833" s="217"/>
      <c r="L833" s="214"/>
      <c r="M833" s="214"/>
      <c r="N833" s="214"/>
      <c r="O833" s="214"/>
      <c r="P833" s="214"/>
      <c r="Q833" s="214"/>
      <c r="R833" s="214"/>
      <c r="S833" s="214"/>
      <c r="T833" s="214"/>
      <c r="U833" s="214"/>
      <c r="V833" s="214"/>
      <c r="W833" s="214"/>
      <c r="X833" s="214"/>
      <c r="Y833" s="214"/>
      <c r="Z833" s="214"/>
      <c r="AA833" s="214"/>
      <c r="AB833" s="214"/>
    </row>
    <row r="834" spans="1:28" ht="15" hidden="1" thickBot="1" x14ac:dyDescent="0.25">
      <c r="A834" s="214"/>
      <c r="B834" s="218"/>
      <c r="C834" s="214"/>
      <c r="D834" s="218"/>
      <c r="E834" s="214"/>
      <c r="F834" s="214"/>
      <c r="G834" s="214"/>
      <c r="H834" s="216"/>
      <c r="I834" s="216"/>
      <c r="J834" s="214"/>
      <c r="K834" s="217"/>
      <c r="L834" s="214"/>
      <c r="M834" s="214"/>
      <c r="N834" s="214"/>
      <c r="O834" s="214"/>
      <c r="P834" s="214"/>
      <c r="Q834" s="214"/>
      <c r="R834" s="214"/>
      <c r="S834" s="214"/>
      <c r="T834" s="214"/>
      <c r="U834" s="214"/>
      <c r="V834" s="214"/>
      <c r="W834" s="214"/>
      <c r="X834" s="214"/>
      <c r="Y834" s="214"/>
      <c r="Z834" s="214"/>
      <c r="AA834" s="214"/>
      <c r="AB834" s="214"/>
    </row>
    <row r="835" spans="1:28" ht="15" hidden="1" thickBot="1" x14ac:dyDescent="0.25">
      <c r="A835" s="214"/>
      <c r="B835" s="218"/>
      <c r="C835" s="214"/>
      <c r="D835" s="218"/>
      <c r="E835" s="214"/>
      <c r="F835" s="214"/>
      <c r="G835" s="214"/>
      <c r="H835" s="216"/>
      <c r="I835" s="216"/>
      <c r="J835" s="214"/>
      <c r="K835" s="217"/>
      <c r="L835" s="214"/>
      <c r="M835" s="214"/>
      <c r="N835" s="214"/>
      <c r="O835" s="214"/>
      <c r="P835" s="214"/>
      <c r="Q835" s="214"/>
      <c r="R835" s="214"/>
      <c r="S835" s="214"/>
      <c r="T835" s="214"/>
      <c r="U835" s="214"/>
      <c r="V835" s="214"/>
      <c r="W835" s="214"/>
      <c r="X835" s="214"/>
      <c r="Y835" s="214"/>
      <c r="Z835" s="214"/>
      <c r="AA835" s="214"/>
      <c r="AB835" s="214"/>
    </row>
    <row r="836" spans="1:28" ht="15" hidden="1" thickBot="1" x14ac:dyDescent="0.25">
      <c r="A836" s="214"/>
      <c r="B836" s="218"/>
      <c r="C836" s="214"/>
      <c r="D836" s="218"/>
      <c r="E836" s="214"/>
      <c r="F836" s="214"/>
      <c r="G836" s="214"/>
      <c r="H836" s="216"/>
      <c r="I836" s="216"/>
      <c r="J836" s="214"/>
      <c r="K836" s="217"/>
      <c r="L836" s="214"/>
      <c r="M836" s="214"/>
      <c r="N836" s="214"/>
      <c r="O836" s="214"/>
      <c r="P836" s="214"/>
      <c r="Q836" s="214"/>
      <c r="R836" s="214"/>
      <c r="S836" s="214"/>
      <c r="T836" s="214"/>
      <c r="U836" s="214"/>
      <c r="V836" s="214"/>
      <c r="W836" s="214"/>
      <c r="X836" s="214"/>
      <c r="Y836" s="214"/>
      <c r="Z836" s="214"/>
      <c r="AA836" s="214"/>
      <c r="AB836" s="214"/>
    </row>
    <row r="837" spans="1:28" ht="15" hidden="1" thickBot="1" x14ac:dyDescent="0.25">
      <c r="A837" s="214"/>
      <c r="B837" s="218"/>
      <c r="C837" s="214"/>
      <c r="D837" s="218"/>
      <c r="E837" s="214"/>
      <c r="F837" s="214"/>
      <c r="G837" s="214"/>
      <c r="H837" s="216"/>
      <c r="I837" s="216"/>
      <c r="J837" s="214"/>
      <c r="K837" s="217"/>
      <c r="L837" s="214"/>
      <c r="M837" s="214"/>
      <c r="N837" s="214"/>
      <c r="O837" s="214"/>
      <c r="P837" s="214"/>
      <c r="Q837" s="214"/>
      <c r="R837" s="214"/>
      <c r="S837" s="214"/>
      <c r="T837" s="214"/>
      <c r="U837" s="214"/>
      <c r="V837" s="214"/>
      <c r="W837" s="214"/>
      <c r="X837" s="214"/>
      <c r="Y837" s="214"/>
      <c r="Z837" s="214"/>
      <c r="AA837" s="214"/>
      <c r="AB837" s="214"/>
    </row>
    <row r="838" spans="1:28" ht="15" hidden="1" thickBot="1" x14ac:dyDescent="0.25">
      <c r="A838" s="214"/>
      <c r="B838" s="218"/>
      <c r="C838" s="214"/>
      <c r="D838" s="218"/>
      <c r="E838" s="214"/>
      <c r="F838" s="214"/>
      <c r="G838" s="214"/>
      <c r="H838" s="216"/>
      <c r="I838" s="216"/>
      <c r="J838" s="214"/>
      <c r="K838" s="217"/>
      <c r="L838" s="214"/>
      <c r="M838" s="214"/>
      <c r="N838" s="214"/>
      <c r="O838" s="214"/>
      <c r="P838" s="214"/>
      <c r="Q838" s="214"/>
      <c r="R838" s="214"/>
      <c r="S838" s="214"/>
      <c r="T838" s="214"/>
      <c r="U838" s="214"/>
      <c r="V838" s="214"/>
      <c r="W838" s="214"/>
      <c r="X838" s="214"/>
      <c r="Y838" s="214"/>
      <c r="Z838" s="214"/>
      <c r="AA838" s="214"/>
      <c r="AB838" s="214"/>
    </row>
    <row r="839" spans="1:28" ht="15" hidden="1" thickBot="1" x14ac:dyDescent="0.25">
      <c r="A839" s="214"/>
      <c r="B839" s="218"/>
      <c r="C839" s="214"/>
      <c r="D839" s="218"/>
      <c r="E839" s="214"/>
      <c r="F839" s="214"/>
      <c r="G839" s="214"/>
      <c r="H839" s="216"/>
      <c r="I839" s="216"/>
      <c r="J839" s="214"/>
      <c r="K839" s="217"/>
      <c r="L839" s="214"/>
      <c r="M839" s="214"/>
      <c r="N839" s="214"/>
      <c r="O839" s="214"/>
      <c r="P839" s="214"/>
      <c r="Q839" s="214"/>
      <c r="R839" s="214"/>
      <c r="S839" s="214"/>
      <c r="T839" s="214"/>
      <c r="U839" s="214"/>
      <c r="V839" s="214"/>
      <c r="W839" s="214"/>
      <c r="X839" s="214"/>
      <c r="Y839" s="214"/>
      <c r="Z839" s="214"/>
      <c r="AA839" s="214"/>
      <c r="AB839" s="214"/>
    </row>
    <row r="840" spans="1:28" ht="15" hidden="1" thickBot="1" x14ac:dyDescent="0.25">
      <c r="A840" s="214"/>
      <c r="B840" s="218"/>
      <c r="C840" s="214"/>
      <c r="D840" s="218"/>
      <c r="E840" s="214"/>
      <c r="F840" s="214"/>
      <c r="G840" s="214"/>
      <c r="H840" s="216"/>
      <c r="I840" s="216"/>
      <c r="J840" s="214"/>
      <c r="K840" s="217"/>
      <c r="L840" s="214"/>
      <c r="M840" s="214"/>
      <c r="N840" s="214"/>
      <c r="O840" s="214"/>
      <c r="P840" s="214"/>
      <c r="Q840" s="214"/>
      <c r="R840" s="214"/>
      <c r="S840" s="214"/>
      <c r="T840" s="214"/>
      <c r="U840" s="214"/>
      <c r="V840" s="214"/>
      <c r="W840" s="214"/>
      <c r="X840" s="214"/>
      <c r="Y840" s="214"/>
      <c r="Z840" s="214"/>
      <c r="AA840" s="214"/>
      <c r="AB840" s="214"/>
    </row>
    <row r="841" spans="1:28" ht="15" hidden="1" thickBot="1" x14ac:dyDescent="0.25">
      <c r="A841" s="214"/>
      <c r="B841" s="218"/>
      <c r="C841" s="214"/>
      <c r="D841" s="218"/>
      <c r="E841" s="214"/>
      <c r="F841" s="214"/>
      <c r="G841" s="214"/>
      <c r="H841" s="216"/>
      <c r="I841" s="216"/>
      <c r="J841" s="214"/>
      <c r="K841" s="217"/>
      <c r="L841" s="214"/>
      <c r="M841" s="214"/>
      <c r="N841" s="214"/>
      <c r="O841" s="214"/>
      <c r="P841" s="214"/>
      <c r="Q841" s="214"/>
      <c r="R841" s="214"/>
      <c r="S841" s="214"/>
      <c r="T841" s="214"/>
      <c r="U841" s="214"/>
      <c r="V841" s="214"/>
      <c r="W841" s="214"/>
      <c r="X841" s="214"/>
      <c r="Y841" s="214"/>
      <c r="Z841" s="214"/>
      <c r="AA841" s="214"/>
      <c r="AB841" s="214"/>
    </row>
    <row r="842" spans="1:28" ht="15" hidden="1" thickBot="1" x14ac:dyDescent="0.25">
      <c r="A842" s="214"/>
      <c r="B842" s="218"/>
      <c r="C842" s="214"/>
      <c r="D842" s="218"/>
      <c r="E842" s="214"/>
      <c r="F842" s="214"/>
      <c r="G842" s="214"/>
      <c r="H842" s="216"/>
      <c r="I842" s="216"/>
      <c r="J842" s="214"/>
      <c r="K842" s="217"/>
      <c r="L842" s="214"/>
      <c r="M842" s="214"/>
      <c r="N842" s="214"/>
      <c r="O842" s="214"/>
      <c r="P842" s="214"/>
      <c r="Q842" s="214"/>
      <c r="R842" s="214"/>
      <c r="S842" s="214"/>
      <c r="T842" s="214"/>
      <c r="U842" s="214"/>
      <c r="V842" s="214"/>
      <c r="W842" s="214"/>
      <c r="X842" s="214"/>
      <c r="Y842" s="214"/>
      <c r="Z842" s="214"/>
      <c r="AA842" s="214"/>
      <c r="AB842" s="214"/>
    </row>
    <row r="843" spans="1:28" ht="15" hidden="1" thickBot="1" x14ac:dyDescent="0.25">
      <c r="A843" s="214"/>
      <c r="B843" s="218"/>
      <c r="C843" s="214"/>
      <c r="D843" s="218"/>
      <c r="E843" s="214"/>
      <c r="F843" s="214"/>
      <c r="G843" s="214"/>
      <c r="H843" s="216"/>
      <c r="I843" s="216"/>
      <c r="J843" s="214"/>
      <c r="K843" s="217"/>
      <c r="L843" s="214"/>
      <c r="M843" s="214"/>
      <c r="N843" s="214"/>
      <c r="O843" s="214"/>
      <c r="P843" s="214"/>
      <c r="Q843" s="214"/>
      <c r="R843" s="214"/>
      <c r="S843" s="214"/>
      <c r="T843" s="214"/>
      <c r="U843" s="214"/>
      <c r="V843" s="214"/>
      <c r="W843" s="214"/>
      <c r="X843" s="214"/>
      <c r="Y843" s="214"/>
      <c r="Z843" s="214"/>
      <c r="AA843" s="214"/>
      <c r="AB843" s="214"/>
    </row>
    <row r="844" spans="1:28" ht="15" hidden="1" thickBot="1" x14ac:dyDescent="0.25">
      <c r="A844" s="214"/>
      <c r="B844" s="218"/>
      <c r="C844" s="214"/>
      <c r="D844" s="218"/>
      <c r="E844" s="214"/>
      <c r="F844" s="214"/>
      <c r="G844" s="214"/>
      <c r="H844" s="216"/>
      <c r="I844" s="216"/>
      <c r="J844" s="214"/>
      <c r="K844" s="217"/>
      <c r="L844" s="214"/>
      <c r="M844" s="214"/>
      <c r="N844" s="214"/>
      <c r="O844" s="214"/>
      <c r="P844" s="214"/>
      <c r="Q844" s="214"/>
      <c r="R844" s="214"/>
      <c r="S844" s="214"/>
      <c r="T844" s="214"/>
      <c r="U844" s="214"/>
      <c r="V844" s="214"/>
      <c r="W844" s="214"/>
      <c r="X844" s="214"/>
      <c r="Y844" s="214"/>
      <c r="Z844" s="214"/>
      <c r="AA844" s="214"/>
      <c r="AB844" s="214"/>
    </row>
    <row r="845" spans="1:28" ht="15" hidden="1" thickBot="1" x14ac:dyDescent="0.25">
      <c r="A845" s="214"/>
      <c r="B845" s="218"/>
      <c r="C845" s="214"/>
      <c r="D845" s="218"/>
      <c r="E845" s="214"/>
      <c r="F845" s="214"/>
      <c r="G845" s="214"/>
      <c r="H845" s="216"/>
      <c r="I845" s="216"/>
      <c r="J845" s="214"/>
      <c r="K845" s="217"/>
      <c r="L845" s="214"/>
      <c r="M845" s="214"/>
      <c r="N845" s="214"/>
      <c r="O845" s="214"/>
      <c r="P845" s="214"/>
      <c r="Q845" s="214"/>
      <c r="R845" s="214"/>
      <c r="S845" s="214"/>
      <c r="T845" s="214"/>
      <c r="U845" s="214"/>
      <c r="V845" s="214"/>
      <c r="W845" s="214"/>
      <c r="X845" s="214"/>
      <c r="Y845" s="214"/>
      <c r="Z845" s="214"/>
      <c r="AA845" s="214"/>
      <c r="AB845" s="214"/>
    </row>
    <row r="846" spans="1:28" ht="15" hidden="1" thickBot="1" x14ac:dyDescent="0.25">
      <c r="A846" s="214"/>
      <c r="B846" s="218"/>
      <c r="C846" s="214"/>
      <c r="D846" s="218"/>
      <c r="E846" s="214"/>
      <c r="F846" s="214"/>
      <c r="G846" s="214"/>
      <c r="H846" s="216"/>
      <c r="I846" s="216"/>
      <c r="J846" s="214"/>
      <c r="K846" s="217"/>
      <c r="L846" s="214"/>
      <c r="M846" s="214"/>
      <c r="N846" s="214"/>
      <c r="O846" s="214"/>
      <c r="P846" s="214"/>
      <c r="Q846" s="214"/>
      <c r="R846" s="214"/>
      <c r="S846" s="214"/>
      <c r="T846" s="214"/>
      <c r="U846" s="214"/>
      <c r="V846" s="214"/>
      <c r="W846" s="214"/>
      <c r="X846" s="214"/>
      <c r="Y846" s="214"/>
      <c r="Z846" s="214"/>
      <c r="AA846" s="214"/>
      <c r="AB846" s="214"/>
    </row>
    <row r="847" spans="1:28" ht="15" hidden="1" thickBot="1" x14ac:dyDescent="0.25">
      <c r="A847" s="214"/>
      <c r="B847" s="218"/>
      <c r="C847" s="214"/>
      <c r="D847" s="218"/>
      <c r="E847" s="214"/>
      <c r="F847" s="214"/>
      <c r="G847" s="214"/>
      <c r="H847" s="216"/>
      <c r="I847" s="216"/>
      <c r="J847" s="214"/>
      <c r="K847" s="217"/>
      <c r="L847" s="214"/>
      <c r="M847" s="214"/>
      <c r="N847" s="214"/>
      <c r="O847" s="214"/>
      <c r="P847" s="214"/>
      <c r="Q847" s="214"/>
      <c r="R847" s="214"/>
      <c r="S847" s="214"/>
      <c r="T847" s="214"/>
      <c r="U847" s="214"/>
      <c r="V847" s="214"/>
      <c r="W847" s="214"/>
      <c r="X847" s="214"/>
      <c r="Y847" s="214"/>
      <c r="Z847" s="214"/>
      <c r="AA847" s="214"/>
      <c r="AB847" s="214"/>
    </row>
    <row r="848" spans="1:28" ht="15" hidden="1" thickBot="1" x14ac:dyDescent="0.25">
      <c r="A848" s="214"/>
      <c r="B848" s="218"/>
      <c r="C848" s="214"/>
      <c r="D848" s="218"/>
      <c r="E848" s="214"/>
      <c r="F848" s="214"/>
      <c r="G848" s="214"/>
      <c r="H848" s="216"/>
      <c r="I848" s="216"/>
      <c r="J848" s="214"/>
      <c r="K848" s="217"/>
      <c r="L848" s="214"/>
      <c r="M848" s="214"/>
      <c r="N848" s="214"/>
      <c r="O848" s="214"/>
      <c r="P848" s="214"/>
      <c r="Q848" s="214"/>
      <c r="R848" s="214"/>
      <c r="S848" s="214"/>
      <c r="T848" s="214"/>
      <c r="U848" s="214"/>
      <c r="V848" s="214"/>
      <c r="W848" s="214"/>
      <c r="X848" s="214"/>
      <c r="Y848" s="214"/>
      <c r="Z848" s="214"/>
      <c r="AA848" s="214"/>
      <c r="AB848" s="214"/>
    </row>
    <row r="849" spans="1:28" ht="15" hidden="1" thickBot="1" x14ac:dyDescent="0.25">
      <c r="A849" s="214"/>
      <c r="B849" s="218"/>
      <c r="C849" s="214"/>
      <c r="D849" s="218"/>
      <c r="E849" s="214"/>
      <c r="F849" s="214"/>
      <c r="G849" s="214"/>
      <c r="H849" s="216"/>
      <c r="I849" s="216"/>
      <c r="J849" s="214"/>
      <c r="K849" s="217"/>
      <c r="L849" s="214"/>
      <c r="M849" s="214"/>
      <c r="N849" s="214"/>
      <c r="O849" s="214"/>
      <c r="P849" s="214"/>
      <c r="Q849" s="214"/>
      <c r="R849" s="214"/>
      <c r="S849" s="214"/>
      <c r="T849" s="214"/>
      <c r="U849" s="214"/>
      <c r="V849" s="214"/>
      <c r="W849" s="214"/>
      <c r="X849" s="214"/>
      <c r="Y849" s="214"/>
      <c r="Z849" s="214"/>
      <c r="AA849" s="214"/>
      <c r="AB849" s="214"/>
    </row>
    <row r="850" spans="1:28" ht="15" hidden="1" thickBot="1" x14ac:dyDescent="0.25">
      <c r="A850" s="214"/>
      <c r="B850" s="218"/>
      <c r="C850" s="214"/>
      <c r="D850" s="218"/>
      <c r="E850" s="214"/>
      <c r="F850" s="214"/>
      <c r="G850" s="214"/>
      <c r="H850" s="216"/>
      <c r="I850" s="216"/>
      <c r="J850" s="214"/>
      <c r="K850" s="217"/>
      <c r="L850" s="214"/>
      <c r="M850" s="214"/>
      <c r="N850" s="214"/>
      <c r="O850" s="214"/>
      <c r="P850" s="214"/>
      <c r="Q850" s="214"/>
      <c r="R850" s="214"/>
      <c r="S850" s="214"/>
      <c r="T850" s="214"/>
      <c r="U850" s="214"/>
      <c r="V850" s="214"/>
      <c r="W850" s="214"/>
      <c r="X850" s="214"/>
      <c r="Y850" s="214"/>
      <c r="Z850" s="214"/>
      <c r="AA850" s="214"/>
      <c r="AB850" s="214"/>
    </row>
    <row r="851" spans="1:28" ht="15" hidden="1" thickBot="1" x14ac:dyDescent="0.25">
      <c r="A851" s="214"/>
      <c r="B851" s="218"/>
      <c r="C851" s="214"/>
      <c r="D851" s="218"/>
      <c r="E851" s="214"/>
      <c r="F851" s="214"/>
      <c r="G851" s="214"/>
      <c r="H851" s="216"/>
      <c r="I851" s="216"/>
      <c r="J851" s="214"/>
      <c r="K851" s="217"/>
      <c r="L851" s="214"/>
      <c r="M851" s="214"/>
      <c r="N851" s="214"/>
      <c r="O851" s="214"/>
      <c r="P851" s="214"/>
      <c r="Q851" s="214"/>
      <c r="R851" s="214"/>
      <c r="S851" s="214"/>
      <c r="T851" s="214"/>
      <c r="U851" s="214"/>
      <c r="V851" s="214"/>
      <c r="W851" s="214"/>
      <c r="X851" s="214"/>
      <c r="Y851" s="214"/>
      <c r="Z851" s="214"/>
      <c r="AA851" s="214"/>
      <c r="AB851" s="214"/>
    </row>
    <row r="852" spans="1:28" ht="15" hidden="1" thickBot="1" x14ac:dyDescent="0.25">
      <c r="A852" s="214"/>
      <c r="B852" s="218"/>
      <c r="C852" s="214"/>
      <c r="D852" s="218"/>
      <c r="E852" s="214"/>
      <c r="F852" s="214"/>
      <c r="G852" s="214"/>
      <c r="H852" s="216"/>
      <c r="I852" s="216"/>
      <c r="J852" s="214"/>
      <c r="K852" s="217"/>
      <c r="L852" s="214"/>
      <c r="M852" s="214"/>
      <c r="N852" s="214"/>
      <c r="O852" s="214"/>
      <c r="P852" s="214"/>
      <c r="Q852" s="214"/>
      <c r="R852" s="214"/>
      <c r="S852" s="214"/>
      <c r="T852" s="214"/>
      <c r="U852" s="214"/>
      <c r="V852" s="214"/>
      <c r="W852" s="214"/>
      <c r="X852" s="214"/>
      <c r="Y852" s="214"/>
      <c r="Z852" s="214"/>
      <c r="AA852" s="214"/>
      <c r="AB852" s="214"/>
    </row>
    <row r="853" spans="1:28" ht="15" hidden="1" thickBot="1" x14ac:dyDescent="0.25">
      <c r="A853" s="214"/>
      <c r="B853" s="218"/>
      <c r="C853" s="214"/>
      <c r="D853" s="218"/>
      <c r="E853" s="214"/>
      <c r="F853" s="214"/>
      <c r="G853" s="214"/>
      <c r="H853" s="216"/>
      <c r="I853" s="216"/>
      <c r="J853" s="214"/>
      <c r="K853" s="217"/>
      <c r="L853" s="214"/>
      <c r="M853" s="214"/>
      <c r="N853" s="214"/>
      <c r="O853" s="214"/>
      <c r="P853" s="214"/>
      <c r="Q853" s="214"/>
      <c r="R853" s="214"/>
      <c r="S853" s="214"/>
      <c r="T853" s="214"/>
      <c r="U853" s="214"/>
      <c r="V853" s="214"/>
      <c r="W853" s="214"/>
      <c r="X853" s="214"/>
      <c r="Y853" s="214"/>
      <c r="Z853" s="214"/>
      <c r="AA853" s="214"/>
      <c r="AB853" s="214"/>
    </row>
    <row r="854" spans="1:28" ht="15" hidden="1" thickBot="1" x14ac:dyDescent="0.25">
      <c r="A854" s="214"/>
      <c r="B854" s="218"/>
      <c r="C854" s="214"/>
      <c r="D854" s="218"/>
      <c r="E854" s="214"/>
      <c r="F854" s="214"/>
      <c r="G854" s="214"/>
      <c r="H854" s="216"/>
      <c r="I854" s="216"/>
      <c r="J854" s="214"/>
      <c r="K854" s="217"/>
      <c r="L854" s="214"/>
      <c r="M854" s="214"/>
      <c r="N854" s="214"/>
      <c r="O854" s="214"/>
      <c r="P854" s="214"/>
      <c r="Q854" s="214"/>
      <c r="R854" s="214"/>
      <c r="S854" s="214"/>
      <c r="T854" s="214"/>
      <c r="U854" s="214"/>
      <c r="V854" s="214"/>
      <c r="W854" s="214"/>
      <c r="X854" s="214"/>
      <c r="Y854" s="214"/>
      <c r="Z854" s="214"/>
      <c r="AA854" s="214"/>
      <c r="AB854" s="214"/>
    </row>
    <row r="855" spans="1:28" ht="15" hidden="1" thickBot="1" x14ac:dyDescent="0.25">
      <c r="A855" s="214"/>
      <c r="B855" s="218"/>
      <c r="C855" s="214"/>
      <c r="D855" s="218"/>
      <c r="E855" s="214"/>
      <c r="F855" s="214"/>
      <c r="G855" s="214"/>
      <c r="H855" s="216"/>
      <c r="I855" s="216"/>
      <c r="J855" s="214"/>
      <c r="K855" s="217"/>
      <c r="L855" s="214"/>
      <c r="M855" s="214"/>
      <c r="N855" s="214"/>
      <c r="O855" s="214"/>
      <c r="P855" s="214"/>
      <c r="Q855" s="214"/>
      <c r="R855" s="214"/>
      <c r="S855" s="214"/>
      <c r="T855" s="214"/>
      <c r="U855" s="214"/>
      <c r="V855" s="214"/>
      <c r="W855" s="214"/>
      <c r="X855" s="214"/>
      <c r="Y855" s="214"/>
      <c r="Z855" s="214"/>
      <c r="AA855" s="214"/>
      <c r="AB855" s="214"/>
    </row>
    <row r="856" spans="1:28" ht="15" hidden="1" thickBot="1" x14ac:dyDescent="0.25">
      <c r="A856" s="214"/>
      <c r="B856" s="218"/>
      <c r="C856" s="214"/>
      <c r="D856" s="218"/>
      <c r="E856" s="214"/>
      <c r="F856" s="214"/>
      <c r="G856" s="214"/>
      <c r="H856" s="216"/>
      <c r="I856" s="216"/>
      <c r="J856" s="214"/>
      <c r="K856" s="217"/>
      <c r="L856" s="214"/>
      <c r="M856" s="214"/>
      <c r="N856" s="214"/>
      <c r="O856" s="214"/>
      <c r="P856" s="214"/>
      <c r="Q856" s="214"/>
      <c r="R856" s="214"/>
      <c r="S856" s="214"/>
      <c r="T856" s="214"/>
      <c r="U856" s="214"/>
      <c r="V856" s="214"/>
      <c r="W856" s="214"/>
      <c r="X856" s="214"/>
      <c r="Y856" s="214"/>
      <c r="Z856" s="214"/>
      <c r="AA856" s="214"/>
      <c r="AB856" s="214"/>
    </row>
    <row r="857" spans="1:28" ht="15" hidden="1" thickBot="1" x14ac:dyDescent="0.25">
      <c r="A857" s="214"/>
      <c r="B857" s="218"/>
      <c r="C857" s="214"/>
      <c r="D857" s="218"/>
      <c r="E857" s="214"/>
      <c r="F857" s="214"/>
      <c r="G857" s="214"/>
      <c r="H857" s="216"/>
      <c r="I857" s="216"/>
      <c r="J857" s="214"/>
      <c r="K857" s="217"/>
      <c r="L857" s="214"/>
      <c r="M857" s="214"/>
      <c r="N857" s="214"/>
      <c r="O857" s="214"/>
      <c r="P857" s="214"/>
      <c r="Q857" s="214"/>
      <c r="R857" s="214"/>
      <c r="S857" s="214"/>
      <c r="T857" s="214"/>
      <c r="U857" s="214"/>
      <c r="V857" s="214"/>
      <c r="W857" s="214"/>
      <c r="X857" s="214"/>
      <c r="Y857" s="214"/>
      <c r="Z857" s="214"/>
      <c r="AA857" s="214"/>
      <c r="AB857" s="214"/>
    </row>
    <row r="858" spans="1:28" ht="15" hidden="1" thickBot="1" x14ac:dyDescent="0.25">
      <c r="A858" s="214"/>
      <c r="B858" s="218"/>
      <c r="C858" s="214"/>
      <c r="D858" s="218"/>
      <c r="E858" s="214"/>
      <c r="F858" s="214"/>
      <c r="G858" s="214"/>
      <c r="H858" s="216"/>
      <c r="I858" s="216"/>
      <c r="J858" s="214"/>
      <c r="K858" s="217"/>
      <c r="L858" s="214"/>
      <c r="M858" s="214"/>
      <c r="N858" s="214"/>
      <c r="O858" s="214"/>
      <c r="P858" s="214"/>
      <c r="Q858" s="214"/>
      <c r="R858" s="214"/>
      <c r="S858" s="214"/>
      <c r="T858" s="214"/>
      <c r="U858" s="214"/>
      <c r="V858" s="214"/>
      <c r="W858" s="214"/>
      <c r="X858" s="214"/>
      <c r="Y858" s="214"/>
      <c r="Z858" s="214"/>
      <c r="AA858" s="214"/>
      <c r="AB858" s="214"/>
    </row>
    <row r="859" spans="1:28" ht="15" hidden="1" thickBot="1" x14ac:dyDescent="0.25">
      <c r="A859" s="214"/>
      <c r="B859" s="218"/>
      <c r="C859" s="214"/>
      <c r="D859" s="218"/>
      <c r="E859" s="214"/>
      <c r="F859" s="214"/>
      <c r="G859" s="214"/>
      <c r="H859" s="216"/>
      <c r="I859" s="216"/>
      <c r="J859" s="214"/>
      <c r="K859" s="217"/>
      <c r="L859" s="214"/>
      <c r="M859" s="214"/>
      <c r="N859" s="214"/>
      <c r="O859" s="214"/>
      <c r="P859" s="214"/>
      <c r="Q859" s="214"/>
      <c r="R859" s="214"/>
      <c r="S859" s="214"/>
      <c r="T859" s="214"/>
      <c r="U859" s="214"/>
      <c r="V859" s="214"/>
      <c r="W859" s="214"/>
      <c r="X859" s="214"/>
      <c r="Y859" s="214"/>
      <c r="Z859" s="214"/>
      <c r="AA859" s="214"/>
      <c r="AB859" s="214"/>
    </row>
    <row r="860" spans="1:28" ht="15" hidden="1" thickBot="1" x14ac:dyDescent="0.25">
      <c r="A860" s="214"/>
      <c r="B860" s="218"/>
      <c r="C860" s="214"/>
      <c r="D860" s="218"/>
      <c r="E860" s="214"/>
      <c r="F860" s="214"/>
      <c r="G860" s="214"/>
      <c r="H860" s="216"/>
      <c r="I860" s="216"/>
      <c r="J860" s="214"/>
      <c r="K860" s="217"/>
      <c r="L860" s="214"/>
      <c r="M860" s="214"/>
      <c r="N860" s="214"/>
      <c r="O860" s="214"/>
      <c r="P860" s="214"/>
      <c r="Q860" s="214"/>
      <c r="R860" s="214"/>
      <c r="S860" s="214"/>
      <c r="T860" s="214"/>
      <c r="U860" s="214"/>
      <c r="V860" s="214"/>
      <c r="W860" s="214"/>
      <c r="X860" s="214"/>
      <c r="Y860" s="214"/>
      <c r="Z860" s="214"/>
      <c r="AA860" s="214"/>
      <c r="AB860" s="214"/>
    </row>
    <row r="861" spans="1:28" ht="15" hidden="1" thickBot="1" x14ac:dyDescent="0.25">
      <c r="A861" s="214"/>
      <c r="B861" s="218"/>
      <c r="C861" s="214"/>
      <c r="D861" s="218"/>
      <c r="E861" s="214"/>
      <c r="F861" s="214"/>
      <c r="G861" s="214"/>
      <c r="H861" s="216"/>
      <c r="I861" s="216"/>
      <c r="J861" s="214"/>
      <c r="K861" s="217"/>
      <c r="L861" s="214"/>
      <c r="M861" s="214"/>
      <c r="N861" s="214"/>
      <c r="O861" s="214"/>
      <c r="P861" s="214"/>
      <c r="Q861" s="214"/>
      <c r="R861" s="214"/>
      <c r="S861" s="214"/>
      <c r="T861" s="214"/>
      <c r="U861" s="214"/>
      <c r="V861" s="214"/>
      <c r="W861" s="214"/>
      <c r="X861" s="214"/>
      <c r="Y861" s="214"/>
      <c r="Z861" s="214"/>
      <c r="AA861" s="214"/>
      <c r="AB861" s="214"/>
    </row>
    <row r="862" spans="1:28" ht="15" hidden="1" thickBot="1" x14ac:dyDescent="0.25">
      <c r="A862" s="214"/>
      <c r="B862" s="218"/>
      <c r="C862" s="214"/>
      <c r="D862" s="218"/>
      <c r="E862" s="214"/>
      <c r="F862" s="214"/>
      <c r="G862" s="214"/>
      <c r="H862" s="216"/>
      <c r="I862" s="216"/>
      <c r="J862" s="214"/>
      <c r="K862" s="217"/>
      <c r="L862" s="214"/>
      <c r="M862" s="214"/>
      <c r="N862" s="214"/>
      <c r="O862" s="214"/>
      <c r="P862" s="214"/>
      <c r="Q862" s="214"/>
      <c r="R862" s="214"/>
      <c r="S862" s="214"/>
      <c r="T862" s="214"/>
      <c r="U862" s="214"/>
      <c r="V862" s="214"/>
      <c r="W862" s="214"/>
      <c r="X862" s="214"/>
      <c r="Y862" s="214"/>
      <c r="Z862" s="214"/>
      <c r="AA862" s="214"/>
      <c r="AB862" s="214"/>
    </row>
    <row r="863" spans="1:28" ht="15" hidden="1" thickBot="1" x14ac:dyDescent="0.25">
      <c r="A863" s="214"/>
      <c r="B863" s="218"/>
      <c r="C863" s="214"/>
      <c r="D863" s="218"/>
      <c r="E863" s="214"/>
      <c r="F863" s="214"/>
      <c r="G863" s="214"/>
      <c r="H863" s="216"/>
      <c r="I863" s="216"/>
      <c r="J863" s="214"/>
      <c r="K863" s="217"/>
      <c r="L863" s="214"/>
      <c r="M863" s="214"/>
      <c r="N863" s="214"/>
      <c r="O863" s="214"/>
      <c r="P863" s="214"/>
      <c r="Q863" s="214"/>
      <c r="R863" s="214"/>
      <c r="S863" s="214"/>
      <c r="T863" s="214"/>
      <c r="U863" s="214"/>
      <c r="V863" s="214"/>
      <c r="W863" s="214"/>
      <c r="X863" s="214"/>
      <c r="Y863" s="214"/>
      <c r="Z863" s="214"/>
      <c r="AA863" s="214"/>
      <c r="AB863" s="214"/>
    </row>
    <row r="864" spans="1:28" ht="15" hidden="1" thickBot="1" x14ac:dyDescent="0.25">
      <c r="A864" s="214"/>
      <c r="B864" s="218"/>
      <c r="C864" s="214"/>
      <c r="D864" s="218"/>
      <c r="E864" s="214"/>
      <c r="F864" s="214"/>
      <c r="G864" s="214"/>
      <c r="H864" s="216"/>
      <c r="I864" s="216"/>
      <c r="J864" s="214"/>
      <c r="K864" s="217"/>
      <c r="L864" s="214"/>
      <c r="M864" s="214"/>
      <c r="N864" s="214"/>
      <c r="O864" s="214"/>
      <c r="P864" s="214"/>
      <c r="Q864" s="214"/>
      <c r="R864" s="214"/>
      <c r="S864" s="214"/>
      <c r="T864" s="214"/>
      <c r="U864" s="214"/>
      <c r="V864" s="214"/>
      <c r="W864" s="214"/>
      <c r="X864" s="214"/>
      <c r="Y864" s="214"/>
      <c r="Z864" s="214"/>
      <c r="AA864" s="214"/>
      <c r="AB864" s="214"/>
    </row>
    <row r="865" spans="1:28" ht="15" hidden="1" thickBot="1" x14ac:dyDescent="0.25">
      <c r="A865" s="214"/>
      <c r="B865" s="218"/>
      <c r="C865" s="214"/>
      <c r="D865" s="218"/>
      <c r="E865" s="214"/>
      <c r="F865" s="214"/>
      <c r="G865" s="214"/>
      <c r="H865" s="216"/>
      <c r="I865" s="216"/>
      <c r="J865" s="214"/>
      <c r="K865" s="217"/>
      <c r="L865" s="214"/>
      <c r="M865" s="214"/>
      <c r="N865" s="214"/>
      <c r="O865" s="214"/>
      <c r="P865" s="214"/>
      <c r="Q865" s="214"/>
      <c r="R865" s="214"/>
      <c r="S865" s="214"/>
      <c r="T865" s="214"/>
      <c r="U865" s="214"/>
      <c r="V865" s="214"/>
      <c r="W865" s="214"/>
      <c r="X865" s="214"/>
      <c r="Y865" s="214"/>
      <c r="Z865" s="214"/>
      <c r="AA865" s="214"/>
      <c r="AB865" s="214"/>
    </row>
    <row r="866" spans="1:28" ht="15" hidden="1" thickBot="1" x14ac:dyDescent="0.25">
      <c r="A866" s="214"/>
      <c r="B866" s="218"/>
      <c r="C866" s="214"/>
      <c r="D866" s="218"/>
      <c r="E866" s="214"/>
      <c r="F866" s="214"/>
      <c r="G866" s="214"/>
      <c r="H866" s="216"/>
      <c r="I866" s="216"/>
      <c r="J866" s="214"/>
      <c r="K866" s="217"/>
      <c r="L866" s="214"/>
      <c r="M866" s="214"/>
      <c r="N866" s="214"/>
      <c r="O866" s="214"/>
      <c r="P866" s="214"/>
      <c r="Q866" s="214"/>
      <c r="R866" s="214"/>
      <c r="S866" s="214"/>
      <c r="T866" s="214"/>
      <c r="U866" s="214"/>
      <c r="V866" s="214"/>
      <c r="W866" s="214"/>
      <c r="X866" s="214"/>
      <c r="Y866" s="214"/>
      <c r="Z866" s="214"/>
      <c r="AA866" s="214"/>
      <c r="AB866" s="214"/>
    </row>
    <row r="867" spans="1:28" ht="15" hidden="1" thickBot="1" x14ac:dyDescent="0.25">
      <c r="A867" s="214"/>
      <c r="B867" s="218"/>
      <c r="C867" s="214"/>
      <c r="D867" s="218"/>
      <c r="E867" s="214"/>
      <c r="F867" s="214"/>
      <c r="G867" s="214"/>
      <c r="H867" s="216"/>
      <c r="I867" s="216"/>
      <c r="J867" s="214"/>
      <c r="K867" s="217"/>
      <c r="L867" s="214"/>
      <c r="M867" s="214"/>
      <c r="N867" s="214"/>
      <c r="O867" s="214"/>
      <c r="P867" s="214"/>
      <c r="Q867" s="214"/>
      <c r="R867" s="214"/>
      <c r="S867" s="214"/>
      <c r="T867" s="214"/>
      <c r="U867" s="214"/>
      <c r="V867" s="214"/>
      <c r="W867" s="214"/>
      <c r="X867" s="214"/>
      <c r="Y867" s="214"/>
      <c r="Z867" s="214"/>
      <c r="AA867" s="214"/>
      <c r="AB867" s="214"/>
    </row>
    <row r="868" spans="1:28" ht="15" hidden="1" thickBot="1" x14ac:dyDescent="0.25">
      <c r="A868" s="214"/>
      <c r="B868" s="218"/>
      <c r="C868" s="214"/>
      <c r="D868" s="218"/>
      <c r="E868" s="214"/>
      <c r="F868" s="214"/>
      <c r="G868" s="214"/>
      <c r="H868" s="216"/>
      <c r="I868" s="216"/>
      <c r="J868" s="214"/>
      <c r="K868" s="217"/>
      <c r="L868" s="214"/>
      <c r="M868" s="214"/>
      <c r="N868" s="214"/>
      <c r="O868" s="214"/>
      <c r="P868" s="214"/>
      <c r="Q868" s="214"/>
      <c r="R868" s="214"/>
      <c r="S868" s="214"/>
      <c r="T868" s="214"/>
      <c r="U868" s="214"/>
      <c r="V868" s="214"/>
      <c r="W868" s="214"/>
      <c r="X868" s="214"/>
      <c r="Y868" s="214"/>
      <c r="Z868" s="214"/>
      <c r="AA868" s="214"/>
      <c r="AB868" s="214"/>
    </row>
    <row r="869" spans="1:28" ht="15" hidden="1" thickBot="1" x14ac:dyDescent="0.25">
      <c r="A869" s="214"/>
      <c r="B869" s="218"/>
      <c r="C869" s="214"/>
      <c r="D869" s="218"/>
      <c r="E869" s="214"/>
      <c r="F869" s="214"/>
      <c r="G869" s="214"/>
      <c r="H869" s="216"/>
      <c r="I869" s="216"/>
      <c r="J869" s="214"/>
      <c r="K869" s="217"/>
      <c r="L869" s="214"/>
      <c r="M869" s="214"/>
      <c r="N869" s="214"/>
      <c r="O869" s="214"/>
      <c r="P869" s="214"/>
      <c r="Q869" s="214"/>
      <c r="R869" s="214"/>
      <c r="S869" s="214"/>
      <c r="T869" s="214"/>
      <c r="U869" s="214"/>
      <c r="V869" s="214"/>
      <c r="W869" s="214"/>
      <c r="X869" s="214"/>
      <c r="Y869" s="214"/>
      <c r="Z869" s="214"/>
      <c r="AA869" s="214"/>
      <c r="AB869" s="214"/>
    </row>
    <row r="870" spans="1:28" ht="15" hidden="1" thickBot="1" x14ac:dyDescent="0.25">
      <c r="A870" s="214"/>
      <c r="B870" s="218"/>
      <c r="C870" s="214"/>
      <c r="D870" s="218"/>
      <c r="E870" s="214"/>
      <c r="F870" s="214"/>
      <c r="G870" s="214"/>
      <c r="H870" s="216"/>
      <c r="I870" s="216"/>
      <c r="J870" s="214"/>
      <c r="K870" s="217"/>
      <c r="L870" s="214"/>
      <c r="M870" s="214"/>
      <c r="N870" s="214"/>
      <c r="O870" s="214"/>
      <c r="P870" s="214"/>
      <c r="Q870" s="214"/>
      <c r="R870" s="214"/>
      <c r="S870" s="214"/>
      <c r="T870" s="214"/>
      <c r="U870" s="214"/>
      <c r="V870" s="214"/>
      <c r="W870" s="214"/>
      <c r="X870" s="214"/>
      <c r="Y870" s="214"/>
      <c r="Z870" s="214"/>
      <c r="AA870" s="214"/>
      <c r="AB870" s="214"/>
    </row>
    <row r="871" spans="1:28" ht="15" hidden="1" thickBot="1" x14ac:dyDescent="0.25">
      <c r="A871" s="214"/>
      <c r="B871" s="218"/>
      <c r="C871" s="214"/>
      <c r="D871" s="218"/>
      <c r="E871" s="214"/>
      <c r="F871" s="214"/>
      <c r="G871" s="214"/>
      <c r="H871" s="216"/>
      <c r="I871" s="216"/>
      <c r="J871" s="214"/>
      <c r="K871" s="217"/>
      <c r="L871" s="214"/>
      <c r="M871" s="214"/>
      <c r="N871" s="214"/>
      <c r="O871" s="214"/>
      <c r="P871" s="214"/>
      <c r="Q871" s="214"/>
      <c r="R871" s="214"/>
      <c r="S871" s="214"/>
      <c r="T871" s="214"/>
      <c r="U871" s="214"/>
      <c r="V871" s="214"/>
      <c r="W871" s="214"/>
      <c r="X871" s="214"/>
      <c r="Y871" s="214"/>
      <c r="Z871" s="214"/>
      <c r="AA871" s="214"/>
      <c r="AB871" s="214"/>
    </row>
    <row r="872" spans="1:28" ht="15" hidden="1" thickBot="1" x14ac:dyDescent="0.25">
      <c r="A872" s="214"/>
      <c r="B872" s="218"/>
      <c r="C872" s="214"/>
      <c r="D872" s="218"/>
      <c r="E872" s="214"/>
      <c r="F872" s="214"/>
      <c r="G872" s="214"/>
      <c r="H872" s="216"/>
      <c r="I872" s="216"/>
      <c r="J872" s="214"/>
      <c r="K872" s="217"/>
      <c r="L872" s="214"/>
      <c r="M872" s="214"/>
      <c r="N872" s="214"/>
      <c r="O872" s="214"/>
      <c r="P872" s="214"/>
      <c r="Q872" s="214"/>
      <c r="R872" s="214"/>
      <c r="S872" s="214"/>
      <c r="T872" s="214"/>
      <c r="U872" s="214"/>
      <c r="V872" s="214"/>
      <c r="W872" s="214"/>
      <c r="X872" s="214"/>
      <c r="Y872" s="214"/>
      <c r="Z872" s="214"/>
      <c r="AA872" s="214"/>
      <c r="AB872" s="214"/>
    </row>
    <row r="873" spans="1:28" ht="15" hidden="1" thickBot="1" x14ac:dyDescent="0.25">
      <c r="A873" s="214"/>
      <c r="B873" s="218"/>
      <c r="C873" s="214"/>
      <c r="D873" s="218"/>
      <c r="E873" s="214"/>
      <c r="F873" s="214"/>
      <c r="G873" s="214"/>
      <c r="H873" s="216"/>
      <c r="I873" s="216"/>
      <c r="J873" s="214"/>
      <c r="K873" s="217"/>
      <c r="L873" s="214"/>
      <c r="M873" s="214"/>
      <c r="N873" s="214"/>
      <c r="O873" s="214"/>
      <c r="P873" s="214"/>
      <c r="Q873" s="214"/>
      <c r="R873" s="214"/>
      <c r="S873" s="214"/>
      <c r="T873" s="214"/>
      <c r="U873" s="214"/>
      <c r="V873" s="214"/>
      <c r="W873" s="214"/>
      <c r="X873" s="214"/>
      <c r="Y873" s="214"/>
      <c r="Z873" s="214"/>
      <c r="AA873" s="214"/>
      <c r="AB873" s="214"/>
    </row>
    <row r="874" spans="1:28" ht="15" hidden="1" thickBot="1" x14ac:dyDescent="0.25">
      <c r="A874" s="214"/>
      <c r="B874" s="218"/>
      <c r="C874" s="214"/>
      <c r="D874" s="218"/>
      <c r="E874" s="214"/>
      <c r="F874" s="214"/>
      <c r="G874" s="214"/>
      <c r="H874" s="216"/>
      <c r="I874" s="216"/>
      <c r="J874" s="214"/>
      <c r="K874" s="217"/>
      <c r="L874" s="214"/>
      <c r="M874" s="214"/>
      <c r="N874" s="214"/>
      <c r="O874" s="214"/>
      <c r="P874" s="214"/>
      <c r="Q874" s="214"/>
      <c r="R874" s="214"/>
      <c r="S874" s="214"/>
      <c r="T874" s="214"/>
      <c r="U874" s="214"/>
      <c r="V874" s="214"/>
      <c r="W874" s="214"/>
      <c r="X874" s="214"/>
      <c r="Y874" s="214"/>
      <c r="Z874" s="214"/>
      <c r="AA874" s="214"/>
      <c r="AB874" s="214"/>
    </row>
    <row r="875" spans="1:28" ht="15" hidden="1" thickBot="1" x14ac:dyDescent="0.25">
      <c r="A875" s="214"/>
      <c r="B875" s="218"/>
      <c r="C875" s="214"/>
      <c r="D875" s="218"/>
      <c r="E875" s="214"/>
      <c r="F875" s="214"/>
      <c r="G875" s="214"/>
      <c r="H875" s="216"/>
      <c r="I875" s="216"/>
      <c r="J875" s="214"/>
      <c r="K875" s="217"/>
      <c r="L875" s="214"/>
      <c r="M875" s="214"/>
      <c r="N875" s="214"/>
      <c r="O875" s="214"/>
      <c r="P875" s="214"/>
      <c r="Q875" s="214"/>
      <c r="R875" s="214"/>
      <c r="S875" s="214"/>
      <c r="T875" s="214"/>
      <c r="U875" s="214"/>
      <c r="V875" s="214"/>
      <c r="W875" s="214"/>
      <c r="X875" s="214"/>
      <c r="Y875" s="214"/>
      <c r="Z875" s="214"/>
      <c r="AA875" s="214"/>
      <c r="AB875" s="214"/>
    </row>
    <row r="876" spans="1:28" ht="15" hidden="1" thickBot="1" x14ac:dyDescent="0.25">
      <c r="A876" s="214"/>
      <c r="B876" s="218"/>
      <c r="C876" s="214"/>
      <c r="D876" s="218"/>
      <c r="E876" s="214"/>
      <c r="F876" s="214"/>
      <c r="G876" s="214"/>
      <c r="H876" s="216"/>
      <c r="I876" s="216"/>
      <c r="J876" s="214"/>
      <c r="K876" s="217"/>
      <c r="L876" s="214"/>
      <c r="M876" s="214"/>
      <c r="N876" s="214"/>
      <c r="O876" s="214"/>
      <c r="P876" s="214"/>
      <c r="Q876" s="214"/>
      <c r="R876" s="214"/>
      <c r="S876" s="214"/>
      <c r="T876" s="214"/>
      <c r="U876" s="214"/>
      <c r="V876" s="214"/>
      <c r="W876" s="214"/>
      <c r="X876" s="214"/>
      <c r="Y876" s="214"/>
      <c r="Z876" s="214"/>
      <c r="AA876" s="214"/>
      <c r="AB876" s="214"/>
    </row>
    <row r="877" spans="1:28" ht="15" hidden="1" thickBot="1" x14ac:dyDescent="0.25">
      <c r="A877" s="214"/>
      <c r="B877" s="218"/>
      <c r="C877" s="214"/>
      <c r="D877" s="218"/>
      <c r="E877" s="214"/>
      <c r="F877" s="214"/>
      <c r="G877" s="214"/>
      <c r="H877" s="216"/>
      <c r="I877" s="216"/>
      <c r="J877" s="214"/>
      <c r="K877" s="217"/>
      <c r="L877" s="214"/>
      <c r="M877" s="214"/>
      <c r="N877" s="214"/>
      <c r="O877" s="214"/>
      <c r="P877" s="214"/>
      <c r="Q877" s="214"/>
      <c r="R877" s="214"/>
      <c r="S877" s="214"/>
      <c r="T877" s="214"/>
      <c r="U877" s="214"/>
      <c r="V877" s="214"/>
      <c r="W877" s="214"/>
      <c r="X877" s="214"/>
      <c r="Y877" s="214"/>
      <c r="Z877" s="214"/>
      <c r="AA877" s="214"/>
      <c r="AB877" s="214"/>
    </row>
    <row r="878" spans="1:28" ht="15" hidden="1" thickBot="1" x14ac:dyDescent="0.25">
      <c r="A878" s="214"/>
      <c r="B878" s="218"/>
      <c r="C878" s="214"/>
      <c r="D878" s="218"/>
      <c r="E878" s="214"/>
      <c r="F878" s="214"/>
      <c r="G878" s="214"/>
      <c r="H878" s="216"/>
      <c r="I878" s="216"/>
      <c r="J878" s="214"/>
      <c r="K878" s="217"/>
      <c r="L878" s="214"/>
      <c r="M878" s="214"/>
      <c r="N878" s="214"/>
      <c r="O878" s="214"/>
      <c r="P878" s="214"/>
      <c r="Q878" s="214"/>
      <c r="R878" s="214"/>
      <c r="S878" s="214"/>
      <c r="T878" s="214"/>
      <c r="U878" s="214"/>
      <c r="V878" s="214"/>
      <c r="W878" s="214"/>
      <c r="X878" s="214"/>
      <c r="Y878" s="214"/>
      <c r="Z878" s="214"/>
      <c r="AA878" s="214"/>
      <c r="AB878" s="214"/>
    </row>
    <row r="879" spans="1:28" ht="15" hidden="1" thickBot="1" x14ac:dyDescent="0.25">
      <c r="A879" s="214"/>
      <c r="B879" s="218"/>
      <c r="C879" s="214"/>
      <c r="D879" s="218"/>
      <c r="E879" s="214"/>
      <c r="F879" s="214"/>
      <c r="G879" s="214"/>
      <c r="H879" s="216"/>
      <c r="I879" s="216"/>
      <c r="J879" s="214"/>
      <c r="K879" s="217"/>
      <c r="L879" s="214"/>
      <c r="M879" s="214"/>
      <c r="N879" s="214"/>
      <c r="O879" s="214"/>
      <c r="P879" s="214"/>
      <c r="Q879" s="214"/>
      <c r="R879" s="214"/>
      <c r="S879" s="214"/>
      <c r="T879" s="214"/>
      <c r="U879" s="214"/>
      <c r="V879" s="214"/>
      <c r="W879" s="214"/>
      <c r="X879" s="214"/>
      <c r="Y879" s="214"/>
      <c r="Z879" s="214"/>
      <c r="AA879" s="214"/>
      <c r="AB879" s="214"/>
    </row>
    <row r="880" spans="1:28" ht="15" hidden="1" thickBot="1" x14ac:dyDescent="0.25">
      <c r="A880" s="214"/>
      <c r="B880" s="218"/>
      <c r="C880" s="214"/>
      <c r="D880" s="218"/>
      <c r="E880" s="214"/>
      <c r="F880" s="214"/>
      <c r="G880" s="214"/>
      <c r="H880" s="216"/>
      <c r="I880" s="216"/>
      <c r="J880" s="214"/>
      <c r="K880" s="217"/>
      <c r="L880" s="214"/>
      <c r="M880" s="214"/>
      <c r="N880" s="214"/>
      <c r="O880" s="214"/>
      <c r="P880" s="214"/>
      <c r="Q880" s="214"/>
      <c r="R880" s="214"/>
      <c r="S880" s="214"/>
      <c r="T880" s="214"/>
      <c r="U880" s="214"/>
      <c r="V880" s="214"/>
      <c r="W880" s="214"/>
      <c r="X880" s="214"/>
      <c r="Y880" s="214"/>
      <c r="Z880" s="214"/>
      <c r="AA880" s="214"/>
      <c r="AB880" s="214"/>
    </row>
    <row r="881" spans="1:28" ht="15" hidden="1" thickBot="1" x14ac:dyDescent="0.25">
      <c r="A881" s="214"/>
      <c r="B881" s="218"/>
      <c r="C881" s="214"/>
      <c r="D881" s="218"/>
      <c r="E881" s="214"/>
      <c r="F881" s="214"/>
      <c r="G881" s="214"/>
      <c r="H881" s="216"/>
      <c r="I881" s="216"/>
      <c r="J881" s="214"/>
      <c r="K881" s="217"/>
      <c r="L881" s="214"/>
      <c r="M881" s="214"/>
      <c r="N881" s="214"/>
      <c r="O881" s="214"/>
      <c r="P881" s="214"/>
      <c r="Q881" s="214"/>
      <c r="R881" s="214"/>
      <c r="S881" s="214"/>
      <c r="T881" s="214"/>
      <c r="U881" s="214"/>
      <c r="V881" s="214"/>
      <c r="W881" s="214"/>
      <c r="X881" s="214"/>
      <c r="Y881" s="214"/>
      <c r="Z881" s="214"/>
      <c r="AA881" s="214"/>
      <c r="AB881" s="214"/>
    </row>
    <row r="882" spans="1:28" ht="15" hidden="1" thickBot="1" x14ac:dyDescent="0.25">
      <c r="A882" s="214"/>
      <c r="B882" s="218"/>
      <c r="C882" s="214"/>
      <c r="D882" s="218"/>
      <c r="E882" s="214"/>
      <c r="F882" s="214"/>
      <c r="G882" s="214"/>
      <c r="H882" s="216"/>
      <c r="I882" s="216"/>
      <c r="J882" s="214"/>
      <c r="K882" s="217"/>
      <c r="L882" s="214"/>
      <c r="M882" s="214"/>
      <c r="N882" s="214"/>
      <c r="O882" s="214"/>
      <c r="P882" s="214"/>
      <c r="Q882" s="214"/>
      <c r="R882" s="214"/>
      <c r="S882" s="214"/>
      <c r="T882" s="214"/>
      <c r="U882" s="214"/>
      <c r="V882" s="214"/>
      <c r="W882" s="214"/>
      <c r="X882" s="214"/>
      <c r="Y882" s="214"/>
      <c r="Z882" s="214"/>
      <c r="AA882" s="214"/>
      <c r="AB882" s="214"/>
    </row>
    <row r="883" spans="1:28" ht="15" hidden="1" thickBot="1" x14ac:dyDescent="0.25">
      <c r="A883" s="214"/>
      <c r="B883" s="218"/>
      <c r="C883" s="214"/>
      <c r="D883" s="218"/>
      <c r="E883" s="214"/>
      <c r="F883" s="214"/>
      <c r="G883" s="214"/>
      <c r="H883" s="216"/>
      <c r="I883" s="216"/>
      <c r="J883" s="214"/>
      <c r="K883" s="217"/>
      <c r="L883" s="214"/>
      <c r="M883" s="214"/>
      <c r="N883" s="214"/>
      <c r="O883" s="214"/>
      <c r="P883" s="214"/>
      <c r="Q883" s="214"/>
      <c r="R883" s="214"/>
      <c r="S883" s="214"/>
      <c r="T883" s="214"/>
      <c r="U883" s="214"/>
      <c r="V883" s="214"/>
      <c r="W883" s="214"/>
      <c r="X883" s="214"/>
      <c r="Y883" s="214"/>
      <c r="Z883" s="214"/>
      <c r="AA883" s="214"/>
      <c r="AB883" s="214"/>
    </row>
    <row r="884" spans="1:28" ht="15" hidden="1" thickBot="1" x14ac:dyDescent="0.25">
      <c r="A884" s="214"/>
      <c r="B884" s="218"/>
      <c r="C884" s="214"/>
      <c r="D884" s="218"/>
      <c r="E884" s="214"/>
      <c r="F884" s="214"/>
      <c r="G884" s="214"/>
      <c r="H884" s="216"/>
      <c r="I884" s="216"/>
      <c r="J884" s="214"/>
      <c r="K884" s="217"/>
      <c r="L884" s="214"/>
      <c r="M884" s="214"/>
      <c r="N884" s="214"/>
      <c r="O884" s="214"/>
      <c r="P884" s="214"/>
      <c r="Q884" s="214"/>
      <c r="R884" s="214"/>
      <c r="S884" s="214"/>
      <c r="T884" s="214"/>
      <c r="U884" s="214"/>
      <c r="V884" s="214"/>
      <c r="W884" s="214"/>
      <c r="X884" s="214"/>
      <c r="Y884" s="214"/>
      <c r="Z884" s="214"/>
      <c r="AA884" s="214"/>
      <c r="AB884" s="214"/>
    </row>
    <row r="885" spans="1:28" ht="15" hidden="1" thickBot="1" x14ac:dyDescent="0.25">
      <c r="A885" s="214"/>
      <c r="B885" s="218"/>
      <c r="C885" s="214"/>
      <c r="D885" s="218"/>
      <c r="E885" s="214"/>
      <c r="F885" s="214"/>
      <c r="G885" s="214"/>
      <c r="H885" s="216"/>
      <c r="I885" s="216"/>
      <c r="J885" s="214"/>
      <c r="K885" s="217"/>
      <c r="L885" s="214"/>
      <c r="M885" s="214"/>
      <c r="N885" s="214"/>
      <c r="O885" s="214"/>
      <c r="P885" s="214"/>
      <c r="Q885" s="214"/>
      <c r="R885" s="214"/>
      <c r="S885" s="214"/>
      <c r="T885" s="214"/>
      <c r="U885" s="214"/>
      <c r="V885" s="214"/>
      <c r="W885" s="214"/>
      <c r="X885" s="214"/>
      <c r="Y885" s="214"/>
      <c r="Z885" s="214"/>
      <c r="AA885" s="214"/>
      <c r="AB885" s="214"/>
    </row>
    <row r="886" spans="1:28" ht="15" hidden="1" thickBot="1" x14ac:dyDescent="0.25">
      <c r="A886" s="214"/>
      <c r="B886" s="218"/>
      <c r="C886" s="214"/>
      <c r="D886" s="218"/>
      <c r="E886" s="214"/>
      <c r="F886" s="214"/>
      <c r="G886" s="214"/>
      <c r="H886" s="216"/>
      <c r="I886" s="216"/>
      <c r="J886" s="214"/>
      <c r="K886" s="217"/>
      <c r="L886" s="214"/>
      <c r="M886" s="214"/>
      <c r="N886" s="214"/>
      <c r="O886" s="214"/>
      <c r="P886" s="214"/>
      <c r="Q886" s="214"/>
      <c r="R886" s="214"/>
      <c r="S886" s="214"/>
      <c r="T886" s="214"/>
      <c r="U886" s="214"/>
      <c r="V886" s="214"/>
      <c r="W886" s="214"/>
      <c r="X886" s="214"/>
      <c r="Y886" s="214"/>
      <c r="Z886" s="214"/>
      <c r="AA886" s="214"/>
      <c r="AB886" s="214"/>
    </row>
    <row r="887" spans="1:28" ht="15" hidden="1" thickBot="1" x14ac:dyDescent="0.25">
      <c r="A887" s="214"/>
      <c r="B887" s="218"/>
      <c r="C887" s="214"/>
      <c r="D887" s="218"/>
      <c r="E887" s="214"/>
      <c r="F887" s="214"/>
      <c r="G887" s="214"/>
      <c r="H887" s="216"/>
      <c r="I887" s="216"/>
      <c r="J887" s="214"/>
      <c r="K887" s="217"/>
      <c r="L887" s="214"/>
      <c r="M887" s="214"/>
      <c r="N887" s="214"/>
      <c r="O887" s="214"/>
      <c r="P887" s="214"/>
      <c r="Q887" s="214"/>
      <c r="R887" s="214"/>
      <c r="S887" s="214"/>
      <c r="T887" s="214"/>
      <c r="U887" s="214"/>
      <c r="V887" s="214"/>
      <c r="W887" s="214"/>
      <c r="X887" s="214"/>
      <c r="Y887" s="214"/>
      <c r="Z887" s="214"/>
      <c r="AA887" s="214"/>
      <c r="AB887" s="214"/>
    </row>
    <row r="888" spans="1:28" ht="15" hidden="1" thickBot="1" x14ac:dyDescent="0.25">
      <c r="A888" s="214"/>
      <c r="B888" s="218"/>
      <c r="C888" s="214"/>
      <c r="D888" s="218"/>
      <c r="E888" s="214"/>
      <c r="F888" s="214"/>
      <c r="G888" s="214"/>
      <c r="H888" s="216"/>
      <c r="I888" s="216"/>
      <c r="J888" s="214"/>
      <c r="K888" s="217"/>
      <c r="L888" s="214"/>
      <c r="M888" s="214"/>
      <c r="N888" s="214"/>
      <c r="O888" s="214"/>
      <c r="P888" s="214"/>
      <c r="Q888" s="214"/>
      <c r="R888" s="214"/>
      <c r="S888" s="214"/>
      <c r="T888" s="214"/>
      <c r="U888" s="214"/>
      <c r="V888" s="214"/>
      <c r="W888" s="214"/>
      <c r="X888" s="214"/>
      <c r="Y888" s="214"/>
      <c r="Z888" s="214"/>
      <c r="AA888" s="214"/>
      <c r="AB888" s="214"/>
    </row>
    <row r="889" spans="1:28" ht="15" hidden="1" thickBot="1" x14ac:dyDescent="0.25">
      <c r="A889" s="214"/>
      <c r="B889" s="218"/>
      <c r="C889" s="214"/>
      <c r="D889" s="218"/>
      <c r="E889" s="214"/>
      <c r="F889" s="214"/>
      <c r="G889" s="214"/>
      <c r="H889" s="216"/>
      <c r="I889" s="216"/>
      <c r="J889" s="214"/>
      <c r="K889" s="217"/>
      <c r="L889" s="214"/>
      <c r="M889" s="214"/>
      <c r="N889" s="214"/>
      <c r="O889" s="214"/>
      <c r="P889" s="214"/>
      <c r="Q889" s="214"/>
      <c r="R889" s="214"/>
      <c r="S889" s="214"/>
      <c r="T889" s="214"/>
      <c r="U889" s="214"/>
      <c r="V889" s="214"/>
      <c r="W889" s="214"/>
      <c r="X889" s="214"/>
      <c r="Y889" s="214"/>
      <c r="Z889" s="214"/>
      <c r="AA889" s="214"/>
      <c r="AB889" s="214"/>
    </row>
    <row r="890" spans="1:28" ht="15" hidden="1" thickBot="1" x14ac:dyDescent="0.25">
      <c r="A890" s="214"/>
      <c r="B890" s="218"/>
      <c r="C890" s="214"/>
      <c r="D890" s="218"/>
      <c r="E890" s="214"/>
      <c r="F890" s="214"/>
      <c r="G890" s="214"/>
      <c r="H890" s="216"/>
      <c r="I890" s="216"/>
      <c r="J890" s="214"/>
      <c r="K890" s="217"/>
      <c r="L890" s="214"/>
      <c r="M890" s="214"/>
      <c r="N890" s="214"/>
      <c r="O890" s="214"/>
      <c r="P890" s="214"/>
      <c r="Q890" s="214"/>
      <c r="R890" s="214"/>
      <c r="S890" s="214"/>
      <c r="T890" s="214"/>
      <c r="U890" s="214"/>
      <c r="V890" s="214"/>
      <c r="W890" s="214"/>
      <c r="X890" s="214"/>
      <c r="Y890" s="214"/>
      <c r="Z890" s="214"/>
      <c r="AA890" s="214"/>
      <c r="AB890" s="214"/>
    </row>
    <row r="891" spans="1:28" ht="15" hidden="1" thickBot="1" x14ac:dyDescent="0.25">
      <c r="A891" s="214"/>
      <c r="B891" s="218"/>
      <c r="C891" s="214"/>
      <c r="D891" s="218"/>
      <c r="E891" s="214"/>
      <c r="F891" s="214"/>
      <c r="G891" s="214"/>
      <c r="H891" s="216"/>
      <c r="I891" s="216"/>
      <c r="J891" s="214"/>
      <c r="K891" s="217"/>
      <c r="L891" s="214"/>
      <c r="M891" s="214"/>
      <c r="N891" s="214"/>
      <c r="O891" s="214"/>
      <c r="P891" s="214"/>
      <c r="Q891" s="214"/>
      <c r="R891" s="214"/>
      <c r="S891" s="214"/>
      <c r="T891" s="214"/>
      <c r="U891" s="214"/>
      <c r="V891" s="214"/>
      <c r="W891" s="214"/>
      <c r="X891" s="214"/>
      <c r="Y891" s="214"/>
      <c r="Z891" s="214"/>
      <c r="AA891" s="214"/>
      <c r="AB891" s="214"/>
    </row>
    <row r="892" spans="1:28" ht="15" hidden="1" thickBot="1" x14ac:dyDescent="0.25">
      <c r="A892" s="214"/>
      <c r="B892" s="218"/>
      <c r="C892" s="214"/>
      <c r="D892" s="218"/>
      <c r="E892" s="214"/>
      <c r="F892" s="214"/>
      <c r="G892" s="214"/>
      <c r="H892" s="216"/>
      <c r="I892" s="216"/>
      <c r="J892" s="214"/>
      <c r="K892" s="217"/>
      <c r="L892" s="214"/>
      <c r="M892" s="214"/>
      <c r="N892" s="214"/>
      <c r="O892" s="214"/>
      <c r="P892" s="214"/>
      <c r="Q892" s="214"/>
      <c r="R892" s="214"/>
      <c r="S892" s="214"/>
      <c r="T892" s="214"/>
      <c r="U892" s="214"/>
      <c r="V892" s="214"/>
      <c r="W892" s="214"/>
      <c r="X892" s="214"/>
      <c r="Y892" s="214"/>
      <c r="Z892" s="214"/>
      <c r="AA892" s="214"/>
      <c r="AB892" s="214"/>
    </row>
    <row r="893" spans="1:28" ht="15" hidden="1" thickBot="1" x14ac:dyDescent="0.25">
      <c r="A893" s="214"/>
      <c r="B893" s="218"/>
      <c r="C893" s="214"/>
      <c r="D893" s="218"/>
      <c r="E893" s="214"/>
      <c r="F893" s="214"/>
      <c r="G893" s="214"/>
      <c r="H893" s="216"/>
      <c r="I893" s="216"/>
      <c r="J893" s="214"/>
      <c r="K893" s="217"/>
      <c r="L893" s="214"/>
      <c r="M893" s="214"/>
      <c r="N893" s="214"/>
      <c r="O893" s="214"/>
      <c r="P893" s="214"/>
      <c r="Q893" s="214"/>
      <c r="R893" s="214"/>
      <c r="S893" s="214"/>
      <c r="T893" s="214"/>
      <c r="U893" s="214"/>
      <c r="V893" s="214"/>
      <c r="W893" s="214"/>
      <c r="X893" s="214"/>
      <c r="Y893" s="214"/>
      <c r="Z893" s="214"/>
      <c r="AA893" s="214"/>
      <c r="AB893" s="214"/>
    </row>
    <row r="894" spans="1:28" ht="15" hidden="1" thickBot="1" x14ac:dyDescent="0.25">
      <c r="A894" s="214"/>
      <c r="B894" s="218"/>
      <c r="C894" s="214"/>
      <c r="D894" s="218"/>
      <c r="E894" s="214"/>
      <c r="F894" s="214"/>
      <c r="G894" s="214"/>
      <c r="H894" s="216"/>
      <c r="I894" s="216"/>
      <c r="J894" s="214"/>
      <c r="K894" s="217"/>
      <c r="L894" s="214"/>
      <c r="M894" s="214"/>
      <c r="N894" s="214"/>
      <c r="O894" s="214"/>
      <c r="P894" s="214"/>
      <c r="Q894" s="214"/>
      <c r="R894" s="214"/>
      <c r="S894" s="214"/>
      <c r="T894" s="214"/>
      <c r="U894" s="214"/>
      <c r="V894" s="214"/>
      <c r="W894" s="214"/>
      <c r="X894" s="214"/>
      <c r="Y894" s="214"/>
      <c r="Z894" s="214"/>
      <c r="AA894" s="214"/>
      <c r="AB894" s="214"/>
    </row>
    <row r="895" spans="1:28" ht="15" hidden="1" thickBot="1" x14ac:dyDescent="0.25">
      <c r="A895" s="214"/>
      <c r="B895" s="218"/>
      <c r="C895" s="214"/>
      <c r="D895" s="218"/>
      <c r="E895" s="214"/>
      <c r="F895" s="214"/>
      <c r="G895" s="214"/>
      <c r="H895" s="216"/>
      <c r="I895" s="216"/>
      <c r="J895" s="214"/>
      <c r="K895" s="217"/>
      <c r="L895" s="214"/>
      <c r="M895" s="214"/>
      <c r="N895" s="214"/>
      <c r="O895" s="214"/>
      <c r="P895" s="214"/>
      <c r="Q895" s="214"/>
      <c r="R895" s="214"/>
      <c r="S895" s="214"/>
      <c r="T895" s="214"/>
      <c r="U895" s="214"/>
      <c r="V895" s="214"/>
      <c r="W895" s="214"/>
      <c r="X895" s="214"/>
      <c r="Y895" s="214"/>
      <c r="Z895" s="214"/>
      <c r="AA895" s="214"/>
      <c r="AB895" s="214"/>
    </row>
    <row r="896" spans="1:28" ht="15" hidden="1" thickBot="1" x14ac:dyDescent="0.25">
      <c r="A896" s="214"/>
      <c r="B896" s="218"/>
      <c r="C896" s="214"/>
      <c r="D896" s="218"/>
      <c r="E896" s="214"/>
      <c r="F896" s="214"/>
      <c r="G896" s="214"/>
      <c r="H896" s="216"/>
      <c r="I896" s="216"/>
      <c r="J896" s="214"/>
      <c r="K896" s="217"/>
      <c r="L896" s="214"/>
      <c r="M896" s="214"/>
      <c r="N896" s="214"/>
      <c r="O896" s="214"/>
      <c r="P896" s="214"/>
      <c r="Q896" s="214"/>
      <c r="R896" s="214"/>
      <c r="S896" s="214"/>
      <c r="T896" s="214"/>
      <c r="U896" s="214"/>
      <c r="V896" s="214"/>
      <c r="W896" s="214"/>
      <c r="X896" s="214"/>
      <c r="Y896" s="214"/>
      <c r="Z896" s="214"/>
      <c r="AA896" s="214"/>
      <c r="AB896" s="214"/>
    </row>
    <row r="897" spans="1:28" ht="15" hidden="1" thickBot="1" x14ac:dyDescent="0.25">
      <c r="A897" s="214"/>
      <c r="B897" s="218"/>
      <c r="C897" s="214"/>
      <c r="D897" s="218"/>
      <c r="E897" s="214"/>
      <c r="F897" s="214"/>
      <c r="G897" s="214"/>
      <c r="H897" s="216"/>
      <c r="I897" s="216"/>
      <c r="J897" s="214"/>
      <c r="K897" s="217"/>
      <c r="L897" s="214"/>
      <c r="M897" s="214"/>
      <c r="N897" s="214"/>
      <c r="O897" s="214"/>
      <c r="P897" s="214"/>
      <c r="Q897" s="214"/>
      <c r="R897" s="214"/>
      <c r="S897" s="214"/>
      <c r="T897" s="214"/>
      <c r="U897" s="214"/>
      <c r="V897" s="214"/>
      <c r="W897" s="214"/>
      <c r="X897" s="214"/>
      <c r="Y897" s="214"/>
      <c r="Z897" s="214"/>
      <c r="AA897" s="214"/>
      <c r="AB897" s="214"/>
    </row>
    <row r="898" spans="1:28" ht="15" hidden="1" thickBot="1" x14ac:dyDescent="0.25">
      <c r="A898" s="214"/>
      <c r="B898" s="218"/>
      <c r="C898" s="214"/>
      <c r="D898" s="218"/>
      <c r="E898" s="214"/>
      <c r="F898" s="214"/>
      <c r="G898" s="214"/>
      <c r="H898" s="216"/>
      <c r="I898" s="216"/>
      <c r="J898" s="214"/>
      <c r="K898" s="217"/>
      <c r="L898" s="214"/>
      <c r="M898" s="214"/>
      <c r="N898" s="214"/>
      <c r="O898" s="214"/>
      <c r="P898" s="214"/>
      <c r="Q898" s="214"/>
      <c r="R898" s="214"/>
      <c r="S898" s="214"/>
      <c r="T898" s="214"/>
      <c r="U898" s="214"/>
      <c r="V898" s="214"/>
      <c r="W898" s="214"/>
      <c r="X898" s="214"/>
      <c r="Y898" s="214"/>
      <c r="Z898" s="214"/>
      <c r="AA898" s="214"/>
      <c r="AB898" s="214"/>
    </row>
    <row r="899" spans="1:28" ht="15" hidden="1" thickBot="1" x14ac:dyDescent="0.25">
      <c r="A899" s="214"/>
      <c r="B899" s="218"/>
      <c r="C899" s="214"/>
      <c r="D899" s="218"/>
      <c r="E899" s="214"/>
      <c r="F899" s="214"/>
      <c r="G899" s="214"/>
      <c r="H899" s="216"/>
      <c r="I899" s="216"/>
      <c r="J899" s="214"/>
      <c r="K899" s="217"/>
      <c r="L899" s="214"/>
      <c r="M899" s="214"/>
      <c r="N899" s="214"/>
      <c r="O899" s="214"/>
      <c r="P899" s="214"/>
      <c r="Q899" s="214"/>
      <c r="R899" s="214"/>
      <c r="S899" s="214"/>
      <c r="T899" s="214"/>
      <c r="U899" s="214"/>
      <c r="V899" s="214"/>
      <c r="W899" s="214"/>
      <c r="X899" s="214"/>
      <c r="Y899" s="214"/>
      <c r="Z899" s="214"/>
      <c r="AA899" s="214"/>
      <c r="AB899" s="214"/>
    </row>
    <row r="900" spans="1:28" ht="15" hidden="1" thickBot="1" x14ac:dyDescent="0.25">
      <c r="A900" s="214"/>
      <c r="B900" s="218"/>
      <c r="C900" s="214"/>
      <c r="D900" s="218"/>
      <c r="E900" s="214"/>
      <c r="F900" s="214"/>
      <c r="G900" s="214"/>
      <c r="H900" s="216"/>
      <c r="I900" s="216"/>
      <c r="J900" s="214"/>
      <c r="K900" s="217"/>
      <c r="L900" s="214"/>
      <c r="M900" s="214"/>
      <c r="N900" s="214"/>
      <c r="O900" s="214"/>
      <c r="P900" s="214"/>
      <c r="Q900" s="214"/>
      <c r="R900" s="214"/>
      <c r="S900" s="214"/>
      <c r="T900" s="214"/>
      <c r="U900" s="214"/>
      <c r="V900" s="214"/>
      <c r="W900" s="214"/>
      <c r="X900" s="214"/>
      <c r="Y900" s="214"/>
      <c r="Z900" s="214"/>
      <c r="AA900" s="214"/>
      <c r="AB900" s="214"/>
    </row>
    <row r="901" spans="1:28" ht="15" hidden="1" thickBot="1" x14ac:dyDescent="0.25">
      <c r="A901" s="214"/>
      <c r="B901" s="218"/>
      <c r="C901" s="214"/>
      <c r="D901" s="218"/>
      <c r="E901" s="214"/>
      <c r="F901" s="214"/>
      <c r="G901" s="214"/>
      <c r="H901" s="216"/>
      <c r="I901" s="216"/>
      <c r="J901" s="214"/>
      <c r="K901" s="217"/>
      <c r="L901" s="214"/>
      <c r="M901" s="214"/>
      <c r="N901" s="214"/>
      <c r="O901" s="214"/>
      <c r="P901" s="214"/>
      <c r="Q901" s="214"/>
      <c r="R901" s="214"/>
      <c r="S901" s="214"/>
      <c r="T901" s="214"/>
      <c r="U901" s="214"/>
      <c r="V901" s="214"/>
      <c r="W901" s="214"/>
      <c r="X901" s="214"/>
      <c r="Y901" s="214"/>
      <c r="Z901" s="214"/>
      <c r="AA901" s="214"/>
      <c r="AB901" s="214"/>
    </row>
    <row r="902" spans="1:28" ht="15" hidden="1" thickBot="1" x14ac:dyDescent="0.25">
      <c r="A902" s="214"/>
      <c r="B902" s="218"/>
      <c r="C902" s="214"/>
      <c r="D902" s="218"/>
      <c r="E902" s="214"/>
      <c r="F902" s="214"/>
      <c r="G902" s="214"/>
      <c r="H902" s="216"/>
      <c r="I902" s="216"/>
      <c r="J902" s="214"/>
      <c r="K902" s="217"/>
      <c r="L902" s="214"/>
      <c r="M902" s="214"/>
      <c r="N902" s="214"/>
      <c r="O902" s="214"/>
      <c r="P902" s="214"/>
      <c r="Q902" s="214"/>
      <c r="R902" s="214"/>
      <c r="S902" s="214"/>
      <c r="T902" s="214"/>
      <c r="U902" s="214"/>
      <c r="V902" s="214"/>
      <c r="W902" s="214"/>
      <c r="X902" s="214"/>
      <c r="Y902" s="214"/>
      <c r="Z902" s="214"/>
      <c r="AA902" s="214"/>
      <c r="AB902" s="214"/>
    </row>
    <row r="903" spans="1:28" ht="15" hidden="1" thickBot="1" x14ac:dyDescent="0.25">
      <c r="A903" s="214"/>
      <c r="B903" s="218"/>
      <c r="C903" s="214"/>
      <c r="D903" s="218"/>
      <c r="E903" s="214"/>
      <c r="F903" s="214"/>
      <c r="G903" s="214"/>
      <c r="H903" s="216"/>
      <c r="I903" s="216"/>
      <c r="J903" s="214"/>
      <c r="K903" s="217"/>
      <c r="L903" s="214"/>
      <c r="M903" s="214"/>
      <c r="N903" s="214"/>
      <c r="O903" s="214"/>
      <c r="P903" s="214"/>
      <c r="Q903" s="214"/>
      <c r="R903" s="214"/>
      <c r="S903" s="214"/>
      <c r="T903" s="214"/>
      <c r="U903" s="214"/>
      <c r="V903" s="214"/>
      <c r="W903" s="214"/>
      <c r="X903" s="214"/>
      <c r="Y903" s="214"/>
      <c r="Z903" s="214"/>
      <c r="AA903" s="214"/>
      <c r="AB903" s="214"/>
    </row>
    <row r="904" spans="1:28" ht="15" hidden="1" thickBot="1" x14ac:dyDescent="0.25">
      <c r="A904" s="214"/>
      <c r="B904" s="218"/>
      <c r="C904" s="214"/>
      <c r="D904" s="218"/>
      <c r="E904" s="214"/>
      <c r="F904" s="214"/>
      <c r="G904" s="214"/>
      <c r="H904" s="216"/>
      <c r="I904" s="216"/>
      <c r="J904" s="214"/>
      <c r="K904" s="217"/>
      <c r="L904" s="214"/>
      <c r="M904" s="214"/>
      <c r="N904" s="214"/>
      <c r="O904" s="214"/>
      <c r="P904" s="214"/>
      <c r="Q904" s="214"/>
      <c r="R904" s="214"/>
      <c r="S904" s="214"/>
      <c r="T904" s="214"/>
      <c r="U904" s="214"/>
      <c r="V904" s="214"/>
      <c r="W904" s="214"/>
      <c r="X904" s="214"/>
      <c r="Y904" s="214"/>
      <c r="Z904" s="214"/>
      <c r="AA904" s="214"/>
      <c r="AB904" s="214"/>
    </row>
    <row r="905" spans="1:28" ht="15" hidden="1" thickBot="1" x14ac:dyDescent="0.25">
      <c r="A905" s="214"/>
      <c r="B905" s="218"/>
      <c r="C905" s="214"/>
      <c r="D905" s="218"/>
      <c r="E905" s="214"/>
      <c r="F905" s="214"/>
      <c r="G905" s="214"/>
      <c r="H905" s="216"/>
      <c r="I905" s="216"/>
      <c r="J905" s="214"/>
      <c r="K905" s="217"/>
      <c r="L905" s="214"/>
      <c r="M905" s="214"/>
      <c r="N905" s="214"/>
      <c r="O905" s="214"/>
      <c r="P905" s="214"/>
      <c r="Q905" s="214"/>
      <c r="R905" s="214"/>
      <c r="S905" s="214"/>
      <c r="T905" s="214"/>
      <c r="U905" s="214"/>
      <c r="V905" s="214"/>
      <c r="W905" s="214"/>
      <c r="X905" s="214"/>
      <c r="Y905" s="214"/>
      <c r="Z905" s="214"/>
      <c r="AA905" s="214"/>
      <c r="AB905" s="214"/>
    </row>
    <row r="906" spans="1:28" ht="15" hidden="1" thickBot="1" x14ac:dyDescent="0.25">
      <c r="A906" s="214"/>
      <c r="B906" s="218"/>
      <c r="C906" s="214"/>
      <c r="D906" s="218"/>
      <c r="E906" s="214"/>
      <c r="F906" s="214"/>
      <c r="G906" s="214"/>
      <c r="H906" s="216"/>
      <c r="I906" s="216"/>
      <c r="J906" s="214"/>
      <c r="K906" s="217"/>
      <c r="L906" s="214"/>
      <c r="M906" s="214"/>
      <c r="N906" s="214"/>
      <c r="O906" s="214"/>
      <c r="P906" s="214"/>
      <c r="Q906" s="214"/>
      <c r="R906" s="214"/>
      <c r="S906" s="214"/>
      <c r="T906" s="214"/>
      <c r="U906" s="214"/>
      <c r="V906" s="214"/>
      <c r="W906" s="214"/>
      <c r="X906" s="214"/>
      <c r="Y906" s="214"/>
      <c r="Z906" s="214"/>
      <c r="AA906" s="214"/>
      <c r="AB906" s="214"/>
    </row>
    <row r="907" spans="1:28" ht="15" hidden="1" thickBot="1" x14ac:dyDescent="0.25">
      <c r="A907" s="214"/>
      <c r="B907" s="218"/>
      <c r="C907" s="214"/>
      <c r="D907" s="218"/>
      <c r="E907" s="214"/>
      <c r="F907" s="214"/>
      <c r="G907" s="214"/>
      <c r="H907" s="216"/>
      <c r="I907" s="216"/>
      <c r="J907" s="214"/>
      <c r="K907" s="217"/>
      <c r="L907" s="214"/>
      <c r="M907" s="214"/>
      <c r="N907" s="214"/>
      <c r="O907" s="214"/>
      <c r="P907" s="214"/>
      <c r="Q907" s="214"/>
      <c r="R907" s="214"/>
      <c r="S907" s="214"/>
      <c r="T907" s="214"/>
      <c r="U907" s="214"/>
      <c r="V907" s="214"/>
      <c r="W907" s="214"/>
      <c r="X907" s="214"/>
      <c r="Y907" s="214"/>
      <c r="Z907" s="214"/>
      <c r="AA907" s="214"/>
      <c r="AB907" s="214"/>
    </row>
    <row r="908" spans="1:28" ht="15" hidden="1" thickBot="1" x14ac:dyDescent="0.25">
      <c r="A908" s="214"/>
      <c r="B908" s="218"/>
      <c r="C908" s="214"/>
      <c r="D908" s="218"/>
      <c r="E908" s="214"/>
      <c r="F908" s="214"/>
      <c r="G908" s="214"/>
      <c r="H908" s="216"/>
      <c r="I908" s="216"/>
      <c r="J908" s="214"/>
      <c r="K908" s="217"/>
      <c r="L908" s="214"/>
      <c r="M908" s="214"/>
      <c r="N908" s="214"/>
      <c r="O908" s="214"/>
      <c r="P908" s="214"/>
      <c r="Q908" s="214"/>
      <c r="R908" s="214"/>
      <c r="S908" s="214"/>
      <c r="T908" s="214"/>
      <c r="U908" s="214"/>
      <c r="V908" s="214"/>
      <c r="W908" s="214"/>
      <c r="X908" s="214"/>
      <c r="Y908" s="214"/>
      <c r="Z908" s="214"/>
      <c r="AA908" s="214"/>
      <c r="AB908" s="214"/>
    </row>
    <row r="909" spans="1:28" ht="15" hidden="1" thickBot="1" x14ac:dyDescent="0.25">
      <c r="A909" s="214"/>
      <c r="B909" s="218"/>
      <c r="C909" s="214"/>
      <c r="D909" s="218"/>
      <c r="E909" s="214"/>
      <c r="F909" s="214"/>
      <c r="G909" s="214"/>
      <c r="H909" s="216"/>
      <c r="I909" s="216"/>
      <c r="J909" s="214"/>
      <c r="K909" s="217"/>
      <c r="L909" s="214"/>
      <c r="M909" s="214"/>
      <c r="N909" s="214"/>
      <c r="O909" s="214"/>
      <c r="P909" s="214"/>
      <c r="Q909" s="214"/>
      <c r="R909" s="214"/>
      <c r="S909" s="214"/>
      <c r="T909" s="214"/>
      <c r="U909" s="214"/>
      <c r="V909" s="214"/>
      <c r="W909" s="214"/>
      <c r="X909" s="214"/>
      <c r="Y909" s="214"/>
      <c r="Z909" s="214"/>
      <c r="AA909" s="214"/>
      <c r="AB909" s="214"/>
    </row>
    <row r="910" spans="1:28" ht="15" hidden="1" thickBot="1" x14ac:dyDescent="0.25">
      <c r="A910" s="214"/>
      <c r="B910" s="218"/>
      <c r="C910" s="214"/>
      <c r="D910" s="218"/>
      <c r="E910" s="214"/>
      <c r="F910" s="214"/>
      <c r="G910" s="214"/>
      <c r="H910" s="216"/>
      <c r="I910" s="216"/>
      <c r="J910" s="214"/>
      <c r="K910" s="217"/>
      <c r="L910" s="214"/>
      <c r="M910" s="214"/>
      <c r="N910" s="214"/>
      <c r="O910" s="214"/>
      <c r="P910" s="214"/>
      <c r="Q910" s="214"/>
      <c r="R910" s="214"/>
      <c r="S910" s="214"/>
      <c r="T910" s="214"/>
      <c r="U910" s="214"/>
      <c r="V910" s="214"/>
      <c r="W910" s="214"/>
      <c r="X910" s="214"/>
      <c r="Y910" s="214"/>
      <c r="Z910" s="214"/>
      <c r="AA910" s="214"/>
      <c r="AB910" s="214"/>
    </row>
    <row r="911" spans="1:28" ht="15" hidden="1" thickBot="1" x14ac:dyDescent="0.25">
      <c r="A911" s="214"/>
      <c r="B911" s="218"/>
      <c r="C911" s="214"/>
      <c r="D911" s="218"/>
      <c r="E911" s="214"/>
      <c r="F911" s="214"/>
      <c r="G911" s="214"/>
      <c r="H911" s="216"/>
      <c r="I911" s="216"/>
      <c r="J911" s="214"/>
      <c r="K911" s="217"/>
      <c r="L911" s="214"/>
      <c r="M911" s="214"/>
      <c r="N911" s="214"/>
      <c r="O911" s="214"/>
      <c r="P911" s="214"/>
      <c r="Q911" s="214"/>
      <c r="R911" s="214"/>
      <c r="S911" s="214"/>
      <c r="T911" s="214"/>
      <c r="U911" s="214"/>
      <c r="V911" s="214"/>
      <c r="W911" s="214"/>
      <c r="X911" s="214"/>
      <c r="Y911" s="214"/>
      <c r="Z911" s="214"/>
      <c r="AA911" s="214"/>
      <c r="AB911" s="214"/>
    </row>
    <row r="912" spans="1:28" ht="15" hidden="1" thickBot="1" x14ac:dyDescent="0.25">
      <c r="A912" s="214"/>
      <c r="B912" s="218"/>
      <c r="C912" s="214"/>
      <c r="D912" s="218"/>
      <c r="E912" s="214"/>
      <c r="F912" s="214"/>
      <c r="G912" s="214"/>
      <c r="H912" s="216"/>
      <c r="I912" s="216"/>
      <c r="J912" s="214"/>
      <c r="K912" s="217"/>
      <c r="L912" s="214"/>
      <c r="M912" s="214"/>
      <c r="N912" s="214"/>
      <c r="O912" s="214"/>
      <c r="P912" s="214"/>
      <c r="Q912" s="214"/>
      <c r="R912" s="214"/>
      <c r="S912" s="214"/>
      <c r="T912" s="214"/>
      <c r="U912" s="214"/>
      <c r="V912" s="214"/>
      <c r="W912" s="214"/>
      <c r="X912" s="214"/>
      <c r="Y912" s="214"/>
      <c r="Z912" s="214"/>
      <c r="AA912" s="214"/>
      <c r="AB912" s="214"/>
    </row>
    <row r="913" spans="1:28" ht="15" hidden="1" thickBot="1" x14ac:dyDescent="0.25">
      <c r="A913" s="214"/>
      <c r="B913" s="218"/>
      <c r="C913" s="214"/>
      <c r="D913" s="218"/>
      <c r="E913" s="214"/>
      <c r="F913" s="214"/>
      <c r="G913" s="214"/>
      <c r="H913" s="216"/>
      <c r="I913" s="216"/>
      <c r="J913" s="214"/>
      <c r="K913" s="217"/>
      <c r="L913" s="214"/>
      <c r="M913" s="214"/>
      <c r="N913" s="214"/>
      <c r="O913" s="214"/>
      <c r="P913" s="214"/>
      <c r="Q913" s="214"/>
      <c r="R913" s="214"/>
      <c r="S913" s="214"/>
      <c r="T913" s="214"/>
      <c r="U913" s="214"/>
      <c r="V913" s="214"/>
      <c r="W913" s="214"/>
      <c r="X913" s="214"/>
      <c r="Y913" s="214"/>
      <c r="Z913" s="214"/>
      <c r="AA913" s="214"/>
      <c r="AB913" s="214"/>
    </row>
    <row r="914" spans="1:28" ht="15" hidden="1" thickBot="1" x14ac:dyDescent="0.25">
      <c r="A914" s="214"/>
      <c r="B914" s="218"/>
      <c r="C914" s="214"/>
      <c r="D914" s="218"/>
      <c r="E914" s="214"/>
      <c r="F914" s="214"/>
      <c r="G914" s="214"/>
      <c r="H914" s="216"/>
      <c r="I914" s="216"/>
      <c r="J914" s="214"/>
      <c r="K914" s="217"/>
      <c r="L914" s="214"/>
      <c r="M914" s="214"/>
      <c r="N914" s="214"/>
      <c r="O914" s="214"/>
      <c r="P914" s="214"/>
      <c r="Q914" s="214"/>
      <c r="R914" s="214"/>
      <c r="S914" s="214"/>
      <c r="T914" s="214"/>
      <c r="U914" s="214"/>
      <c r="V914" s="214"/>
      <c r="W914" s="214"/>
      <c r="X914" s="214"/>
      <c r="Y914" s="214"/>
      <c r="Z914" s="214"/>
      <c r="AA914" s="214"/>
      <c r="AB914" s="214"/>
    </row>
    <row r="915" spans="1:28" ht="15" hidden="1" thickBot="1" x14ac:dyDescent="0.25">
      <c r="A915" s="214"/>
      <c r="B915" s="218"/>
      <c r="C915" s="214"/>
      <c r="D915" s="218"/>
      <c r="E915" s="214"/>
      <c r="F915" s="214"/>
      <c r="G915" s="214"/>
      <c r="H915" s="216"/>
      <c r="I915" s="216"/>
      <c r="J915" s="214"/>
      <c r="K915" s="217"/>
      <c r="L915" s="214"/>
      <c r="M915" s="214"/>
      <c r="N915" s="214"/>
      <c r="O915" s="214"/>
      <c r="P915" s="214"/>
      <c r="Q915" s="214"/>
      <c r="R915" s="214"/>
      <c r="S915" s="214"/>
      <c r="T915" s="214"/>
      <c r="U915" s="214"/>
      <c r="V915" s="214"/>
      <c r="W915" s="214"/>
      <c r="X915" s="214"/>
      <c r="Y915" s="214"/>
      <c r="Z915" s="214"/>
      <c r="AA915" s="214"/>
      <c r="AB915" s="214"/>
    </row>
    <row r="916" spans="1:28" ht="15" hidden="1" thickBot="1" x14ac:dyDescent="0.25">
      <c r="A916" s="214"/>
      <c r="B916" s="218"/>
      <c r="C916" s="214"/>
      <c r="D916" s="218"/>
      <c r="E916" s="214"/>
      <c r="F916" s="214"/>
      <c r="G916" s="214"/>
      <c r="H916" s="216"/>
      <c r="I916" s="216"/>
      <c r="J916" s="214"/>
      <c r="K916" s="217"/>
      <c r="L916" s="214"/>
      <c r="M916" s="214"/>
      <c r="N916" s="214"/>
      <c r="O916" s="214"/>
      <c r="P916" s="214"/>
      <c r="Q916" s="214"/>
      <c r="R916" s="214"/>
      <c r="S916" s="214"/>
      <c r="T916" s="214"/>
      <c r="U916" s="214"/>
      <c r="V916" s="214"/>
      <c r="W916" s="214"/>
      <c r="X916" s="214"/>
      <c r="Y916" s="214"/>
      <c r="Z916" s="214"/>
      <c r="AA916" s="214"/>
      <c r="AB916" s="214"/>
    </row>
    <row r="917" spans="1:28" ht="15" hidden="1" thickBot="1" x14ac:dyDescent="0.25">
      <c r="A917" s="214"/>
      <c r="B917" s="218"/>
      <c r="C917" s="214"/>
      <c r="D917" s="218"/>
      <c r="E917" s="214"/>
      <c r="F917" s="214"/>
      <c r="G917" s="214"/>
      <c r="H917" s="216"/>
      <c r="I917" s="216"/>
      <c r="J917" s="214"/>
      <c r="K917" s="217"/>
      <c r="L917" s="214"/>
      <c r="M917" s="214"/>
      <c r="N917" s="214"/>
      <c r="O917" s="214"/>
      <c r="P917" s="214"/>
      <c r="Q917" s="214"/>
      <c r="R917" s="214"/>
      <c r="S917" s="214"/>
      <c r="T917" s="214"/>
      <c r="U917" s="214"/>
      <c r="V917" s="214"/>
      <c r="W917" s="214"/>
      <c r="X917" s="214"/>
      <c r="Y917" s="214"/>
      <c r="Z917" s="214"/>
      <c r="AA917" s="214"/>
      <c r="AB917" s="214"/>
    </row>
    <row r="918" spans="1:28" ht="15" hidden="1" thickBot="1" x14ac:dyDescent="0.25">
      <c r="A918" s="214"/>
      <c r="B918" s="218"/>
      <c r="C918" s="214"/>
      <c r="D918" s="218"/>
      <c r="E918" s="214"/>
      <c r="F918" s="214"/>
      <c r="G918" s="214"/>
      <c r="H918" s="216"/>
      <c r="I918" s="216"/>
      <c r="J918" s="214"/>
      <c r="K918" s="217"/>
      <c r="L918" s="214"/>
      <c r="M918" s="214"/>
      <c r="N918" s="214"/>
      <c r="O918" s="214"/>
      <c r="P918" s="214"/>
      <c r="Q918" s="214"/>
      <c r="R918" s="214"/>
      <c r="S918" s="214"/>
      <c r="T918" s="214"/>
      <c r="U918" s="214"/>
      <c r="V918" s="214"/>
      <c r="W918" s="214"/>
      <c r="X918" s="214"/>
      <c r="Y918" s="214"/>
      <c r="Z918" s="214"/>
      <c r="AA918" s="214"/>
      <c r="AB918" s="214"/>
    </row>
    <row r="919" spans="1:28" ht="15" hidden="1" thickBot="1" x14ac:dyDescent="0.25">
      <c r="A919" s="214"/>
      <c r="B919" s="218"/>
      <c r="C919" s="214"/>
      <c r="D919" s="218"/>
      <c r="E919" s="214"/>
      <c r="F919" s="214"/>
      <c r="G919" s="214"/>
      <c r="H919" s="216"/>
      <c r="I919" s="216"/>
      <c r="J919" s="214"/>
      <c r="K919" s="217"/>
      <c r="L919" s="214"/>
      <c r="M919" s="214"/>
      <c r="N919" s="214"/>
      <c r="O919" s="214"/>
      <c r="P919" s="214"/>
      <c r="Q919" s="214"/>
      <c r="R919" s="214"/>
      <c r="S919" s="214"/>
      <c r="T919" s="214"/>
      <c r="U919" s="214"/>
      <c r="V919" s="214"/>
      <c r="W919" s="214"/>
      <c r="X919" s="214"/>
      <c r="Y919" s="214"/>
      <c r="Z919" s="214"/>
      <c r="AA919" s="214"/>
      <c r="AB919" s="214"/>
    </row>
    <row r="920" spans="1:28" ht="15" hidden="1" thickBot="1" x14ac:dyDescent="0.25">
      <c r="A920" s="214"/>
      <c r="B920" s="218"/>
      <c r="C920" s="214"/>
      <c r="D920" s="218"/>
      <c r="E920" s="214"/>
      <c r="F920" s="214"/>
      <c r="G920" s="214"/>
      <c r="H920" s="216"/>
      <c r="I920" s="216"/>
      <c r="J920" s="214"/>
      <c r="K920" s="217"/>
      <c r="L920" s="214"/>
      <c r="M920" s="214"/>
      <c r="N920" s="214"/>
      <c r="O920" s="214"/>
      <c r="P920" s="214"/>
      <c r="Q920" s="214"/>
      <c r="R920" s="214"/>
      <c r="S920" s="214"/>
      <c r="T920" s="214"/>
      <c r="U920" s="214"/>
      <c r="V920" s="214"/>
      <c r="W920" s="214"/>
      <c r="X920" s="214"/>
      <c r="Y920" s="214"/>
      <c r="Z920" s="214"/>
      <c r="AA920" s="214"/>
      <c r="AB920" s="214"/>
    </row>
    <row r="921" spans="1:28" ht="15" hidden="1" thickBot="1" x14ac:dyDescent="0.25">
      <c r="A921" s="214"/>
      <c r="B921" s="218"/>
      <c r="C921" s="214"/>
      <c r="D921" s="218"/>
      <c r="E921" s="214"/>
      <c r="F921" s="214"/>
      <c r="G921" s="214"/>
      <c r="H921" s="216"/>
      <c r="I921" s="216"/>
      <c r="J921" s="214"/>
      <c r="K921" s="217"/>
      <c r="L921" s="214"/>
      <c r="M921" s="214"/>
      <c r="N921" s="214"/>
      <c r="O921" s="214"/>
      <c r="P921" s="214"/>
      <c r="Q921" s="214"/>
      <c r="R921" s="214"/>
      <c r="S921" s="214"/>
      <c r="T921" s="214"/>
      <c r="U921" s="214"/>
      <c r="V921" s="214"/>
      <c r="W921" s="214"/>
      <c r="X921" s="214"/>
      <c r="Y921" s="214"/>
      <c r="Z921" s="214"/>
      <c r="AA921" s="214"/>
      <c r="AB921" s="214"/>
    </row>
    <row r="922" spans="1:28" ht="15" hidden="1" thickBot="1" x14ac:dyDescent="0.25">
      <c r="A922" s="214"/>
      <c r="B922" s="218"/>
      <c r="C922" s="214"/>
      <c r="D922" s="218"/>
      <c r="E922" s="214"/>
      <c r="F922" s="214"/>
      <c r="G922" s="214"/>
      <c r="H922" s="216"/>
      <c r="I922" s="216"/>
      <c r="J922" s="214"/>
      <c r="K922" s="217"/>
      <c r="L922" s="214"/>
      <c r="M922" s="214"/>
      <c r="N922" s="214"/>
      <c r="O922" s="214"/>
      <c r="P922" s="214"/>
      <c r="Q922" s="214"/>
      <c r="R922" s="214"/>
      <c r="S922" s="214"/>
      <c r="T922" s="214"/>
      <c r="U922" s="214"/>
      <c r="V922" s="214"/>
      <c r="W922" s="214"/>
      <c r="X922" s="214"/>
      <c r="Y922" s="214"/>
      <c r="Z922" s="214"/>
      <c r="AA922" s="214"/>
      <c r="AB922" s="214"/>
    </row>
    <row r="923" spans="1:28" ht="15" hidden="1" thickBot="1" x14ac:dyDescent="0.25">
      <c r="A923" s="214"/>
      <c r="B923" s="218"/>
      <c r="C923" s="214"/>
      <c r="D923" s="218"/>
      <c r="E923" s="214"/>
      <c r="F923" s="214"/>
      <c r="G923" s="214"/>
      <c r="H923" s="216"/>
      <c r="I923" s="216"/>
      <c r="J923" s="214"/>
      <c r="K923" s="217"/>
      <c r="L923" s="214"/>
      <c r="M923" s="214"/>
      <c r="N923" s="214"/>
      <c r="O923" s="214"/>
      <c r="P923" s="214"/>
      <c r="Q923" s="214"/>
      <c r="R923" s="214"/>
      <c r="S923" s="214"/>
      <c r="T923" s="214"/>
      <c r="U923" s="214"/>
      <c r="V923" s="214"/>
      <c r="W923" s="214"/>
      <c r="X923" s="214"/>
      <c r="Y923" s="214"/>
      <c r="Z923" s="214"/>
      <c r="AA923" s="214"/>
      <c r="AB923" s="214"/>
    </row>
    <row r="924" spans="1:28" ht="15" hidden="1" thickBot="1" x14ac:dyDescent="0.25">
      <c r="A924" s="214"/>
      <c r="B924" s="218"/>
      <c r="C924" s="214"/>
      <c r="D924" s="218"/>
      <c r="E924" s="214"/>
      <c r="F924" s="214"/>
      <c r="G924" s="214"/>
      <c r="H924" s="216"/>
      <c r="I924" s="216"/>
      <c r="J924" s="214"/>
      <c r="K924" s="217"/>
      <c r="L924" s="214"/>
      <c r="M924" s="214"/>
      <c r="N924" s="214"/>
      <c r="O924" s="214"/>
      <c r="P924" s="214"/>
      <c r="Q924" s="214"/>
      <c r="R924" s="214"/>
      <c r="S924" s="214"/>
      <c r="T924" s="214"/>
      <c r="U924" s="214"/>
      <c r="V924" s="214"/>
      <c r="W924" s="214"/>
      <c r="X924" s="214"/>
      <c r="Y924" s="214"/>
      <c r="Z924" s="214"/>
      <c r="AA924" s="214"/>
      <c r="AB924" s="214"/>
    </row>
    <row r="925" spans="1:28" ht="15" hidden="1" thickBot="1" x14ac:dyDescent="0.25">
      <c r="A925" s="214"/>
      <c r="B925" s="218"/>
      <c r="C925" s="214"/>
      <c r="D925" s="218"/>
      <c r="E925" s="214"/>
      <c r="F925" s="214"/>
      <c r="G925" s="214"/>
      <c r="H925" s="216"/>
      <c r="I925" s="216"/>
      <c r="J925" s="214"/>
      <c r="K925" s="217"/>
      <c r="L925" s="214"/>
      <c r="M925" s="214"/>
      <c r="N925" s="214"/>
      <c r="O925" s="214"/>
      <c r="P925" s="214"/>
      <c r="Q925" s="214"/>
      <c r="R925" s="214"/>
      <c r="S925" s="214"/>
      <c r="T925" s="214"/>
      <c r="U925" s="214"/>
      <c r="V925" s="214"/>
      <c r="W925" s="214"/>
      <c r="X925" s="214"/>
      <c r="Y925" s="214"/>
      <c r="Z925" s="214"/>
      <c r="AA925" s="214"/>
      <c r="AB925" s="214"/>
    </row>
    <row r="926" spans="1:28" ht="15" hidden="1" thickBot="1" x14ac:dyDescent="0.25">
      <c r="A926" s="214"/>
      <c r="B926" s="218"/>
      <c r="C926" s="214"/>
      <c r="D926" s="218"/>
      <c r="E926" s="214"/>
      <c r="F926" s="214"/>
      <c r="G926" s="214"/>
      <c r="H926" s="216"/>
      <c r="I926" s="216"/>
      <c r="J926" s="214"/>
      <c r="K926" s="217"/>
      <c r="L926" s="214"/>
      <c r="M926" s="214"/>
      <c r="N926" s="214"/>
      <c r="O926" s="214"/>
      <c r="P926" s="214"/>
      <c r="Q926" s="214"/>
      <c r="R926" s="214"/>
      <c r="S926" s="214"/>
      <c r="T926" s="214"/>
      <c r="U926" s="214"/>
      <c r="V926" s="214"/>
      <c r="W926" s="214"/>
      <c r="X926" s="214"/>
      <c r="Y926" s="214"/>
      <c r="Z926" s="214"/>
      <c r="AA926" s="214"/>
      <c r="AB926" s="214"/>
    </row>
    <row r="927" spans="1:28" ht="15" hidden="1" thickBot="1" x14ac:dyDescent="0.25">
      <c r="A927" s="214"/>
      <c r="B927" s="218"/>
      <c r="C927" s="214"/>
      <c r="D927" s="218"/>
      <c r="E927" s="214"/>
      <c r="F927" s="214"/>
      <c r="G927" s="214"/>
      <c r="H927" s="216"/>
      <c r="I927" s="216"/>
      <c r="J927" s="214"/>
      <c r="K927" s="217"/>
      <c r="L927" s="214"/>
      <c r="M927" s="214"/>
      <c r="N927" s="214"/>
      <c r="O927" s="214"/>
      <c r="P927" s="214"/>
      <c r="Q927" s="214"/>
      <c r="R927" s="214"/>
      <c r="S927" s="214"/>
      <c r="T927" s="214"/>
      <c r="U927" s="214"/>
      <c r="V927" s="214"/>
      <c r="W927" s="214"/>
      <c r="X927" s="214"/>
      <c r="Y927" s="214"/>
      <c r="Z927" s="214"/>
      <c r="AA927" s="214"/>
      <c r="AB927" s="214"/>
    </row>
    <row r="928" spans="1:28" ht="15" hidden="1" thickBot="1" x14ac:dyDescent="0.25">
      <c r="A928" s="214"/>
      <c r="B928" s="218"/>
      <c r="C928" s="214"/>
      <c r="D928" s="218"/>
      <c r="E928" s="214"/>
      <c r="F928" s="214"/>
      <c r="G928" s="214"/>
      <c r="H928" s="216"/>
      <c r="I928" s="216"/>
      <c r="J928" s="214"/>
      <c r="K928" s="217"/>
      <c r="L928" s="214"/>
      <c r="M928" s="214"/>
      <c r="N928" s="214"/>
      <c r="O928" s="214"/>
      <c r="P928" s="214"/>
      <c r="Q928" s="214"/>
      <c r="R928" s="214"/>
      <c r="S928" s="214"/>
      <c r="T928" s="214"/>
      <c r="U928" s="214"/>
      <c r="V928" s="214"/>
      <c r="W928" s="214"/>
      <c r="X928" s="214"/>
      <c r="Y928" s="214"/>
      <c r="Z928" s="214"/>
      <c r="AA928" s="214"/>
      <c r="AB928" s="214"/>
    </row>
    <row r="929" spans="1:28" ht="15" hidden="1" thickBot="1" x14ac:dyDescent="0.25">
      <c r="A929" s="214"/>
      <c r="B929" s="218"/>
      <c r="C929" s="214"/>
      <c r="D929" s="218"/>
      <c r="E929" s="214"/>
      <c r="F929" s="214"/>
      <c r="G929" s="214"/>
      <c r="H929" s="216"/>
      <c r="I929" s="216"/>
      <c r="J929" s="214"/>
      <c r="K929" s="217"/>
      <c r="L929" s="214"/>
      <c r="M929" s="214"/>
      <c r="N929" s="214"/>
      <c r="O929" s="214"/>
      <c r="P929" s="214"/>
      <c r="Q929" s="214"/>
      <c r="R929" s="214"/>
      <c r="S929" s="214"/>
      <c r="T929" s="214"/>
      <c r="U929" s="214"/>
      <c r="V929" s="214"/>
      <c r="W929" s="214"/>
      <c r="X929" s="214"/>
      <c r="Y929" s="214"/>
      <c r="Z929" s="214"/>
      <c r="AA929" s="214"/>
      <c r="AB929" s="214"/>
    </row>
    <row r="930" spans="1:28" ht="15" hidden="1" thickBot="1" x14ac:dyDescent="0.25">
      <c r="A930" s="214"/>
      <c r="B930" s="218"/>
      <c r="C930" s="214"/>
      <c r="D930" s="218"/>
      <c r="E930" s="214"/>
      <c r="F930" s="214"/>
      <c r="G930" s="214"/>
      <c r="H930" s="216"/>
      <c r="I930" s="216"/>
      <c r="J930" s="214"/>
      <c r="K930" s="217"/>
      <c r="L930" s="214"/>
      <c r="M930" s="214"/>
      <c r="N930" s="214"/>
      <c r="O930" s="214"/>
      <c r="P930" s="214"/>
      <c r="Q930" s="214"/>
      <c r="R930" s="214"/>
      <c r="S930" s="214"/>
      <c r="T930" s="214"/>
      <c r="U930" s="214"/>
      <c r="V930" s="214"/>
      <c r="W930" s="214"/>
      <c r="X930" s="214"/>
      <c r="Y930" s="214"/>
      <c r="Z930" s="214"/>
      <c r="AA930" s="214"/>
      <c r="AB930" s="214"/>
    </row>
    <row r="931" spans="1:28" ht="15" hidden="1" thickBot="1" x14ac:dyDescent="0.25">
      <c r="A931" s="214"/>
      <c r="B931" s="218"/>
      <c r="C931" s="214"/>
      <c r="D931" s="218"/>
      <c r="E931" s="214"/>
      <c r="F931" s="214"/>
      <c r="G931" s="214"/>
      <c r="H931" s="216"/>
      <c r="I931" s="216"/>
      <c r="J931" s="214"/>
      <c r="K931" s="217"/>
      <c r="L931" s="214"/>
      <c r="M931" s="214"/>
      <c r="N931" s="214"/>
      <c r="O931" s="214"/>
      <c r="P931" s="214"/>
      <c r="Q931" s="214"/>
      <c r="R931" s="214"/>
      <c r="S931" s="214"/>
      <c r="T931" s="214"/>
      <c r="U931" s="214"/>
      <c r="V931" s="214"/>
      <c r="W931" s="214"/>
      <c r="X931" s="214"/>
      <c r="Y931" s="214"/>
      <c r="Z931" s="214"/>
      <c r="AA931" s="214"/>
      <c r="AB931" s="214"/>
    </row>
    <row r="932" spans="1:28" ht="15" hidden="1" thickBot="1" x14ac:dyDescent="0.25">
      <c r="A932" s="214"/>
      <c r="B932" s="218"/>
      <c r="C932" s="214"/>
      <c r="D932" s="218"/>
      <c r="E932" s="214"/>
      <c r="F932" s="214"/>
      <c r="G932" s="214"/>
      <c r="H932" s="216"/>
      <c r="I932" s="216"/>
      <c r="J932" s="214"/>
      <c r="K932" s="217"/>
      <c r="L932" s="214"/>
      <c r="M932" s="214"/>
      <c r="N932" s="214"/>
      <c r="O932" s="214"/>
      <c r="P932" s="214"/>
      <c r="Q932" s="214"/>
      <c r="R932" s="214"/>
      <c r="S932" s="214"/>
      <c r="T932" s="214"/>
      <c r="U932" s="214"/>
      <c r="V932" s="214"/>
      <c r="W932" s="214"/>
      <c r="X932" s="214"/>
      <c r="Y932" s="214"/>
      <c r="Z932" s="214"/>
      <c r="AA932" s="214"/>
      <c r="AB932" s="214"/>
    </row>
    <row r="933" spans="1:28" ht="15" hidden="1" thickBot="1" x14ac:dyDescent="0.25">
      <c r="A933" s="214"/>
      <c r="B933" s="218"/>
      <c r="C933" s="214"/>
      <c r="D933" s="218"/>
      <c r="E933" s="214"/>
      <c r="F933" s="214"/>
      <c r="G933" s="214"/>
      <c r="H933" s="216"/>
      <c r="I933" s="216"/>
      <c r="J933" s="214"/>
      <c r="K933" s="217"/>
      <c r="L933" s="214"/>
      <c r="M933" s="214"/>
      <c r="N933" s="214"/>
      <c r="O933" s="214"/>
      <c r="P933" s="214"/>
      <c r="Q933" s="214"/>
      <c r="R933" s="214"/>
      <c r="S933" s="214"/>
      <c r="T933" s="214"/>
      <c r="U933" s="214"/>
      <c r="V933" s="214"/>
      <c r="W933" s="214"/>
      <c r="X933" s="214"/>
      <c r="Y933" s="214"/>
      <c r="Z933" s="214"/>
      <c r="AA933" s="214"/>
      <c r="AB933" s="214"/>
    </row>
    <row r="934" spans="1:28" ht="15" hidden="1" thickBot="1" x14ac:dyDescent="0.25">
      <c r="A934" s="214"/>
      <c r="B934" s="218"/>
      <c r="C934" s="214"/>
      <c r="D934" s="218"/>
      <c r="E934" s="214"/>
      <c r="F934" s="214"/>
      <c r="G934" s="214"/>
      <c r="H934" s="216"/>
      <c r="I934" s="216"/>
      <c r="J934" s="214"/>
      <c r="K934" s="217"/>
      <c r="L934" s="214"/>
      <c r="M934" s="214"/>
      <c r="N934" s="214"/>
      <c r="O934" s="214"/>
      <c r="P934" s="214"/>
      <c r="Q934" s="214"/>
      <c r="R934" s="214"/>
      <c r="S934" s="214"/>
      <c r="T934" s="214"/>
      <c r="U934" s="214"/>
      <c r="V934" s="214"/>
      <c r="W934" s="214"/>
      <c r="X934" s="214"/>
      <c r="Y934" s="214"/>
      <c r="Z934" s="214"/>
      <c r="AA934" s="214"/>
      <c r="AB934" s="214"/>
    </row>
    <row r="935" spans="1:28" ht="15" hidden="1" thickBot="1" x14ac:dyDescent="0.25">
      <c r="A935" s="214"/>
      <c r="B935" s="218"/>
      <c r="C935" s="214"/>
      <c r="D935" s="218"/>
      <c r="E935" s="214"/>
      <c r="F935" s="214"/>
      <c r="G935" s="214"/>
      <c r="H935" s="216"/>
      <c r="I935" s="216"/>
      <c r="J935" s="214"/>
      <c r="K935" s="217"/>
      <c r="L935" s="214"/>
      <c r="M935" s="214"/>
      <c r="N935" s="214"/>
      <c r="O935" s="214"/>
      <c r="P935" s="214"/>
      <c r="Q935" s="214"/>
      <c r="R935" s="214"/>
      <c r="S935" s="214"/>
      <c r="T935" s="214"/>
      <c r="U935" s="214"/>
      <c r="V935" s="214"/>
      <c r="W935" s="214"/>
      <c r="X935" s="214"/>
      <c r="Y935" s="214"/>
      <c r="Z935" s="214"/>
      <c r="AA935" s="214"/>
      <c r="AB935" s="214"/>
    </row>
    <row r="936" spans="1:28" ht="15" hidden="1" thickBot="1" x14ac:dyDescent="0.25">
      <c r="A936" s="214"/>
      <c r="B936" s="218"/>
      <c r="C936" s="214"/>
      <c r="D936" s="218"/>
      <c r="E936" s="214"/>
      <c r="F936" s="214"/>
      <c r="G936" s="214"/>
      <c r="H936" s="216"/>
      <c r="I936" s="216"/>
      <c r="J936" s="214"/>
      <c r="K936" s="217"/>
      <c r="L936" s="214"/>
      <c r="M936" s="214"/>
      <c r="N936" s="214"/>
      <c r="O936" s="214"/>
      <c r="P936" s="214"/>
      <c r="Q936" s="214"/>
      <c r="R936" s="214"/>
      <c r="S936" s="214"/>
      <c r="T936" s="214"/>
      <c r="U936" s="214"/>
      <c r="V936" s="214"/>
      <c r="W936" s="214"/>
      <c r="X936" s="214"/>
      <c r="Y936" s="214"/>
      <c r="Z936" s="214"/>
      <c r="AA936" s="214"/>
      <c r="AB936" s="214"/>
    </row>
    <row r="937" spans="1:28" ht="15" hidden="1" thickBot="1" x14ac:dyDescent="0.25">
      <c r="A937" s="214"/>
      <c r="B937" s="218"/>
      <c r="C937" s="214"/>
      <c r="D937" s="218"/>
      <c r="E937" s="214"/>
      <c r="F937" s="214"/>
      <c r="G937" s="214"/>
      <c r="H937" s="216"/>
      <c r="I937" s="216"/>
      <c r="J937" s="214"/>
      <c r="K937" s="217"/>
      <c r="L937" s="214"/>
      <c r="M937" s="214"/>
      <c r="N937" s="214"/>
      <c r="O937" s="214"/>
      <c r="P937" s="214"/>
      <c r="Q937" s="214"/>
      <c r="R937" s="214"/>
      <c r="S937" s="214"/>
      <c r="T937" s="214"/>
      <c r="U937" s="214"/>
      <c r="V937" s="214"/>
      <c r="W937" s="214"/>
      <c r="X937" s="214"/>
      <c r="Y937" s="214"/>
      <c r="Z937" s="214"/>
      <c r="AA937" s="214"/>
      <c r="AB937" s="214"/>
    </row>
    <row r="938" spans="1:28" ht="15" hidden="1" thickBot="1" x14ac:dyDescent="0.25">
      <c r="A938" s="214"/>
      <c r="B938" s="218"/>
      <c r="C938" s="214"/>
      <c r="D938" s="218"/>
      <c r="E938" s="214"/>
      <c r="F938" s="214"/>
      <c r="G938" s="214"/>
      <c r="H938" s="216"/>
      <c r="I938" s="216"/>
      <c r="J938" s="214"/>
      <c r="K938" s="217"/>
      <c r="L938" s="214"/>
      <c r="M938" s="214"/>
      <c r="N938" s="214"/>
      <c r="O938" s="214"/>
      <c r="P938" s="214"/>
      <c r="Q938" s="214"/>
      <c r="R938" s="214"/>
      <c r="S938" s="214"/>
      <c r="T938" s="214"/>
      <c r="U938" s="214"/>
      <c r="V938" s="214"/>
      <c r="W938" s="214"/>
      <c r="X938" s="214"/>
      <c r="Y938" s="214"/>
      <c r="Z938" s="214"/>
      <c r="AA938" s="214"/>
      <c r="AB938" s="214"/>
    </row>
    <row r="939" spans="1:28" ht="15" hidden="1" thickBot="1" x14ac:dyDescent="0.25">
      <c r="A939" s="214"/>
      <c r="B939" s="218"/>
      <c r="C939" s="214"/>
      <c r="D939" s="218"/>
      <c r="E939" s="214"/>
      <c r="F939" s="214"/>
      <c r="G939" s="214"/>
      <c r="H939" s="216"/>
      <c r="I939" s="216"/>
      <c r="J939" s="214"/>
      <c r="K939" s="217"/>
      <c r="L939" s="214"/>
      <c r="M939" s="214"/>
      <c r="N939" s="214"/>
      <c r="O939" s="214"/>
      <c r="P939" s="214"/>
      <c r="Q939" s="214"/>
      <c r="R939" s="214"/>
      <c r="S939" s="214"/>
      <c r="T939" s="214"/>
      <c r="U939" s="214"/>
      <c r="V939" s="214"/>
      <c r="W939" s="214"/>
      <c r="X939" s="214"/>
      <c r="Y939" s="214"/>
      <c r="Z939" s="214"/>
      <c r="AA939" s="214"/>
      <c r="AB939" s="214"/>
    </row>
    <row r="940" spans="1:28" ht="15" hidden="1" thickBot="1" x14ac:dyDescent="0.25">
      <c r="A940" s="214"/>
      <c r="B940" s="218"/>
      <c r="C940" s="214"/>
      <c r="D940" s="218"/>
      <c r="E940" s="214"/>
      <c r="F940" s="214"/>
      <c r="G940" s="214"/>
      <c r="H940" s="216"/>
      <c r="I940" s="216"/>
      <c r="J940" s="214"/>
      <c r="K940" s="217"/>
      <c r="L940" s="214"/>
      <c r="M940" s="214"/>
      <c r="N940" s="214"/>
      <c r="O940" s="214"/>
      <c r="P940" s="214"/>
      <c r="Q940" s="214"/>
      <c r="R940" s="214"/>
      <c r="S940" s="214"/>
      <c r="T940" s="214"/>
      <c r="U940" s="214"/>
      <c r="V940" s="214"/>
      <c r="W940" s="214"/>
      <c r="X940" s="214"/>
      <c r="Y940" s="214"/>
      <c r="Z940" s="214"/>
      <c r="AA940" s="214"/>
      <c r="AB940" s="214"/>
    </row>
    <row r="941" spans="1:28" ht="15" hidden="1" thickBot="1" x14ac:dyDescent="0.25">
      <c r="A941" s="214"/>
      <c r="B941" s="218"/>
      <c r="C941" s="214"/>
      <c r="D941" s="218"/>
      <c r="E941" s="214"/>
      <c r="F941" s="214"/>
      <c r="G941" s="214"/>
      <c r="H941" s="216"/>
      <c r="I941" s="216"/>
      <c r="J941" s="214"/>
      <c r="K941" s="217"/>
      <c r="L941" s="214"/>
      <c r="M941" s="214"/>
      <c r="N941" s="214"/>
      <c r="O941" s="214"/>
      <c r="P941" s="214"/>
      <c r="Q941" s="214"/>
      <c r="R941" s="214"/>
      <c r="S941" s="214"/>
      <c r="T941" s="214"/>
      <c r="U941" s="214"/>
      <c r="V941" s="214"/>
      <c r="W941" s="214"/>
      <c r="X941" s="214"/>
      <c r="Y941" s="214"/>
      <c r="Z941" s="214"/>
      <c r="AA941" s="214"/>
      <c r="AB941" s="214"/>
    </row>
    <row r="942" spans="1:28" ht="15" hidden="1" thickBot="1" x14ac:dyDescent="0.25">
      <c r="A942" s="214"/>
      <c r="B942" s="218"/>
      <c r="C942" s="214"/>
      <c r="D942" s="218"/>
      <c r="E942" s="214"/>
      <c r="F942" s="214"/>
      <c r="G942" s="214"/>
      <c r="H942" s="216"/>
      <c r="I942" s="216"/>
      <c r="J942" s="214"/>
      <c r="K942" s="217"/>
      <c r="L942" s="214"/>
      <c r="M942" s="214"/>
      <c r="N942" s="214"/>
      <c r="O942" s="214"/>
      <c r="P942" s="214"/>
      <c r="Q942" s="214"/>
      <c r="R942" s="214"/>
      <c r="S942" s="214"/>
      <c r="T942" s="214"/>
      <c r="U942" s="214"/>
      <c r="V942" s="214"/>
      <c r="W942" s="214"/>
      <c r="X942" s="214"/>
      <c r="Y942" s="214"/>
      <c r="Z942" s="214"/>
      <c r="AA942" s="214"/>
      <c r="AB942" s="214"/>
    </row>
    <row r="943" spans="1:28" ht="15" hidden="1" thickBot="1" x14ac:dyDescent="0.25">
      <c r="A943" s="214"/>
      <c r="B943" s="218"/>
      <c r="C943" s="214"/>
      <c r="D943" s="218"/>
      <c r="E943" s="214"/>
      <c r="F943" s="214"/>
      <c r="G943" s="214"/>
      <c r="H943" s="216"/>
      <c r="I943" s="216"/>
      <c r="J943" s="214"/>
      <c r="K943" s="217"/>
      <c r="L943" s="214"/>
      <c r="M943" s="214"/>
      <c r="N943" s="214"/>
      <c r="O943" s="214"/>
      <c r="P943" s="214"/>
      <c r="Q943" s="214"/>
      <c r="R943" s="214"/>
      <c r="S943" s="214"/>
      <c r="T943" s="214"/>
      <c r="U943" s="214"/>
      <c r="V943" s="214"/>
      <c r="W943" s="214"/>
      <c r="X943" s="214"/>
      <c r="Y943" s="214"/>
      <c r="Z943" s="214"/>
      <c r="AA943" s="214"/>
      <c r="AB943" s="214"/>
    </row>
    <row r="944" spans="1:28" ht="15" hidden="1" thickBot="1" x14ac:dyDescent="0.25">
      <c r="A944" s="214"/>
      <c r="B944" s="218"/>
      <c r="C944" s="214"/>
      <c r="D944" s="218"/>
      <c r="E944" s="214"/>
      <c r="F944" s="214"/>
      <c r="G944" s="214"/>
      <c r="H944" s="216"/>
      <c r="I944" s="216"/>
      <c r="J944" s="214"/>
      <c r="K944" s="217"/>
      <c r="L944" s="214"/>
      <c r="M944" s="214"/>
      <c r="N944" s="214"/>
      <c r="O944" s="214"/>
      <c r="P944" s="214"/>
      <c r="Q944" s="214"/>
      <c r="R944" s="214"/>
      <c r="S944" s="214"/>
      <c r="T944" s="214"/>
      <c r="U944" s="214"/>
      <c r="V944" s="214"/>
      <c r="W944" s="214"/>
      <c r="X944" s="214"/>
      <c r="Y944" s="214"/>
      <c r="Z944" s="214"/>
      <c r="AA944" s="214"/>
      <c r="AB944" s="214"/>
    </row>
    <row r="945" spans="1:28" ht="15" hidden="1" thickBot="1" x14ac:dyDescent="0.25">
      <c r="A945" s="214"/>
      <c r="B945" s="218"/>
      <c r="C945" s="214"/>
      <c r="D945" s="218"/>
      <c r="E945" s="214"/>
      <c r="F945" s="214"/>
      <c r="G945" s="214"/>
      <c r="H945" s="216"/>
      <c r="I945" s="216"/>
      <c r="J945" s="214"/>
      <c r="K945" s="217"/>
      <c r="L945" s="214"/>
      <c r="M945" s="214"/>
      <c r="N945" s="214"/>
      <c r="O945" s="214"/>
      <c r="P945" s="214"/>
      <c r="Q945" s="214"/>
      <c r="R945" s="214"/>
      <c r="S945" s="214"/>
      <c r="T945" s="214"/>
      <c r="U945" s="214"/>
      <c r="V945" s="214"/>
      <c r="W945" s="214"/>
      <c r="X945" s="214"/>
      <c r="Y945" s="214"/>
      <c r="Z945" s="214"/>
      <c r="AA945" s="214"/>
      <c r="AB945" s="214"/>
    </row>
    <row r="946" spans="1:28" ht="15" hidden="1" thickBot="1" x14ac:dyDescent="0.25">
      <c r="A946" s="214"/>
      <c r="B946" s="218"/>
      <c r="C946" s="214"/>
      <c r="D946" s="218"/>
      <c r="E946" s="214"/>
      <c r="F946" s="214"/>
      <c r="G946" s="214"/>
      <c r="H946" s="216"/>
      <c r="I946" s="216"/>
      <c r="J946" s="214"/>
      <c r="K946" s="217"/>
      <c r="L946" s="214"/>
      <c r="M946" s="214"/>
      <c r="N946" s="214"/>
      <c r="O946" s="214"/>
      <c r="P946" s="214"/>
      <c r="Q946" s="214"/>
      <c r="R946" s="214"/>
      <c r="S946" s="214"/>
      <c r="T946" s="214"/>
      <c r="U946" s="214"/>
      <c r="V946" s="214"/>
      <c r="W946" s="214"/>
      <c r="X946" s="214"/>
      <c r="Y946" s="214"/>
      <c r="Z946" s="214"/>
      <c r="AA946" s="214"/>
      <c r="AB946" s="214"/>
    </row>
    <row r="947" spans="1:28" ht="15" hidden="1" thickBot="1" x14ac:dyDescent="0.25">
      <c r="A947" s="214"/>
      <c r="B947" s="218"/>
      <c r="C947" s="214"/>
      <c r="D947" s="218"/>
      <c r="E947" s="214"/>
      <c r="F947" s="214"/>
      <c r="G947" s="214"/>
      <c r="H947" s="216"/>
      <c r="I947" s="216"/>
      <c r="J947" s="214"/>
      <c r="K947" s="217"/>
      <c r="L947" s="214"/>
      <c r="M947" s="214"/>
      <c r="N947" s="214"/>
      <c r="O947" s="214"/>
      <c r="P947" s="214"/>
      <c r="Q947" s="214"/>
      <c r="R947" s="214"/>
      <c r="S947" s="214"/>
      <c r="T947" s="214"/>
      <c r="U947" s="214"/>
      <c r="V947" s="214"/>
      <c r="W947" s="214"/>
      <c r="X947" s="214"/>
      <c r="Y947" s="214"/>
      <c r="Z947" s="214"/>
      <c r="AA947" s="214"/>
      <c r="AB947" s="214"/>
    </row>
    <row r="948" spans="1:28" ht="15" hidden="1" thickBot="1" x14ac:dyDescent="0.25">
      <c r="A948" s="214"/>
      <c r="B948" s="218"/>
      <c r="C948" s="214"/>
      <c r="D948" s="218"/>
      <c r="E948" s="214"/>
      <c r="F948" s="214"/>
      <c r="G948" s="214"/>
      <c r="H948" s="216"/>
      <c r="I948" s="216"/>
      <c r="J948" s="214"/>
      <c r="K948" s="217"/>
      <c r="L948" s="214"/>
      <c r="M948" s="214"/>
      <c r="N948" s="214"/>
      <c r="O948" s="214"/>
      <c r="P948" s="214"/>
      <c r="Q948" s="214"/>
      <c r="R948" s="214"/>
      <c r="S948" s="214"/>
      <c r="T948" s="214"/>
      <c r="U948" s="214"/>
      <c r="V948" s="214"/>
      <c r="W948" s="214"/>
      <c r="X948" s="214"/>
      <c r="Y948" s="214"/>
      <c r="Z948" s="214"/>
      <c r="AA948" s="214"/>
      <c r="AB948" s="214"/>
    </row>
    <row r="949" spans="1:28" ht="15" hidden="1" thickBot="1" x14ac:dyDescent="0.25">
      <c r="A949" s="214"/>
      <c r="B949" s="218"/>
      <c r="C949" s="214"/>
      <c r="D949" s="218"/>
      <c r="E949" s="214"/>
      <c r="F949" s="214"/>
      <c r="G949" s="214"/>
      <c r="H949" s="216"/>
      <c r="I949" s="216"/>
      <c r="J949" s="214"/>
      <c r="K949" s="217"/>
      <c r="L949" s="214"/>
      <c r="M949" s="214"/>
      <c r="N949" s="214"/>
      <c r="O949" s="214"/>
      <c r="P949" s="214"/>
      <c r="Q949" s="214"/>
      <c r="R949" s="214"/>
      <c r="S949" s="214"/>
      <c r="T949" s="214"/>
      <c r="U949" s="214"/>
      <c r="V949" s="214"/>
      <c r="W949" s="214"/>
      <c r="X949" s="214"/>
      <c r="Y949" s="214"/>
      <c r="Z949" s="214"/>
      <c r="AA949" s="214"/>
      <c r="AB949" s="214"/>
    </row>
    <row r="950" spans="1:28" ht="15" hidden="1" thickBot="1" x14ac:dyDescent="0.25">
      <c r="A950" s="214"/>
      <c r="B950" s="218"/>
      <c r="C950" s="214"/>
      <c r="D950" s="218"/>
      <c r="E950" s="214"/>
      <c r="F950" s="214"/>
      <c r="G950" s="214"/>
      <c r="H950" s="216"/>
      <c r="I950" s="216"/>
      <c r="J950" s="214"/>
      <c r="K950" s="217"/>
      <c r="L950" s="214"/>
      <c r="M950" s="214"/>
      <c r="N950" s="214"/>
      <c r="O950" s="214"/>
      <c r="P950" s="214"/>
      <c r="Q950" s="214"/>
      <c r="R950" s="214"/>
      <c r="S950" s="214"/>
      <c r="T950" s="214"/>
      <c r="U950" s="214"/>
      <c r="V950" s="214"/>
      <c r="W950" s="214"/>
      <c r="X950" s="214"/>
      <c r="Y950" s="214"/>
      <c r="Z950" s="214"/>
      <c r="AA950" s="214"/>
      <c r="AB950" s="214"/>
    </row>
    <row r="951" spans="1:28" ht="15" hidden="1" thickBot="1" x14ac:dyDescent="0.25">
      <c r="A951" s="214"/>
      <c r="B951" s="218"/>
      <c r="C951" s="214"/>
      <c r="D951" s="218"/>
      <c r="E951" s="214"/>
      <c r="F951" s="214"/>
      <c r="G951" s="214"/>
      <c r="H951" s="216"/>
      <c r="I951" s="216"/>
      <c r="J951" s="214"/>
      <c r="K951" s="217"/>
      <c r="L951" s="214"/>
      <c r="M951" s="214"/>
      <c r="N951" s="214"/>
      <c r="O951" s="214"/>
      <c r="P951" s="214"/>
      <c r="Q951" s="214"/>
      <c r="R951" s="214"/>
      <c r="S951" s="214"/>
      <c r="T951" s="214"/>
      <c r="U951" s="214"/>
      <c r="V951" s="214"/>
      <c r="W951" s="214"/>
      <c r="X951" s="214"/>
      <c r="Y951" s="214"/>
      <c r="Z951" s="214"/>
      <c r="AA951" s="214"/>
      <c r="AB951" s="214"/>
    </row>
    <row r="952" spans="1:28" ht="15" hidden="1" thickBot="1" x14ac:dyDescent="0.25">
      <c r="A952" s="214"/>
      <c r="B952" s="218"/>
      <c r="C952" s="214"/>
      <c r="D952" s="218"/>
      <c r="E952" s="214"/>
      <c r="F952" s="214"/>
      <c r="G952" s="214"/>
      <c r="H952" s="216"/>
      <c r="I952" s="216"/>
      <c r="J952" s="214"/>
      <c r="K952" s="217"/>
      <c r="L952" s="214"/>
      <c r="M952" s="214"/>
      <c r="N952" s="214"/>
      <c r="O952" s="214"/>
      <c r="P952" s="214"/>
      <c r="Q952" s="214"/>
      <c r="R952" s="214"/>
      <c r="S952" s="214"/>
      <c r="T952" s="214"/>
      <c r="U952" s="214"/>
      <c r="V952" s="214"/>
      <c r="W952" s="214"/>
      <c r="X952" s="214"/>
      <c r="Y952" s="214"/>
      <c r="Z952" s="214"/>
      <c r="AA952" s="214"/>
      <c r="AB952" s="214"/>
    </row>
    <row r="953" spans="1:28" ht="15" hidden="1" thickBot="1" x14ac:dyDescent="0.25">
      <c r="A953" s="214"/>
      <c r="B953" s="218"/>
      <c r="C953" s="214"/>
      <c r="D953" s="218"/>
      <c r="E953" s="214"/>
      <c r="F953" s="214"/>
      <c r="G953" s="214"/>
      <c r="H953" s="216"/>
      <c r="I953" s="216"/>
      <c r="J953" s="214"/>
      <c r="K953" s="217"/>
      <c r="L953" s="214"/>
      <c r="M953" s="214"/>
      <c r="N953" s="214"/>
      <c r="O953" s="214"/>
      <c r="P953" s="214"/>
      <c r="Q953" s="214"/>
      <c r="R953" s="214"/>
      <c r="S953" s="214"/>
      <c r="T953" s="214"/>
      <c r="U953" s="214"/>
      <c r="V953" s="214"/>
      <c r="W953" s="214"/>
      <c r="X953" s="214"/>
      <c r="Y953" s="214"/>
      <c r="Z953" s="214"/>
      <c r="AA953" s="214"/>
      <c r="AB953" s="214"/>
    </row>
    <row r="954" spans="1:28" ht="15" hidden="1" thickBot="1" x14ac:dyDescent="0.25">
      <c r="A954" s="214"/>
      <c r="B954" s="218"/>
      <c r="C954" s="214"/>
      <c r="D954" s="218"/>
      <c r="E954" s="214"/>
      <c r="F954" s="214"/>
      <c r="G954" s="214"/>
      <c r="H954" s="216"/>
      <c r="I954" s="216"/>
      <c r="J954" s="214"/>
      <c r="K954" s="217"/>
      <c r="L954" s="214"/>
      <c r="M954" s="214"/>
      <c r="N954" s="214"/>
      <c r="O954" s="214"/>
      <c r="P954" s="214"/>
      <c r="Q954" s="214"/>
      <c r="R954" s="214"/>
      <c r="S954" s="214"/>
      <c r="T954" s="214"/>
      <c r="U954" s="214"/>
      <c r="V954" s="214"/>
      <c r="W954" s="214"/>
      <c r="X954" s="214"/>
      <c r="Y954" s="214"/>
      <c r="Z954" s="214"/>
      <c r="AA954" s="214"/>
      <c r="AB954" s="214"/>
    </row>
    <row r="955" spans="1:28" ht="15" hidden="1" thickBot="1" x14ac:dyDescent="0.25">
      <c r="A955" s="214"/>
      <c r="B955" s="218"/>
      <c r="C955" s="214"/>
      <c r="D955" s="218"/>
      <c r="E955" s="214"/>
      <c r="F955" s="214"/>
      <c r="G955" s="214"/>
      <c r="H955" s="216"/>
      <c r="I955" s="216"/>
      <c r="J955" s="214"/>
      <c r="K955" s="217"/>
      <c r="L955" s="214"/>
      <c r="M955" s="214"/>
      <c r="N955" s="214"/>
      <c r="O955" s="214"/>
      <c r="P955" s="214"/>
      <c r="Q955" s="214"/>
      <c r="R955" s="214"/>
      <c r="S955" s="214"/>
      <c r="T955" s="214"/>
      <c r="U955" s="214"/>
      <c r="V955" s="214"/>
      <c r="W955" s="214"/>
      <c r="X955" s="214"/>
      <c r="Y955" s="214"/>
      <c r="Z955" s="214"/>
      <c r="AA955" s="214"/>
      <c r="AB955" s="214"/>
    </row>
    <row r="956" spans="1:28" ht="15" hidden="1" thickBot="1" x14ac:dyDescent="0.25">
      <c r="A956" s="214"/>
      <c r="B956" s="218"/>
      <c r="C956" s="214"/>
      <c r="D956" s="218"/>
      <c r="E956" s="214"/>
      <c r="F956" s="214"/>
      <c r="G956" s="214"/>
      <c r="H956" s="216"/>
      <c r="I956" s="216"/>
      <c r="J956" s="214"/>
      <c r="K956" s="217"/>
      <c r="L956" s="214"/>
      <c r="M956" s="214"/>
      <c r="N956" s="214"/>
      <c r="O956" s="214"/>
      <c r="P956" s="214"/>
      <c r="Q956" s="214"/>
      <c r="R956" s="214"/>
      <c r="S956" s="214"/>
      <c r="T956" s="214"/>
      <c r="U956" s="214"/>
      <c r="V956" s="214"/>
      <c r="W956" s="214"/>
      <c r="X956" s="214"/>
      <c r="Y956" s="214"/>
      <c r="Z956" s="214"/>
      <c r="AA956" s="214"/>
      <c r="AB956" s="214"/>
    </row>
    <row r="957" spans="1:28" ht="15" hidden="1" thickBot="1" x14ac:dyDescent="0.25">
      <c r="A957" s="214"/>
      <c r="B957" s="218"/>
      <c r="C957" s="214"/>
      <c r="D957" s="218"/>
      <c r="E957" s="214"/>
      <c r="F957" s="214"/>
      <c r="G957" s="214"/>
      <c r="H957" s="216"/>
      <c r="I957" s="216"/>
      <c r="J957" s="214"/>
      <c r="K957" s="217"/>
      <c r="L957" s="214"/>
      <c r="M957" s="214"/>
      <c r="N957" s="214"/>
      <c r="O957" s="214"/>
      <c r="P957" s="214"/>
      <c r="Q957" s="214"/>
      <c r="R957" s="214"/>
      <c r="S957" s="214"/>
      <c r="T957" s="214"/>
      <c r="U957" s="214"/>
      <c r="V957" s="214"/>
      <c r="W957" s="214"/>
      <c r="X957" s="214"/>
      <c r="Y957" s="214"/>
      <c r="Z957" s="214"/>
      <c r="AA957" s="214"/>
      <c r="AB957" s="214"/>
    </row>
    <row r="958" spans="1:28" ht="15" hidden="1" thickBot="1" x14ac:dyDescent="0.25">
      <c r="A958" s="214"/>
      <c r="B958" s="218"/>
      <c r="C958" s="214"/>
      <c r="D958" s="218"/>
      <c r="E958" s="214"/>
      <c r="F958" s="214"/>
      <c r="G958" s="214"/>
      <c r="H958" s="216"/>
      <c r="I958" s="216"/>
      <c r="J958" s="214"/>
      <c r="K958" s="217"/>
      <c r="L958" s="214"/>
      <c r="M958" s="214"/>
      <c r="N958" s="214"/>
      <c r="O958" s="214"/>
      <c r="P958" s="214"/>
      <c r="Q958" s="214"/>
      <c r="R958" s="214"/>
      <c r="S958" s="214"/>
      <c r="T958" s="214"/>
      <c r="U958" s="214"/>
      <c r="V958" s="214"/>
      <c r="W958" s="214"/>
      <c r="X958" s="214"/>
      <c r="Y958" s="214"/>
      <c r="Z958" s="214"/>
      <c r="AA958" s="214"/>
      <c r="AB958" s="214"/>
    </row>
    <row r="959" spans="1:28" ht="15" hidden="1" thickBot="1" x14ac:dyDescent="0.25">
      <c r="A959" s="214"/>
      <c r="B959" s="218"/>
      <c r="C959" s="214"/>
      <c r="D959" s="218"/>
      <c r="E959" s="214"/>
      <c r="F959" s="214"/>
      <c r="G959" s="214"/>
      <c r="H959" s="216"/>
      <c r="I959" s="216"/>
      <c r="J959" s="214"/>
      <c r="K959" s="217"/>
      <c r="L959" s="214"/>
      <c r="M959" s="214"/>
      <c r="N959" s="214"/>
      <c r="O959" s="214"/>
      <c r="P959" s="214"/>
      <c r="Q959" s="214"/>
      <c r="R959" s="214"/>
      <c r="S959" s="214"/>
      <c r="T959" s="214"/>
      <c r="U959" s="214"/>
      <c r="V959" s="214"/>
      <c r="W959" s="214"/>
      <c r="X959" s="214"/>
      <c r="Y959" s="214"/>
      <c r="Z959" s="214"/>
      <c r="AA959" s="214"/>
      <c r="AB959" s="214"/>
    </row>
    <row r="960" spans="1:28" ht="15" hidden="1" thickBot="1" x14ac:dyDescent="0.25">
      <c r="A960" s="214"/>
      <c r="B960" s="218"/>
      <c r="C960" s="214"/>
      <c r="D960" s="218"/>
      <c r="E960" s="214"/>
      <c r="F960" s="214"/>
      <c r="G960" s="214"/>
      <c r="H960" s="216"/>
      <c r="I960" s="216"/>
      <c r="J960" s="214"/>
      <c r="K960" s="217"/>
      <c r="L960" s="214"/>
      <c r="M960" s="214"/>
      <c r="N960" s="214"/>
      <c r="O960" s="214"/>
      <c r="P960" s="214"/>
      <c r="Q960" s="214"/>
      <c r="R960" s="214"/>
      <c r="S960" s="214"/>
      <c r="T960" s="214"/>
      <c r="U960" s="214"/>
      <c r="V960" s="214"/>
      <c r="W960" s="214"/>
      <c r="X960" s="214"/>
      <c r="Y960" s="214"/>
      <c r="Z960" s="214"/>
      <c r="AA960" s="214"/>
      <c r="AB960" s="214"/>
    </row>
    <row r="961" spans="1:28" ht="15" hidden="1" thickBot="1" x14ac:dyDescent="0.25">
      <c r="A961" s="214"/>
      <c r="B961" s="218"/>
      <c r="C961" s="214"/>
      <c r="D961" s="218"/>
      <c r="E961" s="214"/>
      <c r="F961" s="214"/>
      <c r="G961" s="214"/>
      <c r="H961" s="216"/>
      <c r="I961" s="216"/>
      <c r="J961" s="214"/>
      <c r="K961" s="217"/>
      <c r="L961" s="214"/>
      <c r="M961" s="214"/>
      <c r="N961" s="214"/>
      <c r="O961" s="214"/>
      <c r="P961" s="214"/>
      <c r="Q961" s="214"/>
      <c r="R961" s="214"/>
      <c r="S961" s="214"/>
      <c r="T961" s="214"/>
      <c r="U961" s="214"/>
      <c r="V961" s="214"/>
      <c r="W961" s="214"/>
      <c r="X961" s="214"/>
      <c r="Y961" s="214"/>
      <c r="Z961" s="214"/>
      <c r="AA961" s="214"/>
      <c r="AB961" s="214"/>
    </row>
    <row r="962" spans="1:28" ht="15" hidden="1" thickBot="1" x14ac:dyDescent="0.25">
      <c r="A962" s="214"/>
      <c r="B962" s="218"/>
      <c r="C962" s="214"/>
      <c r="D962" s="218"/>
      <c r="E962" s="214"/>
      <c r="F962" s="214"/>
      <c r="G962" s="214"/>
      <c r="H962" s="216"/>
      <c r="I962" s="216"/>
      <c r="J962" s="214"/>
      <c r="K962" s="217"/>
      <c r="L962" s="214"/>
      <c r="M962" s="214"/>
      <c r="N962" s="214"/>
      <c r="O962" s="214"/>
      <c r="P962" s="214"/>
      <c r="Q962" s="214"/>
      <c r="R962" s="214"/>
      <c r="S962" s="214"/>
      <c r="T962" s="214"/>
      <c r="U962" s="214"/>
      <c r="V962" s="214"/>
      <c r="W962" s="214"/>
      <c r="X962" s="214"/>
      <c r="Y962" s="214"/>
      <c r="Z962" s="214"/>
      <c r="AA962" s="214"/>
      <c r="AB962" s="214"/>
    </row>
    <row r="963" spans="1:28" ht="15" hidden="1" thickBot="1" x14ac:dyDescent="0.25">
      <c r="A963" s="214"/>
      <c r="B963" s="218"/>
      <c r="C963" s="214"/>
      <c r="D963" s="218"/>
      <c r="E963" s="214"/>
      <c r="F963" s="214"/>
      <c r="G963" s="214"/>
      <c r="H963" s="216"/>
      <c r="I963" s="216"/>
      <c r="J963" s="214"/>
      <c r="K963" s="217"/>
      <c r="L963" s="214"/>
      <c r="M963" s="214"/>
      <c r="N963" s="214"/>
      <c r="O963" s="214"/>
      <c r="P963" s="214"/>
      <c r="Q963" s="214"/>
      <c r="R963" s="214"/>
      <c r="S963" s="214"/>
      <c r="T963" s="214"/>
      <c r="U963" s="214"/>
      <c r="V963" s="214"/>
      <c r="W963" s="214"/>
      <c r="X963" s="214"/>
      <c r="Y963" s="214"/>
      <c r="Z963" s="214"/>
      <c r="AA963" s="214"/>
      <c r="AB963" s="214"/>
    </row>
    <row r="964" spans="1:28" ht="15" hidden="1" thickBot="1" x14ac:dyDescent="0.25">
      <c r="A964" s="214"/>
      <c r="B964" s="218"/>
      <c r="C964" s="214"/>
      <c r="D964" s="218"/>
      <c r="E964" s="214"/>
      <c r="F964" s="214"/>
      <c r="G964" s="214"/>
      <c r="H964" s="216"/>
      <c r="I964" s="216"/>
      <c r="J964" s="214"/>
      <c r="K964" s="217"/>
      <c r="L964" s="214"/>
      <c r="M964" s="214"/>
      <c r="N964" s="214"/>
      <c r="O964" s="214"/>
      <c r="P964" s="214"/>
      <c r="Q964" s="214"/>
      <c r="R964" s="214"/>
      <c r="S964" s="214"/>
      <c r="T964" s="214"/>
      <c r="U964" s="214"/>
      <c r="V964" s="214"/>
      <c r="W964" s="214"/>
      <c r="X964" s="214"/>
      <c r="Y964" s="214"/>
      <c r="Z964" s="214"/>
      <c r="AA964" s="214"/>
      <c r="AB964" s="214"/>
    </row>
    <row r="965" spans="1:28" ht="15" hidden="1" thickBot="1" x14ac:dyDescent="0.25">
      <c r="A965" s="214"/>
      <c r="B965" s="218"/>
      <c r="C965" s="214"/>
      <c r="D965" s="218"/>
      <c r="E965" s="214"/>
      <c r="F965" s="214"/>
      <c r="G965" s="214"/>
      <c r="H965" s="216"/>
      <c r="I965" s="216"/>
      <c r="J965" s="214"/>
      <c r="K965" s="217"/>
      <c r="L965" s="214"/>
      <c r="M965" s="214"/>
      <c r="N965" s="214"/>
      <c r="O965" s="214"/>
      <c r="P965" s="214"/>
      <c r="Q965" s="214"/>
      <c r="R965" s="214"/>
      <c r="S965" s="214"/>
      <c r="T965" s="214"/>
      <c r="U965" s="214"/>
      <c r="V965" s="214"/>
      <c r="W965" s="214"/>
      <c r="X965" s="214"/>
      <c r="Y965" s="214"/>
      <c r="Z965" s="214"/>
      <c r="AA965" s="214"/>
      <c r="AB965" s="214"/>
    </row>
    <row r="966" spans="1:28" ht="15" hidden="1" thickBot="1" x14ac:dyDescent="0.25">
      <c r="A966" s="214"/>
      <c r="B966" s="218"/>
      <c r="C966" s="214"/>
      <c r="D966" s="218"/>
      <c r="E966" s="214"/>
      <c r="F966" s="214"/>
      <c r="G966" s="214"/>
      <c r="H966" s="216"/>
      <c r="I966" s="216"/>
      <c r="J966" s="214"/>
      <c r="K966" s="217"/>
      <c r="L966" s="214"/>
      <c r="M966" s="214"/>
      <c r="N966" s="214"/>
      <c r="O966" s="214"/>
      <c r="P966" s="214"/>
      <c r="Q966" s="214"/>
      <c r="R966" s="214"/>
      <c r="S966" s="214"/>
      <c r="T966" s="214"/>
      <c r="U966" s="214"/>
      <c r="V966" s="214"/>
      <c r="W966" s="214"/>
      <c r="X966" s="214"/>
      <c r="Y966" s="214"/>
      <c r="Z966" s="214"/>
      <c r="AA966" s="214"/>
      <c r="AB966" s="214"/>
    </row>
    <row r="967" spans="1:28" ht="15" hidden="1" thickBot="1" x14ac:dyDescent="0.25">
      <c r="A967" s="214"/>
      <c r="B967" s="218"/>
      <c r="C967" s="214"/>
      <c r="D967" s="218"/>
      <c r="E967" s="214"/>
      <c r="F967" s="214"/>
      <c r="G967" s="214"/>
      <c r="H967" s="216"/>
      <c r="I967" s="216"/>
      <c r="J967" s="214"/>
      <c r="K967" s="217"/>
      <c r="L967" s="214"/>
      <c r="M967" s="214"/>
      <c r="N967" s="214"/>
      <c r="O967" s="214"/>
      <c r="P967" s="214"/>
      <c r="Q967" s="214"/>
      <c r="R967" s="214"/>
      <c r="S967" s="214"/>
      <c r="T967" s="214"/>
      <c r="U967" s="214"/>
      <c r="V967" s="214"/>
      <c r="W967" s="214"/>
      <c r="X967" s="214"/>
      <c r="Y967" s="214"/>
      <c r="Z967" s="214"/>
      <c r="AA967" s="214"/>
      <c r="AB967" s="214"/>
    </row>
    <row r="968" spans="1:28" ht="15" hidden="1" thickBot="1" x14ac:dyDescent="0.25">
      <c r="A968" s="214"/>
      <c r="B968" s="218"/>
      <c r="C968" s="214"/>
      <c r="D968" s="218"/>
      <c r="E968" s="214"/>
      <c r="F968" s="214"/>
      <c r="G968" s="214"/>
      <c r="H968" s="216"/>
      <c r="I968" s="216"/>
      <c r="J968" s="214"/>
      <c r="K968" s="217"/>
      <c r="L968" s="214"/>
      <c r="M968" s="214"/>
      <c r="N968" s="214"/>
      <c r="O968" s="214"/>
      <c r="P968" s="214"/>
      <c r="Q968" s="214"/>
      <c r="R968" s="214"/>
      <c r="S968" s="214"/>
      <c r="T968" s="214"/>
      <c r="U968" s="214"/>
      <c r="V968" s="214"/>
      <c r="W968" s="214"/>
      <c r="X968" s="214"/>
      <c r="Y968" s="214"/>
      <c r="Z968" s="214"/>
      <c r="AA968" s="214"/>
      <c r="AB968" s="214"/>
    </row>
    <row r="969" spans="1:28" ht="15" hidden="1" thickBot="1" x14ac:dyDescent="0.25">
      <c r="A969" s="214"/>
      <c r="B969" s="218"/>
      <c r="C969" s="214"/>
      <c r="D969" s="218"/>
      <c r="E969" s="214"/>
      <c r="F969" s="214"/>
      <c r="G969" s="214"/>
      <c r="H969" s="216"/>
      <c r="I969" s="216"/>
      <c r="J969" s="214"/>
      <c r="K969" s="217"/>
      <c r="L969" s="214"/>
      <c r="M969" s="214"/>
      <c r="N969" s="214"/>
      <c r="O969" s="214"/>
      <c r="P969" s="214"/>
      <c r="Q969" s="214"/>
      <c r="R969" s="214"/>
      <c r="S969" s="214"/>
      <c r="T969" s="214"/>
      <c r="U969" s="214"/>
      <c r="V969" s="214"/>
      <c r="W969" s="214"/>
      <c r="X969" s="214"/>
      <c r="Y969" s="214"/>
      <c r="Z969" s="214"/>
      <c r="AA969" s="214"/>
      <c r="AB969" s="214"/>
    </row>
    <row r="970" spans="1:28" ht="15" hidden="1" thickBot="1" x14ac:dyDescent="0.25">
      <c r="A970" s="214"/>
      <c r="B970" s="218"/>
      <c r="C970" s="214"/>
      <c r="D970" s="218"/>
      <c r="E970" s="214"/>
      <c r="F970" s="214"/>
      <c r="G970" s="214"/>
      <c r="H970" s="216"/>
      <c r="I970" s="216"/>
      <c r="J970" s="214"/>
      <c r="K970" s="217"/>
      <c r="L970" s="214"/>
      <c r="M970" s="214"/>
      <c r="N970" s="214"/>
      <c r="O970" s="214"/>
      <c r="P970" s="214"/>
      <c r="Q970" s="214"/>
      <c r="R970" s="214"/>
      <c r="S970" s="214"/>
      <c r="T970" s="214"/>
      <c r="U970" s="214"/>
      <c r="V970" s="214"/>
      <c r="W970" s="214"/>
      <c r="X970" s="214"/>
      <c r="Y970" s="214"/>
      <c r="Z970" s="214"/>
      <c r="AA970" s="214"/>
      <c r="AB970" s="214"/>
    </row>
    <row r="971" spans="1:28" ht="15" hidden="1" thickBot="1" x14ac:dyDescent="0.25">
      <c r="A971" s="214"/>
      <c r="B971" s="218"/>
      <c r="C971" s="214"/>
      <c r="D971" s="218"/>
      <c r="E971" s="214"/>
      <c r="F971" s="214"/>
      <c r="G971" s="214"/>
      <c r="H971" s="216"/>
      <c r="I971" s="216"/>
      <c r="J971" s="214"/>
      <c r="K971" s="217"/>
      <c r="L971" s="214"/>
      <c r="M971" s="214"/>
      <c r="N971" s="214"/>
      <c r="O971" s="214"/>
      <c r="P971" s="214"/>
      <c r="Q971" s="214"/>
      <c r="R971" s="214"/>
      <c r="S971" s="214"/>
      <c r="T971" s="214"/>
      <c r="U971" s="214"/>
      <c r="V971" s="214"/>
      <c r="W971" s="214"/>
      <c r="X971" s="214"/>
      <c r="Y971" s="214"/>
      <c r="Z971" s="214"/>
      <c r="AA971" s="214"/>
      <c r="AB971" s="214"/>
    </row>
    <row r="972" spans="1:28" ht="15" hidden="1" thickBot="1" x14ac:dyDescent="0.25">
      <c r="A972" s="214"/>
      <c r="B972" s="218"/>
      <c r="C972" s="214"/>
      <c r="D972" s="218"/>
      <c r="E972" s="214"/>
      <c r="F972" s="214"/>
      <c r="G972" s="214"/>
      <c r="H972" s="216"/>
      <c r="I972" s="216"/>
      <c r="J972" s="214"/>
      <c r="K972" s="217"/>
      <c r="L972" s="214"/>
      <c r="M972" s="214"/>
      <c r="N972" s="214"/>
      <c r="O972" s="214"/>
      <c r="P972" s="214"/>
      <c r="Q972" s="214"/>
      <c r="R972" s="214"/>
      <c r="S972" s="214"/>
      <c r="T972" s="214"/>
      <c r="U972" s="214"/>
      <c r="V972" s="214"/>
      <c r="W972" s="214"/>
      <c r="X972" s="214"/>
      <c r="Y972" s="214"/>
      <c r="Z972" s="214"/>
      <c r="AA972" s="214"/>
      <c r="AB972" s="214"/>
    </row>
    <row r="973" spans="1:28" ht="15" hidden="1" thickBot="1" x14ac:dyDescent="0.25">
      <c r="A973" s="214"/>
      <c r="B973" s="218"/>
      <c r="C973" s="214"/>
      <c r="D973" s="218"/>
      <c r="E973" s="214"/>
      <c r="F973" s="214"/>
      <c r="G973" s="214"/>
      <c r="H973" s="216"/>
      <c r="I973" s="216"/>
      <c r="J973" s="214"/>
      <c r="K973" s="217"/>
      <c r="L973" s="214"/>
      <c r="M973" s="214"/>
      <c r="N973" s="214"/>
      <c r="O973" s="214"/>
      <c r="P973" s="214"/>
      <c r="Q973" s="214"/>
      <c r="R973" s="214"/>
      <c r="S973" s="214"/>
      <c r="T973" s="214"/>
      <c r="U973" s="214"/>
      <c r="V973" s="214"/>
      <c r="W973" s="214"/>
      <c r="X973" s="214"/>
      <c r="Y973" s="214"/>
      <c r="Z973" s="214"/>
      <c r="AA973" s="214"/>
      <c r="AB973" s="214"/>
    </row>
    <row r="974" spans="1:28" ht="15" hidden="1" thickBot="1" x14ac:dyDescent="0.25">
      <c r="A974" s="214"/>
      <c r="B974" s="218"/>
      <c r="C974" s="214"/>
      <c r="D974" s="218"/>
      <c r="E974" s="214"/>
      <c r="F974" s="214"/>
      <c r="G974" s="214"/>
      <c r="H974" s="216"/>
      <c r="I974" s="216"/>
      <c r="J974" s="214"/>
      <c r="K974" s="217"/>
      <c r="L974" s="214"/>
      <c r="M974" s="214"/>
      <c r="N974" s="214"/>
      <c r="O974" s="214"/>
      <c r="P974" s="214"/>
      <c r="Q974" s="214"/>
      <c r="R974" s="214"/>
      <c r="S974" s="214"/>
      <c r="T974" s="214"/>
      <c r="U974" s="214"/>
      <c r="V974" s="214"/>
      <c r="W974" s="214"/>
      <c r="X974" s="214"/>
      <c r="Y974" s="214"/>
      <c r="Z974" s="214"/>
      <c r="AA974" s="214"/>
      <c r="AB974" s="214"/>
    </row>
    <row r="975" spans="1:28" ht="15" hidden="1" thickBot="1" x14ac:dyDescent="0.25">
      <c r="A975" s="214"/>
      <c r="B975" s="218"/>
      <c r="C975" s="214"/>
      <c r="D975" s="218"/>
      <c r="E975" s="214"/>
      <c r="F975" s="214"/>
      <c r="G975" s="214"/>
      <c r="H975" s="216"/>
      <c r="I975" s="216"/>
      <c r="J975" s="214"/>
      <c r="K975" s="217"/>
      <c r="L975" s="214"/>
      <c r="M975" s="214"/>
      <c r="N975" s="214"/>
      <c r="O975" s="214"/>
      <c r="P975" s="214"/>
      <c r="Q975" s="214"/>
      <c r="R975" s="214"/>
      <c r="S975" s="214"/>
      <c r="T975" s="214"/>
      <c r="U975" s="214"/>
      <c r="V975" s="214"/>
      <c r="W975" s="214"/>
      <c r="X975" s="214"/>
      <c r="Y975" s="214"/>
      <c r="Z975" s="214"/>
      <c r="AA975" s="214"/>
      <c r="AB975" s="214"/>
    </row>
    <row r="976" spans="1:28" ht="15" hidden="1" thickBot="1" x14ac:dyDescent="0.25">
      <c r="A976" s="214"/>
      <c r="B976" s="218"/>
      <c r="C976" s="214"/>
      <c r="D976" s="218"/>
      <c r="E976" s="214"/>
      <c r="F976" s="214"/>
      <c r="G976" s="214"/>
      <c r="H976" s="216"/>
      <c r="I976" s="216"/>
      <c r="J976" s="214"/>
      <c r="K976" s="217"/>
      <c r="L976" s="214"/>
      <c r="M976" s="214"/>
      <c r="N976" s="214"/>
      <c r="O976" s="214"/>
      <c r="P976" s="214"/>
      <c r="Q976" s="214"/>
      <c r="R976" s="214"/>
      <c r="S976" s="214"/>
      <c r="T976" s="214"/>
      <c r="U976" s="214"/>
      <c r="V976" s="214"/>
      <c r="W976" s="214"/>
      <c r="X976" s="214"/>
      <c r="Y976" s="214"/>
      <c r="Z976" s="214"/>
      <c r="AA976" s="214"/>
      <c r="AB976" s="214"/>
    </row>
    <row r="977" spans="1:28" ht="15" hidden="1" thickBot="1" x14ac:dyDescent="0.25">
      <c r="A977" s="214"/>
      <c r="B977" s="218"/>
      <c r="C977" s="214"/>
      <c r="D977" s="218"/>
      <c r="E977" s="214"/>
      <c r="F977" s="214"/>
      <c r="G977" s="214"/>
      <c r="H977" s="216"/>
      <c r="I977" s="216"/>
      <c r="J977" s="214"/>
      <c r="K977" s="217"/>
      <c r="L977" s="214"/>
      <c r="M977" s="214"/>
      <c r="N977" s="214"/>
      <c r="O977" s="214"/>
      <c r="P977" s="214"/>
      <c r="Q977" s="214"/>
      <c r="R977" s="214"/>
      <c r="S977" s="214"/>
      <c r="T977" s="214"/>
      <c r="U977" s="214"/>
      <c r="V977" s="214"/>
      <c r="W977" s="214"/>
      <c r="X977" s="214"/>
      <c r="Y977" s="214"/>
      <c r="Z977" s="214"/>
      <c r="AA977" s="214"/>
      <c r="AB977" s="214"/>
    </row>
    <row r="978" spans="1:28" ht="15" hidden="1" thickBot="1" x14ac:dyDescent="0.25">
      <c r="A978" s="214"/>
      <c r="B978" s="218"/>
      <c r="C978" s="214"/>
      <c r="D978" s="218"/>
      <c r="E978" s="214"/>
      <c r="F978" s="214"/>
      <c r="G978" s="214"/>
      <c r="H978" s="216"/>
      <c r="I978" s="216"/>
      <c r="J978" s="214"/>
      <c r="K978" s="217"/>
      <c r="L978" s="214"/>
      <c r="M978" s="214"/>
      <c r="N978" s="214"/>
      <c r="O978" s="214"/>
      <c r="P978" s="214"/>
      <c r="Q978" s="214"/>
      <c r="R978" s="214"/>
      <c r="S978" s="214"/>
      <c r="T978" s="214"/>
      <c r="U978" s="214"/>
      <c r="V978" s="214"/>
      <c r="W978" s="214"/>
      <c r="X978" s="214"/>
      <c r="Y978" s="214"/>
      <c r="Z978" s="214"/>
      <c r="AA978" s="214"/>
      <c r="AB978" s="214"/>
    </row>
    <row r="979" spans="1:28" ht="15" hidden="1" thickBot="1" x14ac:dyDescent="0.25">
      <c r="A979" s="214"/>
      <c r="B979" s="218"/>
      <c r="C979" s="214"/>
      <c r="D979" s="218"/>
      <c r="E979" s="214"/>
      <c r="F979" s="214"/>
      <c r="G979" s="214"/>
      <c r="H979" s="216"/>
      <c r="I979" s="216"/>
      <c r="J979" s="214"/>
      <c r="K979" s="217"/>
      <c r="L979" s="214"/>
      <c r="M979" s="214"/>
      <c r="N979" s="214"/>
      <c r="O979" s="214"/>
      <c r="P979" s="214"/>
      <c r="Q979" s="214"/>
      <c r="R979" s="214"/>
      <c r="S979" s="214"/>
      <c r="T979" s="214"/>
      <c r="U979" s="214"/>
      <c r="V979" s="214"/>
      <c r="W979" s="214"/>
      <c r="X979" s="214"/>
      <c r="Y979" s="214"/>
      <c r="Z979" s="214"/>
      <c r="AA979" s="214"/>
      <c r="AB979" s="214"/>
    </row>
    <row r="980" spans="1:28" ht="15" hidden="1" thickBot="1" x14ac:dyDescent="0.25">
      <c r="A980" s="214"/>
      <c r="B980" s="218"/>
      <c r="C980" s="214"/>
      <c r="D980" s="218"/>
      <c r="E980" s="214"/>
      <c r="F980" s="214"/>
      <c r="G980" s="214"/>
      <c r="H980" s="216"/>
      <c r="I980" s="216"/>
      <c r="J980" s="214"/>
      <c r="K980" s="217"/>
      <c r="L980" s="214"/>
      <c r="M980" s="214"/>
      <c r="N980" s="214"/>
      <c r="O980" s="214"/>
      <c r="P980" s="214"/>
      <c r="Q980" s="214"/>
      <c r="R980" s="214"/>
      <c r="S980" s="214"/>
      <c r="T980" s="214"/>
      <c r="U980" s="214"/>
      <c r="V980" s="214"/>
      <c r="W980" s="214"/>
      <c r="X980" s="214"/>
      <c r="Y980" s="214"/>
      <c r="Z980" s="214"/>
      <c r="AA980" s="214"/>
      <c r="AB980" s="214"/>
    </row>
    <row r="981" spans="1:28" ht="15" hidden="1" thickBot="1" x14ac:dyDescent="0.25">
      <c r="A981" s="214"/>
      <c r="B981" s="218"/>
      <c r="C981" s="214"/>
      <c r="D981" s="218"/>
      <c r="E981" s="214"/>
      <c r="F981" s="214"/>
      <c r="G981" s="214"/>
      <c r="H981" s="216"/>
      <c r="I981" s="216"/>
      <c r="J981" s="214"/>
      <c r="K981" s="217"/>
      <c r="L981" s="214"/>
      <c r="M981" s="214"/>
      <c r="N981" s="214"/>
      <c r="O981" s="214"/>
      <c r="P981" s="214"/>
      <c r="Q981" s="214"/>
      <c r="R981" s="214"/>
      <c r="S981" s="214"/>
      <c r="T981" s="214"/>
      <c r="U981" s="214"/>
      <c r="V981" s="214"/>
      <c r="W981" s="214"/>
      <c r="X981" s="214"/>
      <c r="Y981" s="214"/>
      <c r="Z981" s="214"/>
      <c r="AA981" s="214"/>
      <c r="AB981" s="214"/>
    </row>
    <row r="982" spans="1:28" ht="15" hidden="1" thickBot="1" x14ac:dyDescent="0.25">
      <c r="A982" s="214"/>
      <c r="B982" s="218"/>
      <c r="C982" s="214"/>
      <c r="D982" s="218"/>
      <c r="E982" s="214"/>
      <c r="F982" s="214"/>
      <c r="G982" s="214"/>
      <c r="H982" s="216"/>
      <c r="I982" s="216"/>
      <c r="J982" s="214"/>
      <c r="K982" s="217"/>
      <c r="L982" s="214"/>
      <c r="M982" s="214"/>
      <c r="N982" s="214"/>
      <c r="O982" s="214"/>
      <c r="P982" s="214"/>
      <c r="Q982" s="214"/>
      <c r="R982" s="214"/>
      <c r="S982" s="214"/>
      <c r="T982" s="214"/>
      <c r="U982" s="214"/>
      <c r="V982" s="214"/>
      <c r="W982" s="214"/>
      <c r="X982" s="214"/>
      <c r="Y982" s="214"/>
      <c r="Z982" s="214"/>
      <c r="AA982" s="214"/>
      <c r="AB982" s="214"/>
    </row>
    <row r="983" spans="1:28" ht="15" hidden="1" thickBot="1" x14ac:dyDescent="0.25">
      <c r="A983" s="214"/>
      <c r="B983" s="218"/>
      <c r="C983" s="214"/>
      <c r="D983" s="218"/>
      <c r="E983" s="214"/>
      <c r="F983" s="214"/>
      <c r="G983" s="214"/>
      <c r="H983" s="216"/>
      <c r="I983" s="216"/>
      <c r="J983" s="214"/>
      <c r="K983" s="217"/>
      <c r="L983" s="214"/>
      <c r="M983" s="214"/>
      <c r="N983" s="214"/>
      <c r="O983" s="214"/>
      <c r="P983" s="214"/>
      <c r="Q983" s="214"/>
      <c r="R983" s="214"/>
      <c r="S983" s="214"/>
      <c r="T983" s="214"/>
      <c r="U983" s="214"/>
      <c r="V983" s="214"/>
      <c r="W983" s="214"/>
      <c r="X983" s="214"/>
      <c r="Y983" s="214"/>
      <c r="Z983" s="214"/>
      <c r="AA983" s="214"/>
      <c r="AB983" s="214"/>
    </row>
    <row r="984" spans="1:28" ht="15" hidden="1" thickBot="1" x14ac:dyDescent="0.25">
      <c r="A984" s="214"/>
      <c r="B984" s="218"/>
      <c r="C984" s="214"/>
      <c r="D984" s="218"/>
      <c r="E984" s="214"/>
      <c r="F984" s="214"/>
      <c r="G984" s="214"/>
      <c r="H984" s="216"/>
      <c r="I984" s="216"/>
      <c r="J984" s="214"/>
      <c r="K984" s="217"/>
      <c r="L984" s="214"/>
      <c r="M984" s="214"/>
      <c r="N984" s="214"/>
      <c r="O984" s="214"/>
      <c r="P984" s="214"/>
      <c r="Q984" s="214"/>
      <c r="R984" s="214"/>
      <c r="S984" s="214"/>
      <c r="T984" s="214"/>
      <c r="U984" s="214"/>
      <c r="V984" s="214"/>
      <c r="W984" s="214"/>
      <c r="X984" s="214"/>
      <c r="Y984" s="214"/>
      <c r="Z984" s="214"/>
      <c r="AA984" s="214"/>
      <c r="AB984" s="214"/>
    </row>
    <row r="985" spans="1:28" ht="15" hidden="1" thickBot="1" x14ac:dyDescent="0.25">
      <c r="A985" s="214"/>
      <c r="B985" s="218"/>
      <c r="C985" s="214"/>
      <c r="D985" s="218"/>
      <c r="E985" s="214"/>
      <c r="F985" s="214"/>
      <c r="G985" s="214"/>
      <c r="H985" s="216"/>
      <c r="I985" s="216"/>
      <c r="J985" s="214"/>
      <c r="K985" s="217"/>
      <c r="L985" s="214"/>
      <c r="M985" s="214"/>
      <c r="N985" s="214"/>
      <c r="O985" s="214"/>
      <c r="P985" s="214"/>
      <c r="Q985" s="214"/>
      <c r="R985" s="214"/>
      <c r="S985" s="214"/>
      <c r="T985" s="214"/>
      <c r="U985" s="214"/>
      <c r="V985" s="214"/>
      <c r="W985" s="214"/>
      <c r="X985" s="214"/>
      <c r="Y985" s="214"/>
      <c r="Z985" s="214"/>
      <c r="AA985" s="214"/>
      <c r="AB985" s="214"/>
    </row>
    <row r="986" spans="1:28" ht="15" hidden="1" thickBot="1" x14ac:dyDescent="0.25">
      <c r="A986" s="214"/>
      <c r="B986" s="218"/>
      <c r="C986" s="214"/>
      <c r="D986" s="218"/>
      <c r="E986" s="214"/>
      <c r="F986" s="214"/>
      <c r="G986" s="214"/>
      <c r="H986" s="216"/>
      <c r="I986" s="216"/>
      <c r="J986" s="214"/>
      <c r="K986" s="217"/>
      <c r="L986" s="214"/>
      <c r="M986" s="214"/>
      <c r="N986" s="214"/>
      <c r="O986" s="214"/>
      <c r="P986" s="214"/>
      <c r="Q986" s="214"/>
      <c r="R986" s="214"/>
      <c r="S986" s="214"/>
      <c r="T986" s="214"/>
      <c r="U986" s="214"/>
      <c r="V986" s="214"/>
      <c r="W986" s="214"/>
      <c r="X986" s="214"/>
      <c r="Y986" s="214"/>
      <c r="Z986" s="214"/>
      <c r="AA986" s="214"/>
      <c r="AB986" s="214"/>
    </row>
    <row r="987" spans="1:28" ht="15" hidden="1" thickBot="1" x14ac:dyDescent="0.25">
      <c r="A987" s="214"/>
      <c r="B987" s="218"/>
      <c r="C987" s="214"/>
      <c r="D987" s="218"/>
      <c r="E987" s="214"/>
      <c r="F987" s="214"/>
      <c r="G987" s="214"/>
      <c r="H987" s="216"/>
      <c r="I987" s="216"/>
      <c r="J987" s="214"/>
      <c r="K987" s="217"/>
      <c r="L987" s="214"/>
      <c r="M987" s="214"/>
      <c r="N987" s="214"/>
      <c r="O987" s="214"/>
      <c r="P987" s="214"/>
      <c r="Q987" s="214"/>
      <c r="R987" s="214"/>
      <c r="S987" s="214"/>
      <c r="T987" s="214"/>
      <c r="U987" s="214"/>
      <c r="V987" s="214"/>
      <c r="W987" s="214"/>
      <c r="X987" s="214"/>
      <c r="Y987" s="214"/>
      <c r="Z987" s="214"/>
      <c r="AA987" s="214"/>
      <c r="AB987" s="214"/>
    </row>
    <row r="988" spans="1:28" ht="15" hidden="1" thickBot="1" x14ac:dyDescent="0.25">
      <c r="A988" s="214"/>
      <c r="B988" s="218"/>
      <c r="C988" s="214"/>
      <c r="D988" s="218"/>
      <c r="E988" s="214"/>
      <c r="F988" s="214"/>
      <c r="G988" s="214"/>
      <c r="H988" s="216"/>
      <c r="I988" s="216"/>
      <c r="J988" s="214"/>
      <c r="K988" s="217"/>
      <c r="L988" s="214"/>
      <c r="M988" s="214"/>
      <c r="N988" s="214"/>
      <c r="O988" s="214"/>
      <c r="P988" s="214"/>
      <c r="Q988" s="214"/>
      <c r="R988" s="214"/>
      <c r="S988" s="214"/>
      <c r="T988" s="214"/>
      <c r="U988" s="214"/>
      <c r="V988" s="214"/>
      <c r="W988" s="214"/>
      <c r="X988" s="214"/>
      <c r="Y988" s="214"/>
      <c r="Z988" s="214"/>
      <c r="AA988" s="214"/>
      <c r="AB988" s="214"/>
    </row>
  </sheetData>
  <mergeCells count="5">
    <mergeCell ref="E1:G1"/>
    <mergeCell ref="J1:L1"/>
    <mergeCell ref="M1:T1"/>
    <mergeCell ref="U1:AB1"/>
    <mergeCell ref="H1:I1"/>
  </mergeCells>
  <conditionalFormatting sqref="C41:C53">
    <cfRule type="expression" dxfId="81" priority="32">
      <formula>$B$30="No"</formula>
    </cfRule>
  </conditionalFormatting>
  <conditionalFormatting sqref="C54">
    <cfRule type="expression" dxfId="80" priority="30">
      <formula>$B$28="No"</formula>
    </cfRule>
  </conditionalFormatting>
  <pageMargins left="0.7" right="0.7" top="0.75" bottom="0.75" header="0.3" footer="0.3"/>
  <pageSetup orientation="portrait"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rgb="FF0070C0"/>
  </sheetPr>
  <dimension ref="A1:K66"/>
  <sheetViews>
    <sheetView workbookViewId="0">
      <selection activeCell="D2" sqref="D2"/>
    </sheetView>
  </sheetViews>
  <sheetFormatPr baseColWidth="10" defaultColWidth="11.25" defaultRowHeight="16" x14ac:dyDescent="0.2"/>
  <cols>
    <col min="1" max="1" width="37" customWidth="1"/>
  </cols>
  <sheetData>
    <row r="1" spans="1:11" ht="18" thickBot="1" x14ac:dyDescent="0.2">
      <c r="A1" s="2" t="s">
        <v>2723</v>
      </c>
      <c r="C1" s="50"/>
      <c r="D1" s="50"/>
      <c r="E1" s="50" t="s">
        <v>2724</v>
      </c>
      <c r="F1" s="50" t="s">
        <v>2725</v>
      </c>
      <c r="G1" s="50" t="s">
        <v>315</v>
      </c>
      <c r="H1" s="50" t="s">
        <v>314</v>
      </c>
      <c r="I1" s="50" t="s">
        <v>316</v>
      </c>
    </row>
    <row r="2" spans="1:11" ht="18" thickBot="1" x14ac:dyDescent="0.2">
      <c r="C2" s="53" t="s">
        <v>2142</v>
      </c>
      <c r="D2" s="125" t="s">
        <v>2726</v>
      </c>
      <c r="E2" s="51">
        <f>COUNTIFS(Questions!$B:B,D2,Questions!$M:M,"=1")</f>
        <v>0</v>
      </c>
      <c r="F2" s="249">
        <f>COUNTIF(Questions!$B:B,D2)</f>
        <v>5</v>
      </c>
      <c r="G2" s="249">
        <f>SUMIFS(Questions!T:T,Questions!B:B,D2)</f>
        <v>50</v>
      </c>
      <c r="H2" s="249">
        <f>SUMIFS(Questions!S:S,Questions!B:B,D2)</f>
        <v>80</v>
      </c>
      <c r="I2" s="250">
        <f>G2/H2</f>
        <v>0.625</v>
      </c>
      <c r="J2" t="str">
        <f>C2</f>
        <v>Company</v>
      </c>
    </row>
    <row r="3" spans="1:11" ht="35" thickBot="1" x14ac:dyDescent="0.2">
      <c r="A3" s="2" t="s">
        <v>2727</v>
      </c>
      <c r="C3" s="53" t="s">
        <v>7</v>
      </c>
      <c r="D3" s="125" t="s">
        <v>2728</v>
      </c>
      <c r="E3" s="51">
        <f>COUNTIFS(Questions!$B:B,D3,Questions!$M:M,"=1")</f>
        <v>0</v>
      </c>
      <c r="F3" s="249">
        <f>COUNTIF(Questions!$B:B,D3)</f>
        <v>11</v>
      </c>
      <c r="G3" s="249">
        <f>SUMIFS(Questions!T:T,Questions!B:B,D3)</f>
        <v>220</v>
      </c>
      <c r="H3" s="249">
        <f>SUMIFS(Questions!S:S,Questions!B:B,D3)</f>
        <v>220</v>
      </c>
      <c r="I3" s="250">
        <f t="shared" ref="I3:I17" si="0">G3/H3</f>
        <v>1</v>
      </c>
      <c r="J3" t="str">
        <f t="shared" ref="J3:J18" si="1">C3</f>
        <v>Documentation</v>
      </c>
    </row>
    <row r="4" spans="1:11" ht="18" thickBot="1" x14ac:dyDescent="0.2">
      <c r="A4" t="s">
        <v>2122</v>
      </c>
      <c r="C4" s="53" t="s">
        <v>2729</v>
      </c>
      <c r="D4" s="125" t="s">
        <v>2730</v>
      </c>
      <c r="E4" s="51">
        <f>COUNTIFS(Questions!$B:B,D4,Questions!$M:M,"=1")</f>
        <v>0</v>
      </c>
      <c r="F4" s="249">
        <f>COUNTIF(Questions!$B:B,D4)</f>
        <v>9</v>
      </c>
      <c r="G4" s="249">
        <f>SUMIFS(Questions!T:T,Questions!B:B,D4)</f>
        <v>200</v>
      </c>
      <c r="H4" s="249">
        <f>SUMIFS(Questions!S:S,Questions!B:B,D4)</f>
        <v>225</v>
      </c>
      <c r="I4" s="250">
        <f t="shared" si="0"/>
        <v>0.88888888888888884</v>
      </c>
      <c r="J4" t="str">
        <f t="shared" si="1"/>
        <v>Accessibility</v>
      </c>
    </row>
    <row r="5" spans="1:11" ht="18" thickBot="1" x14ac:dyDescent="0.2">
      <c r="A5" t="s">
        <v>2126</v>
      </c>
      <c r="C5" s="53" t="s">
        <v>2731</v>
      </c>
      <c r="D5" s="125" t="s">
        <v>2732</v>
      </c>
      <c r="E5" s="51">
        <f>COUNTIFS(Questions!$B:B,D5,Questions!$M:M,"=1")</f>
        <v>0</v>
      </c>
      <c r="F5" s="249">
        <f>COUNTIF(Questions!$B:B,D5)</f>
        <v>5</v>
      </c>
      <c r="G5" s="249">
        <f>IF(Questions!N19="Yes",SUMIFS(Questions!T:T,Questions!B:B,D5),0)</f>
        <v>55</v>
      </c>
      <c r="H5" s="249">
        <f>IF(Questions!N19="Yes",SUMIFS(Questions!S:S,Questions!B:B,D5),0)</f>
        <v>85</v>
      </c>
      <c r="I5" s="250">
        <f>IF(Questions!N19="Yes",G5/H5,0)</f>
        <v>0.6470588235294118</v>
      </c>
      <c r="J5" t="str">
        <f>IF(K5=1,C5,"")</f>
        <v>Third Parties</v>
      </c>
      <c r="K5">
        <f>IF(Questions!N19="Yes",1,0)</f>
        <v>1</v>
      </c>
    </row>
    <row r="6" spans="1:11" ht="18" thickBot="1" x14ac:dyDescent="0.2">
      <c r="A6" t="s">
        <v>2733</v>
      </c>
      <c r="C6" s="53" t="s">
        <v>2235</v>
      </c>
      <c r="D6" s="125" t="s">
        <v>2734</v>
      </c>
      <c r="E6" s="51">
        <f>COUNTIFS(Questions!$B:B,D6,Questions!$M:M,"=1")</f>
        <v>0</v>
      </c>
      <c r="F6" s="249">
        <f>COUNTIF(Questions!$B:B,D6)</f>
        <v>9</v>
      </c>
      <c r="G6" s="249">
        <f>IF(Questions!N23="Yes",SUMIFS(Questions!T:T,Questions!B:B,D6),0)</f>
        <v>105</v>
      </c>
      <c r="H6" s="249">
        <f>IF(Questions!N23="Yes",SUMIFS(Questions!S:S,Questions!B:B,D6),0)</f>
        <v>135</v>
      </c>
      <c r="I6" s="250">
        <f>IF(Questions!N23="Yes",G6/H6,0)</f>
        <v>0.77777777777777779</v>
      </c>
      <c r="J6" t="str">
        <f>IF(K6=1,C6,"")</f>
        <v>Consulting</v>
      </c>
      <c r="K6">
        <f>IF(Questions!N23="Yes",1,0)</f>
        <v>1</v>
      </c>
    </row>
    <row r="7" spans="1:11" ht="35" thickBot="1" x14ac:dyDescent="0.2">
      <c r="C7" s="53" t="s">
        <v>2735</v>
      </c>
      <c r="D7" s="125" t="s">
        <v>2736</v>
      </c>
      <c r="E7" s="51">
        <f>COUNTIFS(Questions!$B:B,D7,Questions!$M:M,"=1")</f>
        <v>0</v>
      </c>
      <c r="F7" s="249">
        <f>COUNTIF(Questions!$B:B,D7)</f>
        <v>14</v>
      </c>
      <c r="G7" s="249">
        <f>SUMIFS(Questions!T:T,Questions!B:B,D7)</f>
        <v>300</v>
      </c>
      <c r="H7" s="249">
        <f>SUMIFS(Questions!S:S,Questions!B:B,D7)</f>
        <v>300</v>
      </c>
      <c r="I7" s="250">
        <f t="shared" si="0"/>
        <v>1</v>
      </c>
      <c r="J7" t="str">
        <f t="shared" si="1"/>
        <v>Application Security</v>
      </c>
    </row>
    <row r="8" spans="1:11" ht="86" thickBot="1" x14ac:dyDescent="0.2">
      <c r="A8" s="2" t="s">
        <v>2737</v>
      </c>
      <c r="C8" s="53" t="s">
        <v>115</v>
      </c>
      <c r="D8" s="125" t="s">
        <v>2738</v>
      </c>
      <c r="E8" s="51">
        <f>COUNTIFS(Questions!$B:B,D8,Questions!$M:M,"=1")</f>
        <v>2</v>
      </c>
      <c r="F8" s="249">
        <f>COUNTIF(Questions!$B:B,D8)</f>
        <v>19</v>
      </c>
      <c r="G8" s="249">
        <f>SUMIFS(Questions!T:T,Questions!B:B,D8)</f>
        <v>170</v>
      </c>
      <c r="H8" s="249">
        <f>SUMIFS(Questions!S:S,Questions!B:B,D8)</f>
        <v>385</v>
      </c>
      <c r="I8" s="250">
        <f t="shared" si="0"/>
        <v>0.44155844155844154</v>
      </c>
      <c r="J8" t="str">
        <f t="shared" si="1"/>
        <v>Authentication, Authorization, and Accounting</v>
      </c>
    </row>
    <row r="9" spans="1:11" ht="52" thickBot="1" x14ac:dyDescent="0.2">
      <c r="A9" t="s">
        <v>2739</v>
      </c>
      <c r="C9" s="54" t="s">
        <v>2344</v>
      </c>
      <c r="D9" s="124" t="s">
        <v>2740</v>
      </c>
      <c r="E9" s="51">
        <f>COUNTIFS(Questions!$B:B,D9,Questions!$M:M,"=1")</f>
        <v>0</v>
      </c>
      <c r="F9" s="249">
        <f>COUNTIF(Questions!$B:B,D9)</f>
        <v>10</v>
      </c>
      <c r="G9" s="249">
        <f>IF(Questions!N20="Yes",SUMIFS(Questions!T:T,Questions!B:B,D9),0)</f>
        <v>210</v>
      </c>
      <c r="H9" s="249">
        <f>IF(Questions!N20="Yes",SUMIFS(Questions!S:S,Questions!B:B,D9),0)</f>
        <v>210</v>
      </c>
      <c r="I9" s="250">
        <f>IF(Questions!N20="Yes",G9/H9,0)</f>
        <v>1</v>
      </c>
      <c r="J9" t="str">
        <f>IF(K9=1,C9,"")</f>
        <v>Business Continuity Plan</v>
      </c>
      <c r="K9">
        <f>IF(Questions!N20="Yes",1,0)</f>
        <v>1</v>
      </c>
    </row>
    <row r="10" spans="1:11" ht="35" thickBot="1" x14ac:dyDescent="0.2">
      <c r="A10" t="s">
        <v>2741</v>
      </c>
      <c r="C10" s="54" t="s">
        <v>145</v>
      </c>
      <c r="D10" s="124" t="s">
        <v>2742</v>
      </c>
      <c r="E10" s="51">
        <f>COUNTIFS(Questions!$B:B,D10,Questions!$M:M,"=1")</f>
        <v>0</v>
      </c>
      <c r="F10" s="249">
        <f>COUNTIF(Questions!$B:B,D10)</f>
        <v>15</v>
      </c>
      <c r="G10" s="249">
        <f>SUMIFS(Questions!T:T,Questions!B:B,D10)</f>
        <v>260</v>
      </c>
      <c r="H10" s="249">
        <f>SUMIFS(Questions!S:S,Questions!B:B,D10)</f>
        <v>270</v>
      </c>
      <c r="I10" s="250">
        <f t="shared" si="0"/>
        <v>0.96296296296296291</v>
      </c>
      <c r="J10" t="str">
        <f t="shared" si="1"/>
        <v>Change Management</v>
      </c>
    </row>
    <row r="11" spans="1:11" ht="18" thickBot="1" x14ac:dyDescent="0.2">
      <c r="A11" t="s">
        <v>2743</v>
      </c>
      <c r="C11" s="53" t="s">
        <v>161</v>
      </c>
      <c r="D11" s="125" t="s">
        <v>2744</v>
      </c>
      <c r="E11" s="51">
        <f>COUNTIFS(Questions!$B:B,D11,Questions!$M:M,"=1")</f>
        <v>0</v>
      </c>
      <c r="F11" s="249">
        <f>COUNTIF(Questions!$B:B,D11)</f>
        <v>24</v>
      </c>
      <c r="G11" s="249">
        <f>SUMIFS(Questions!T:T,Questions!B:B,D11)</f>
        <v>460</v>
      </c>
      <c r="H11" s="249">
        <f>SUMIFS(Questions!S:S,Questions!B:B,D11)</f>
        <v>495</v>
      </c>
      <c r="I11" s="250">
        <f t="shared" si="0"/>
        <v>0.92929292929292928</v>
      </c>
      <c r="J11" t="str">
        <f t="shared" si="1"/>
        <v>Data</v>
      </c>
    </row>
    <row r="12" spans="1:11" ht="17" x14ac:dyDescent="0.15">
      <c r="A12" t="s">
        <v>2745</v>
      </c>
      <c r="C12" s="128" t="s">
        <v>186</v>
      </c>
      <c r="D12" s="128" t="s">
        <v>2746</v>
      </c>
      <c r="E12" s="51">
        <f>COUNTIFS(Questions!$B:B,D12,Questions!$M:M,"=1")</f>
        <v>0</v>
      </c>
      <c r="F12" s="249">
        <f>COUNTIF(Questions!$B:B,D12)</f>
        <v>17</v>
      </c>
      <c r="G12" s="249">
        <f>SUMIFS(Questions!T:T,Questions!B:B,D12)</f>
        <v>140</v>
      </c>
      <c r="H12" s="249">
        <f>SUMIFS(Questions!S:S,Questions!B:B,D12)</f>
        <v>140</v>
      </c>
      <c r="I12" s="250">
        <f t="shared" si="0"/>
        <v>1</v>
      </c>
      <c r="J12" t="str">
        <f t="shared" si="1"/>
        <v>Datacenter</v>
      </c>
    </row>
    <row r="13" spans="1:11" ht="34" x14ac:dyDescent="0.15">
      <c r="C13" s="128" t="s">
        <v>2537</v>
      </c>
      <c r="D13" s="128" t="s">
        <v>2747</v>
      </c>
      <c r="E13" s="51">
        <f>COUNTIFS(Questions!$B:B,D13,Questions!$M:M,"=1")</f>
        <v>0</v>
      </c>
      <c r="F13" s="249">
        <f>COUNTIF(Questions!$B:B,D13)</f>
        <v>11</v>
      </c>
      <c r="G13" s="249">
        <f>IF(Questions!N21="Yes",SUMIFS(Questions!T:T,Questions!B:B,D13),0)</f>
        <v>190</v>
      </c>
      <c r="H13" s="249">
        <f>IF(Questions!N21="Yes",SUMIFS(Questions!S:S,Questions!B:B,D13),0)</f>
        <v>230</v>
      </c>
      <c r="I13" s="250">
        <f>IF(Questions!N21="Yes",G13/H13,0)</f>
        <v>0.82608695652173914</v>
      </c>
      <c r="J13" t="str">
        <f>IF(K13=1,C13,"")</f>
        <v>Disaster Recovery Plan</v>
      </c>
      <c r="K13">
        <f>IF(Questions!N21="Yes",1,0)</f>
        <v>1</v>
      </c>
    </row>
    <row r="14" spans="1:11" ht="51" x14ac:dyDescent="0.15">
      <c r="A14" s="2" t="s">
        <v>2748</v>
      </c>
      <c r="C14" s="128" t="s">
        <v>215</v>
      </c>
      <c r="D14" s="128" t="s">
        <v>2749</v>
      </c>
      <c r="E14" s="51">
        <f>COUNTIFS(Questions!$B:B,D14,Questions!$M:M,"=1")</f>
        <v>0</v>
      </c>
      <c r="F14" s="249">
        <f>COUNTIF(Questions!$B:B,D14)</f>
        <v>11</v>
      </c>
      <c r="G14" s="249">
        <f>SUMIFS(Questions!T:T,Questions!B:B,D14)</f>
        <v>150</v>
      </c>
      <c r="H14" s="249">
        <f>SUMIFS(Questions!S:S,Questions!B:B,D14)</f>
        <v>240</v>
      </c>
      <c r="I14" s="250">
        <f t="shared" si="0"/>
        <v>0.625</v>
      </c>
      <c r="J14" t="str">
        <f t="shared" si="1"/>
        <v>Firewalls, IDS, IPS, and Networking</v>
      </c>
    </row>
    <row r="15" spans="1:11" ht="51" x14ac:dyDescent="0.15">
      <c r="A15" t="s">
        <v>2750</v>
      </c>
      <c r="C15" s="128" t="s">
        <v>227</v>
      </c>
      <c r="D15" s="128" t="s">
        <v>2751</v>
      </c>
      <c r="E15" s="51">
        <f>COUNTIFS(Questions!$B:B,D15,Questions!$M:M,"=1")</f>
        <v>0</v>
      </c>
      <c r="F15" s="249">
        <f>COUNTIF(Questions!$B:B,D15)</f>
        <v>16</v>
      </c>
      <c r="G15" s="249">
        <f>SUMIFS(Questions!T:T,Questions!B:B,D15)</f>
        <v>300</v>
      </c>
      <c r="H15" s="249">
        <f>SUMIFS(Questions!S:S,Questions!B:B,D15)</f>
        <v>300</v>
      </c>
      <c r="I15" s="250">
        <f>G15/H15</f>
        <v>1</v>
      </c>
      <c r="J15" t="str">
        <f t="shared" si="1"/>
        <v>Policies, Procedures, and Processes</v>
      </c>
    </row>
    <row r="16" spans="1:11" ht="34" x14ac:dyDescent="0.15">
      <c r="A16" t="s">
        <v>2752</v>
      </c>
      <c r="C16" s="129" t="s">
        <v>244</v>
      </c>
      <c r="D16" s="129" t="s">
        <v>2753</v>
      </c>
      <c r="E16" s="51">
        <f>COUNTIFS(Questions!$B:B,D16,Questions!$M:M,"=1")</f>
        <v>0</v>
      </c>
      <c r="F16" s="249">
        <f>COUNTIF(Questions!$B:B,D16)</f>
        <v>4</v>
      </c>
      <c r="G16" s="249">
        <f>SUMIFS(Questions!T:T,Questions!B:B,D16)</f>
        <v>45</v>
      </c>
      <c r="H16" s="249">
        <f>SUMIFS(Questions!S:S,Questions!B:B,D16)</f>
        <v>60</v>
      </c>
      <c r="I16" s="250">
        <f>G16/H16</f>
        <v>0.75</v>
      </c>
      <c r="J16" t="str">
        <f t="shared" si="1"/>
        <v>Incident Handling</v>
      </c>
    </row>
    <row r="17" spans="1:11" ht="34" x14ac:dyDescent="0.15">
      <c r="A17" t="s">
        <v>2754</v>
      </c>
      <c r="C17" s="128" t="s">
        <v>249</v>
      </c>
      <c r="D17" s="128" t="s">
        <v>2755</v>
      </c>
      <c r="E17" s="51">
        <f>COUNTIFS(Questions!$B:B,D17,Questions!$M:M,"=1")</f>
        <v>0</v>
      </c>
      <c r="F17" s="249">
        <f>COUNTIF(Questions!$B:B,D17)</f>
        <v>5</v>
      </c>
      <c r="G17" s="249">
        <f>SUMIFS(Questions!T:T,Questions!B:B,D17)</f>
        <v>75</v>
      </c>
      <c r="H17" s="249">
        <f>SUMIFS(Questions!S:S,Questions!B:B,D17)</f>
        <v>90</v>
      </c>
      <c r="I17" s="250">
        <f t="shared" si="0"/>
        <v>0.83333333333333337</v>
      </c>
      <c r="J17" t="str">
        <f t="shared" si="1"/>
        <v>Quality Assurance</v>
      </c>
    </row>
    <row r="18" spans="1:11" ht="34" x14ac:dyDescent="0.15">
      <c r="A18" t="s">
        <v>2756</v>
      </c>
      <c r="C18" s="129" t="s">
        <v>255</v>
      </c>
      <c r="D18" s="129" t="s">
        <v>2757</v>
      </c>
      <c r="E18" s="51">
        <f>COUNTIFS(Questions!$B:B,D18,Questions!$M:M,"=1")</f>
        <v>0</v>
      </c>
      <c r="F18" s="249">
        <f>COUNTIF(Questions!$B:B,D18)</f>
        <v>6</v>
      </c>
      <c r="G18" s="249">
        <f>SUMIFS(Questions!T:T,Questions!B:B,D18)</f>
        <v>130</v>
      </c>
      <c r="H18" s="249">
        <f>SUMIFS(Questions!S:S,Questions!B:B,D18)</f>
        <v>130</v>
      </c>
      <c r="I18" s="250">
        <f>G18/H18</f>
        <v>1</v>
      </c>
      <c r="J18" t="str">
        <f t="shared" si="1"/>
        <v>Vulnerability Scanning</v>
      </c>
    </row>
    <row r="19" spans="1:11" ht="17" x14ac:dyDescent="0.15">
      <c r="A19" t="s">
        <v>2745</v>
      </c>
      <c r="C19" s="129" t="s">
        <v>2102</v>
      </c>
      <c r="D19" s="129" t="s">
        <v>2758</v>
      </c>
      <c r="E19" s="51">
        <f>COUNTIFS(Questions!$B:B,D19,Questions!$M:M,"=1")</f>
        <v>0</v>
      </c>
      <c r="F19" s="249">
        <f>COUNTIF(Questions!$B:B,D19)</f>
        <v>29</v>
      </c>
      <c r="G19" s="249">
        <f>SUMIFS(Questions!T:T,Questions!B:B,D19)</f>
        <v>0</v>
      </c>
      <c r="H19" s="249">
        <f>IF(Questions!N18="Yes",SUMIFS(Questions!S:S,Questions!B:B,D19),0)</f>
        <v>0</v>
      </c>
      <c r="I19" s="250">
        <f>IF(Questions!N18="Yes",G19/H19,0)</f>
        <v>0</v>
      </c>
      <c r="J19" t="str">
        <f>IF(K19=1,C19,"")</f>
        <v/>
      </c>
      <c r="K19">
        <f>IF(Questions!N18="Yes",1,0)</f>
        <v>0</v>
      </c>
    </row>
    <row r="20" spans="1:11" ht="17" x14ac:dyDescent="0.15">
      <c r="C20" s="129" t="s">
        <v>2759</v>
      </c>
      <c r="D20" s="129" t="s">
        <v>2760</v>
      </c>
      <c r="E20" s="51">
        <f>COUNTIFS(Questions!$B:B,D20,Questions!$M:M,"=1")</f>
        <v>0</v>
      </c>
      <c r="F20" s="249">
        <f>COUNTIF(Questions!$B:B,D20)</f>
        <v>12</v>
      </c>
      <c r="G20" s="249">
        <f>SUMIFS(Questions!T:T,Questions!B:B,D20)</f>
        <v>0</v>
      </c>
      <c r="H20" s="249">
        <f>IF(Questions!N22="Yes",SUMIFS(Questions!S:S,Questions!B:B,D20),0)</f>
        <v>0</v>
      </c>
      <c r="I20" s="250">
        <f>IF(Questions!N22="Yes",G20/H20,0)</f>
        <v>0</v>
      </c>
      <c r="J20" t="str">
        <f>IF(K20=1,C20,"")</f>
        <v/>
      </c>
      <c r="K20">
        <f>IF(Questions!N22="Yes",1,0)</f>
        <v>0</v>
      </c>
    </row>
    <row r="21" spans="1:11" ht="17" x14ac:dyDescent="0.15">
      <c r="A21" s="2" t="s">
        <v>2761</v>
      </c>
      <c r="C21" s="129"/>
      <c r="D21" s="129"/>
      <c r="E21" s="51">
        <f>SUM(E2:E20)</f>
        <v>2</v>
      </c>
      <c r="F21" s="51">
        <f>SUM(F2:F20)</f>
        <v>232</v>
      </c>
      <c r="G21" s="51">
        <f>SUM(G2:G20)</f>
        <v>3060</v>
      </c>
      <c r="H21" s="51">
        <f>SUM(H2:H20)</f>
        <v>3595</v>
      </c>
      <c r="I21" s="250">
        <f>G21/H21</f>
        <v>0.85118219749652291</v>
      </c>
    </row>
    <row r="22" spans="1:11" ht="17" x14ac:dyDescent="0.15">
      <c r="A22" t="s">
        <v>2762</v>
      </c>
      <c r="C22" s="129"/>
      <c r="D22" s="129"/>
      <c r="E22" s="51"/>
      <c r="F22" s="249"/>
      <c r="G22" s="249"/>
      <c r="H22" s="249"/>
      <c r="I22" s="250"/>
    </row>
    <row r="23" spans="1:11" ht="17" x14ac:dyDescent="0.15">
      <c r="A23" t="s">
        <v>2763</v>
      </c>
      <c r="C23" s="129"/>
      <c r="D23" s="129"/>
      <c r="E23" s="51"/>
      <c r="F23" s="249"/>
      <c r="G23" s="249"/>
      <c r="H23" s="249"/>
      <c r="I23" s="250"/>
    </row>
    <row r="25" spans="1:11" ht="34" x14ac:dyDescent="0.2">
      <c r="A25" s="2" t="s">
        <v>2764</v>
      </c>
      <c r="C25" s="2" t="s">
        <v>2765</v>
      </c>
    </row>
    <row r="26" spans="1:11" ht="17" x14ac:dyDescent="0.2">
      <c r="A26" t="s">
        <v>2766</v>
      </c>
      <c r="C26" s="65" t="s">
        <v>2767</v>
      </c>
    </row>
    <row r="27" spans="1:11" ht="17" x14ac:dyDescent="0.2">
      <c r="A27" t="s">
        <v>2768</v>
      </c>
      <c r="C27" s="65" t="s">
        <v>2769</v>
      </c>
    </row>
    <row r="28" spans="1:11" ht="51" x14ac:dyDescent="0.2">
      <c r="C28" s="65" t="s">
        <v>2770</v>
      </c>
    </row>
    <row r="29" spans="1:11" ht="17" x14ac:dyDescent="0.2">
      <c r="A29" s="2" t="s">
        <v>2771</v>
      </c>
      <c r="C29" s="65" t="s">
        <v>2772</v>
      </c>
    </row>
    <row r="30" spans="1:11" ht="17" x14ac:dyDescent="0.2">
      <c r="A30" t="s">
        <v>2773</v>
      </c>
    </row>
    <row r="31" spans="1:11" ht="17" x14ac:dyDescent="0.2">
      <c r="A31" t="s">
        <v>2774</v>
      </c>
    </row>
    <row r="33" spans="1:1" ht="17" x14ac:dyDescent="0.2">
      <c r="A33" s="2" t="s">
        <v>2775</v>
      </c>
    </row>
    <row r="34" spans="1:1" ht="17" x14ac:dyDescent="0.2">
      <c r="A34" t="s">
        <v>2776</v>
      </c>
    </row>
    <row r="35" spans="1:1" ht="17" x14ac:dyDescent="0.2">
      <c r="A35" t="s">
        <v>2777</v>
      </c>
    </row>
    <row r="36" spans="1:1" ht="17" x14ac:dyDescent="0.2">
      <c r="A36" t="s">
        <v>2778</v>
      </c>
    </row>
    <row r="37" spans="1:1" ht="17" x14ac:dyDescent="0.2">
      <c r="A37" t="s">
        <v>2779</v>
      </c>
    </row>
    <row r="38" spans="1:1" ht="17" x14ac:dyDescent="0.2">
      <c r="A38" t="s">
        <v>2733</v>
      </c>
    </row>
    <row r="40" spans="1:1" ht="17" x14ac:dyDescent="0.2">
      <c r="A40" t="s">
        <v>2780</v>
      </c>
    </row>
    <row r="42" spans="1:1" x14ac:dyDescent="0.2">
      <c r="A42">
        <v>0</v>
      </c>
    </row>
    <row r="43" spans="1:1" x14ac:dyDescent="0.2">
      <c r="A43">
        <v>5</v>
      </c>
    </row>
    <row r="44" spans="1:1" x14ac:dyDescent="0.2">
      <c r="A44">
        <v>10</v>
      </c>
    </row>
    <row r="45" spans="1:1" x14ac:dyDescent="0.2">
      <c r="A45">
        <v>15</v>
      </c>
    </row>
    <row r="46" spans="1:1" x14ac:dyDescent="0.2">
      <c r="A46">
        <v>20</v>
      </c>
    </row>
    <row r="47" spans="1:1" x14ac:dyDescent="0.2">
      <c r="A47">
        <v>25</v>
      </c>
    </row>
    <row r="48" spans="1:1" x14ac:dyDescent="0.2">
      <c r="A48">
        <v>40</v>
      </c>
    </row>
    <row r="49" spans="1:2" ht="17" x14ac:dyDescent="0.2">
      <c r="A49" s="65" t="s">
        <v>2781</v>
      </c>
    </row>
    <row r="50" spans="1:2" ht="17" x14ac:dyDescent="0.2">
      <c r="A50" s="65" t="s">
        <v>2782</v>
      </c>
    </row>
    <row r="51" spans="1:2" ht="17" x14ac:dyDescent="0.2">
      <c r="A51" s="65" t="s">
        <v>2783</v>
      </c>
    </row>
    <row r="52" spans="1:2" ht="17" x14ac:dyDescent="0.2">
      <c r="A52" s="65" t="s">
        <v>2784</v>
      </c>
    </row>
    <row r="53" spans="1:2" ht="17" x14ac:dyDescent="0.2">
      <c r="A53" s="65" t="s">
        <v>2785</v>
      </c>
    </row>
    <row r="54" spans="1:2" ht="17" x14ac:dyDescent="0.2">
      <c r="A54" s="65" t="s">
        <v>2786</v>
      </c>
    </row>
    <row r="55" spans="1:2" ht="17" x14ac:dyDescent="0.2">
      <c r="A55" s="65" t="s">
        <v>2787</v>
      </c>
    </row>
    <row r="56" spans="1:2" ht="17" x14ac:dyDescent="0.2">
      <c r="A56" s="65" t="s">
        <v>2788</v>
      </c>
    </row>
    <row r="60" spans="1:2" ht="17" x14ac:dyDescent="0.15">
      <c r="A60" s="83" t="s">
        <v>2101</v>
      </c>
      <c r="B60" s="251">
        <v>4</v>
      </c>
    </row>
    <row r="61" spans="1:2" ht="17" x14ac:dyDescent="0.15">
      <c r="A61" s="83" t="s">
        <v>2102</v>
      </c>
      <c r="B61" s="251">
        <v>5</v>
      </c>
    </row>
    <row r="62" spans="1:2" ht="17" x14ac:dyDescent="0.15">
      <c r="A62" s="83" t="s">
        <v>2789</v>
      </c>
      <c r="B62" s="251">
        <v>6</v>
      </c>
    </row>
    <row r="63" spans="1:2" ht="17" x14ac:dyDescent="0.15">
      <c r="A63" s="83" t="s">
        <v>2104</v>
      </c>
      <c r="B63" s="251">
        <v>7</v>
      </c>
    </row>
    <row r="64" spans="1:2" ht="17" x14ac:dyDescent="0.15">
      <c r="A64" s="83" t="s">
        <v>2105</v>
      </c>
      <c r="B64" s="251">
        <v>8</v>
      </c>
    </row>
    <row r="65" spans="1:2" ht="17" x14ac:dyDescent="0.15">
      <c r="A65" s="83" t="s">
        <v>2106</v>
      </c>
      <c r="B65" s="251">
        <v>9</v>
      </c>
    </row>
    <row r="66" spans="1:2" ht="17" x14ac:dyDescent="0.15">
      <c r="A66" s="68" t="s">
        <v>2107</v>
      </c>
      <c r="B66" s="251">
        <v>10</v>
      </c>
    </row>
  </sheetData>
  <conditionalFormatting sqref="J5:J6">
    <cfRule type="expression" dxfId="79" priority="6" stopIfTrue="1">
      <formula>"IF($K5=""1"")"</formula>
    </cfRule>
  </conditionalFormatting>
  <conditionalFormatting sqref="J9">
    <cfRule type="expression" dxfId="78" priority="5" stopIfTrue="1">
      <formula>"IF($K5=""1"")"</formula>
    </cfRule>
  </conditionalFormatting>
  <conditionalFormatting sqref="J13">
    <cfRule type="expression" dxfId="77" priority="4" stopIfTrue="1">
      <formula>"IF($K5=""1"")"</formula>
    </cfRule>
  </conditionalFormatting>
  <conditionalFormatting sqref="J19:J20">
    <cfRule type="expression" dxfId="76" priority="1" stopIfTrue="1">
      <formula>"IF($K5=""1"")"</formula>
    </cfRule>
  </conditionalFormatting>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C o l u m n 2 & l t ; / K e y & g t ; & l t ; / a : K e y & g t ; & l t ; a : V a l u e   i : t y p e = " T a b l e W i d g e t B a s e V i e w S t a t e " / & g t ; & l t ; / a : K e y V a l u e O f D i a g r a m O b j e c t K e y a n y T y p e z b w N T n L X & g t ; & l t ; a : K e y V a l u e O f D i a g r a m O b j e c t K e y a n y T y p e z b w N T n L X & g t ; & l t ; a : K e y & g t ; & l t ; K e y & g t ; C o l u m n s \ C o l u m n 3 & l t ; / K e y & g t ; & l t ; / a : K e y & g t ; & l t ; a : V a l u e   i : t y p e = " T a b l e W i d g e t B a s e V i e w S t a t e " / & g t ; & l t ; / a : K e y V a l u e O f D i a g r a m O b j e c t K e y a n y T y p e z b w N T n L X & g t ; & l t ; a : K e y V a l u e O f D i a g r a m O b j e c t K e y a n y T y p e z b w N T n L X & g t ; & l t ; a : K e y & g t ; & l t ; K e y & g t ; C o l u m n s \ C o l u m n 4 & l t ; / K e y & g t ; & l t ; / a : K e y & g t ; & l t ; a : V a l u e   i : t y p e = " T a b l e W i d g e t B a s e V i e w S t a t e " / & g t ; & l t ; / a : K e y V a l u e O f D i a g r a m O b j e c t K e y a n y T y p e z b w N T n L X & g t ; & l t ; a : K e y V a l u e O f D i a g r a m O b j e c t K e y a n y T y p e z b w N T n L X & g t ; & l t ; a : K e y & g t ; & l t ; K e y & g t ; C o l u m n s \ C o l u m n 5 & l t ; / K e y & g t ; & l t ; / a : K e y & g t ; & l t ; a : V a l u e   i : t y p e = " T a b l e W i d g e t B a s e V i e w S t a t e " / & g t ; & l t ; / a : K e y V a l u e O f D i a g r a m O b j e c t K e y a n y T y p e z b w N T n L X & g t ; & l t ; a : K e y V a l u e O f D i a g r a m O b j e c t K e y a n y T y p e z b w N T n L X & g t ; & l t ; a : K e y & g t ; & l t ; K e y & g t ; C o l u m n s \ C o l u m n 6 & l t ; / K e y & g t ; & l t ; / a : K e y & g t ; & l t ; a : V a l u e   i : t y p e = " T a b l e W i d g e t B a s e V i e w S t a t e " / & g t ; & l t ; / a : K e y V a l u e O f D i a g r a m O b j e c t K e y a n y T y p e z b w N T n L X & g t ; & l t ; a : K e y V a l u e O f D i a g r a m O b j e c t K e y a n y T y p e z b w N T n L X & g t ; & l t ; a : K e y & g t ; & l t ; K e y & g t ; C o l u m n s \ C o l u m n 7 & l t ; / K e y & g t ; & l t ; / a : K e y & g t ; & l t ; a : V a l u e   i : t y p e = " T a b l e W i d g e t B a s e V i e w S t a t e " / & g t ; & l t ; / a : K e y V a l u e O f D i a g r a m O b j e c t K e y a n y T y p e z b w N T n L X & g t ; & l t ; a : K e y V a l u e O f D i a g r a m O b j e c t K e y a n y T y p e z b w N T n L X & g t ; & l t ; a : K e y & g t ; & l t ; K e y & g t ; C o l u m n s \ C o l u m n 8 & l t ; / K e y & g t ; & l t ; / a : K e y & g t ; & l t ; a : V a l u e   i : t y p e = " T a b l e W i d g e t B a s e V i e w S t a t e " / & g t ; & l t ; / a : K e y V a l u e O f D i a g r a m O b j e c t K e y a n y T y p e z b w N T n L X & g t ; & l t ; a : K e y V a l u e O f D i a g r a m O b j e c t K e y a n y T y p e z b w N T n L X & g t ; & l t ; a : K e y & g t ; & l t ; K e y & g t ; C o l u m n s \ C o l u m n 9 & l t ; / K e y & g t ; & l t ; / a : K e y & g t ; & l t ; a : V a l u e   i : t y p e = " T a b l e W i d g e t B a s e V i e w S t a t e " / & g t ; & l t ; / a : K e y V a l u e O f D i a g r a m O b j e c t K e y a n y T y p e z b w N T n L X & g t ; & l t ; a : K e y V a l u e O f D i a g r a m O b j e c t K e y a n y T y p e z b w N T n L X & g t ; & l t ; a : K e y & g t ; & l t ; K e y & g t ; C o l u m n s \ C o l u m n 1 0 & l t ; / K e y & g t ; & l t ; / a : K e y & g t ; & l t ; a : V a l u e   i : t y p e = " T a b l e W i d g e t B a s e V i e w S t a t e " / & g t ; & l t ; / a : K e y V a l u e O f D i a g r a m O b j e c t K e y a n y T y p e z b w N T n L X & g t ; & l t ; a : K e y V a l u e O f D i a g r a m O b j e c t K e y a n y T y p e z b w N T n L X & g t ; & l t ; a : K e y & g t ; & l t ; K e y & g t ; C o l u m n s \ C o l u m n 1 1 & l t ; / K e y & g t ; & l t ; / a : K e y & g t ; & l t ; a : V a l u e   i : t y p e = " T a b l e W i d g e t B a s e V i e w S t a t e " / & g t ; & l t ; / a : K e y V a l u e O f D i a g r a m O b j e c t K e y a n y T y p e z b w N T n L X & g t ; & l t ; a : K e y V a l u e O f D i a g r a m O b j e c t K e y a n y T y p e z b w N T n L X & g t ; & l t ; a : K e y & g t ; & l t ; K e y & g t ; C o l u m n s \ C o l u m n 1 2 & l t ; / K e y & g t ; & l t ; / a : K e y & g t ; & l t ; a : V a l u e   i : t y p e = " T a b l e W i d g e t B a s e V i e w S t a t e " / & g t ; & l t ; / a : K e y V a l u e O f D i a g r a m O b j e c t K e y a n y T y p e z b w N T n L X & g t ; & l t ; a : K e y V a l u e O f D i a g r a m O b j e c t K e y a n y T y p e z b w N T n L X & g t ; & l t ; a : K e y & g t ; & l t ; K e y & g t ; C o l u m n s \ C o l u m n 1 3 & l t ; / K e y & g t ; & l t ; / a : K e y & g t ; & l t ; a : V a l u e   i : t y p e = " T a b l e W i d g e t B a s e V i e w S t a t e " / & g t ; & l t ; / a : K e y V a l u e O f D i a g r a m O b j e c t K e y a n y T y p e z b w N T n L X & g t ; & l t ; a : K e y V a l u e O f D i a g r a m O b j e c t K e y a n y T y p e z b w N T n L X & g t ; & l t ; a : K e y & g t ; & l t ; K e y & g t ; C o l u m n s \ C o l u m n 1 4 & l t ; / K e y & g t ; & l t ; / a : K e y & g t ; & l t ; a : V a l u e   i : t y p e = " T a b l e W i d g e t B a s e V i e w S t a t e " / & g t ; & l t ; / a : K e y V a l u e O f D i a g r a m O b j e c t K e y a n y T y p e z b w N T n L X & g t ; & l t ; a : K e y V a l u e O f D i a g r a m O b j e c t K e y a n y T y p e z b w N T n L X & g t ; & l t ; a : K e y & g t ; & l t ; K e y & g t ; C o l u m n s \ C o l u m n 1 5 & l t ; / K e y & g t ; & l t ; / a : K e y & g t ; & l t ; a : V a l u e   i : t y p e = " T a b l e W i d g e t B a s e V i e w S t a t e " / & g t ; & l t ; / a : K e y V a l u e O f D i a g r a m O b j e c t K e y a n y T y p e z b w N T n L X & g t ; & l t ; a : K e y V a l u e O f D i a g r a m O b j e c t K e y a n y T y p e z b w N T n L X & g t ; & l t ; a : K e y & g t ; & l t ; K e y & g t ; C o l u m n s \ C o l u m n 1 6 & l t ; / K e y & g t ; & l t ; / a : K e y & g t ; & l t ; a : V a l u e   i : t y p e = " T a b l e W i d g e t B a s e V i e w S t a t e " / & g t ; & l t ; / a : K e y V a l u e O f D i a g r a m O b j e c t K e y a n y T y p e z b w N T n L X & g t ; & l t ; a : K e y V a l u e O f D i a g r a m O b j e c t K e y a n y T y p e z b w N T n L X & g t ; & l t ; a : K e y & g t ; & l t ; K e y & g t ; C o l u m n s \ C o l u m n 1 7 & l t ; / K e y & g t ; & l t ; / a : K e y & g t ; & l t ; a : V a l u e   i : t y p e = " T a b l e W i d g e t B a s e V i e w S t a t e " / & g t ; & l t ; / a : K e y V a l u e O f D i a g r a m O b j e c t K e y a n y T y p e z b w N T n L X & g t ; & l t ; a : K e y V a l u e O f D i a g r a m O b j e c t K e y a n y T y p e z b w N T n L X & g t ; & l t ; a : K e y & g t ; & l t ; K e y & g t ; C o l u m n s \ C o l u m n 1 8 & l t ; / K e y & g t ; & l t ; / a : K e y & g t ; & l t ; a : V a l u e   i : t y p e = " T a b l e W i d g e t B a s e V i e w S t a t e " / & g t ; & l t ; / a : K e y V a l u e O f D i a g r a m O b j e c t K e y a n y T y p e z b w N T n L X & g t ; & l t ; a : K e y V a l u e O f D i a g r a m O b j e c t K e y a n y T y p e z b w N T n L X & g t ; & l t ; a : K e y & g t ; & l t ; K e y & g t ; C o l u m n s \ C o l u m n 2 5 & l t ; / K e y & g t ; & l t ; / a : K e y & g t ; & l t ; a : V a l u e   i : t y p e = " T a b l e W i d g e t B a s e V i e w S t a t e " / & g t ; & l t ; / a : K e y V a l u e O f D i a g r a m O b j e c t K e y a n y T y p e z b w N T n L X & g t ; & l t ; a : K e y V a l u e O f D i a g r a m O b j e c t K e y a n y T y p e z b w N T n L X & g t ; & l t ; a : K e y & g t ; & l t ; K e y & g t ; C o l u m n s \ A d d   C o l u m n 2 & l t ; / K e y & g t ; & l t ; / a : K e y & g t ; & l t ; a : V a l u e 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G e m i n i T a b l e I d > < L i n k e d C o l u m n L i s t   / > < U p d a t e N e e d e d > f a l s e < / U p d a t e N e e d e d > < R o w C o u n t > 0 < / R o w C o u n t > < / L i n k e d T a b l e I n f o > < / L i n k e d T a b l e L i s t > < / L i n k e d T a b l e s > ] ] > < / C u s t o m C o n t e n t > < / G e m i n i > 
</file>

<file path=customXml/item5.xml>��< ? x m l   v e r s i o n = " 1 . 0 "   e n c o d i n g = " U T F - 1 6 " ? > < G e m i n i   x m l n s = " h t t p : / / g e m i n i / p i v o t c u s t o m i z a t i o n / T a b l e X M L _ T a b l e 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C o l u m n 1 & l t ; / s t r i n g & g t ; & l t ; / k e y & g t ; & l t ; v a l u e & g t ; & l t ; i n t & g t ; 9 1 & l t ; / i n t & g t ; & l t ; / v a l u e & g t ; & l t ; / i t e m & g t ; & l t ; i t e m & g t ; & l t ; k e y & g t ; & l t ; s t r i n g & g t ; C o l u m n 2 & l t ; / s t r i n g & g t ; & l t ; / k e y & g t ; & l t ; v a l u e & g t ; & l t ; i n t & g t ; 9 1 & l t ; / i n t & g t ; & l t ; / v a l u e & g t ; & l t ; / i t e m & g t ; & l t ; i t e m & g t ; & l t ; k e y & g t ; & l t ; s t r i n g & g t ; C o l u m n 3 & l t ; / s t r i n g & g t ; & l t ; / k e y & g t ; & l t ; v a l u e & g t ; & l t ; i n t & g t ; 9 1 & l t ; / i n t & g t ; & l t ; / v a l u e & g t ; & l t ; / i t e m & g t ; & l t ; i t e m & g t ; & l t ; k e y & g t ; & l t ; s t r i n g & g t ; C o l u m n 4 & l t ; / s t r i n g & g t ; & l t ; / k e y & g t ; & l t ; v a l u e & g t ; & l t ; i n t & g t ; 9 1 & l t ; / i n t & g t ; & l t ; / v a l u e & g t ; & l t ; / i t e m & g t ; & l t ; i t e m & g t ; & l t ; k e y & g t ; & l t ; s t r i n g & g t ; C o l u m n 5 & l t ; / s t r i n g & g t ; & l t ; / k e y & g t ; & l t ; v a l u e & g t ; & l t ; i n t & g t ; 9 1 & l t ; / i n t & g t ; & l t ; / v a l u e & g t ; & l t ; / i t e m & g t ; & l t ; i t e m & g t ; & l t ; k e y & g t ; & l t ; s t r i n g & g t ; C o l u m n 6 & l t ; / s t r i n g & g t ; & l t ; / k e y & g t ; & l t ; v a l u e & g t ; & l t ; i n t & g t ; 9 1 & l t ; / i n t & g t ; & l t ; / v a l u e & g t ; & l t ; / i t e m & g t ; & l t ; i t e m & g t ; & l t ; k e y & g t ; & l t ; s t r i n g & g t ; C o l u m n 7 & l t ; / s t r i n g & g t ; & l t ; / k e y & g t ; & l t ; v a l u e & g t ; & l t ; i n t & g t ; 9 1 & l t ; / i n t & g t ; & l t ; / v a l u e & g t ; & l t ; / i t e m & g t ; & l t ; i t e m & g t ; & l t ; k e y & g t ; & l t ; s t r i n g & g t ; C o l u m n 8 & l t ; / s t r i n g & g t ; & l t ; / k e y & g t ; & l t ; v a l u e & g t ; & l t ; i n t & g t ; 9 1 & l t ; / i n t & g t ; & l t ; / v a l u e & g t ; & l t ; / i t e m & g t ; & l t ; i t e m & g t ; & l t ; k e y & g t ; & l t ; s t r i n g & g t ; C o l u m n 9 & l t ; / s t r i n g & g t ; & l t ; / k e y & g t ; & l t ; v a l u e & g t ; & l t ; i n t & g t ; 9 1 & l t ; / i n t & g t ; & l t ; / v a l u e & g t ; & l t ; / i t e m & g t ; & l t ; i t e m & g t ; & l t ; k e y & g t ; & l t ; s t r i n g & g t ; C o l u m n 1 0 & l t ; / s t r i n g & g t ; & l t ; / k e y & g t ; & l t ; v a l u e & g t ; & l t ; i n t & g t ; 9 8 & l t ; / i n t & g t ; & l t ; / v a l u e & g t ; & l t ; / i t e m & g t ; & l t ; i t e m & g t ; & l t ; k e y & g t ; & l t ; s t r i n g & g t ; C o l u m n 1 1 & l t ; / s t r i n g & g t ; & l t ; / k e y & g t ; & l t ; v a l u e & g t ; & l t ; i n t & g t ; 9 8 & l t ; / i n t & g t ; & l t ; / v a l u e & g t ; & l t ; / i t e m & g t ; & l t ; i t e m & g t ; & l t ; k e y & g t ; & l t ; s t r i n g & g t ; C o l u m n 1 2 & l t ; / s t r i n g & g t ; & l t ; / k e y & g t ; & l t ; v a l u e & g t ; & l t ; i n t & g t ; 9 8 & l t ; / i n t & g t ; & l t ; / v a l u e & g t ; & l t ; / i t e m & g t ; & l t ; i t e m & g t ; & l t ; k e y & g t ; & l t ; s t r i n g & g t ; C o l u m n 1 3 & l t ; / s t r i n g & g t ; & l t ; / k e y & g t ; & l t ; v a l u e & g t ; & l t ; i n t & g t ; 9 8 & l t ; / i n t & g t ; & l t ; / v a l u e & g t ; & l t ; / i t e m & g t ; & l t ; i t e m & g t ; & l t ; k e y & g t ; & l t ; s t r i n g & g t ; C o l u m n 1 4 & l t ; / s t r i n g & g t ; & l t ; / k e y & g t ; & l t ; v a l u e & g t ; & l t ; i n t & g t ; 9 8 & l t ; / i n t & g t ; & l t ; / v a l u e & g t ; & l t ; / i t e m & g t ; & l t ; i t e m & g t ; & l t ; k e y & g t ; & l t ; s t r i n g & g t ; C o l u m n 1 5 & l t ; / s t r i n g & g t ; & l t ; / k e y & g t ; & l t ; v a l u e & g t ; & l t ; i n t & g t ; 9 8 & l t ; / i n t & g t ; & l t ; / v a l u e & g t ; & l t ; / i t e m & g t ; & l t ; i t e m & g t ; & l t ; k e y & g t ; & l t ; s t r i n g & g t ; C o l u m n 1 6 & l t ; / s t r i n g & g t ; & l t ; / k e y & g t ; & l t ; v a l u e & g t ; & l t ; i n t & g t ; 9 8 & l t ; / i n t & g t ; & l t ; / v a l u e & g t ; & l t ; / i t e m & g t ; & l t ; i t e m & g t ; & l t ; k e y & g t ; & l t ; s t r i n g & g t ; C o l u m n 1 7 & l t ; / s t r i n g & g t ; & l t ; / k e y & g t ; & l t ; v a l u e & g t ; & l t ; i n t & g t ; 9 8 & l t ; / i n t & g t ; & l t ; / v a l u e & g t ; & l t ; / i t e m & g t ; & l t ; i t e m & g t ; & l t ; k e y & g t ; & l t ; s t r i n g & g t ; C o l u m n 1 8 & l t ; / s t r i n g & g t ; & l t ; / k e y & g t ; & l t ; v a l u e & g t ; & l t ; i n t & g t ; 9 8 & l t ; / i n t & g t ; & l t ; / v a l u e & g t ; & l t ; / i t e m & g t ; & l t ; i t e m & g t ; & l t ; k e y & g t ; & l t ; s t r i n g & g t ; C o l u m n 2 5 & l t ; / s t r i n g & g t ; & l t ; / k e y & g t ; & l t ; v a l u e & g t ; & l t ; i n t & g t ; 1 3 6 & l t ; / i n t & g t ; & l t ; / v a l u e & g t ; & l t ; / i t e m & g t ; & l t ; i t e m & g t ; & l t ; k e y & g t ; & l t ; s t r i n g & g t ; A d d   C o l u m n 2 & l t ; / s t r i n g & g t ; & l t ; / k e y & g t ; & l t ; v a l u e & g t ; & l t ; i n t & g t ; 1 1 9 & l t ; / i n t & g t ; & l t ; / v a l u e & g t ; & l t ; / i t e m & g t ; & l t ; / C o l u m n W i d t h s & g t ; & l t ; C o l u m n D i s p l a y I n d e x & g t ; & l t ; i t e m & g t ; & l t ; k e y & g t ; & l t ; s t r i n g & g t ; C o l u m n 1 & l t ; / s t r i n g & g t ; & l t ; / k e y & g t ; & l t ; v a l u e & g t ; & l t ; i n t & g t ; 0 & l t ; / i n t & g t ; & l t ; / v a l u e & g t ; & l t ; / i t e m & g t ; & l t ; i t e m & g t ; & l t ; k e y & g t ; & l t ; s t r i n g & g t ; C o l u m n 2 & l t ; / s t r i n g & g t ; & l t ; / k e y & g t ; & l t ; v a l u e & g t ; & l t ; i n t & g t ; 1 & l t ; / i n t & g t ; & l t ; / v a l u e & g t ; & l t ; / i t e m & g t ; & l t ; i t e m & g t ; & l t ; k e y & g t ; & l t ; s t r i n g & g t ; C o l u m n 3 & l t ; / s t r i n g & g t ; & l t ; / k e y & g t ; & l t ; v a l u e & g t ; & l t ; i n t & g t ; 2 & l t ; / i n t & g t ; & l t ; / v a l u e & g t ; & l t ; / i t e m & g t ; & l t ; i t e m & g t ; & l t ; k e y & g t ; & l t ; s t r i n g & g t ; C o l u m n 4 & l t ; / s t r i n g & g t ; & l t ; / k e y & g t ; & l t ; v a l u e & g t ; & l t ; i n t & g t ; 3 & l t ; / i n t & g t ; & l t ; / v a l u e & g t ; & l t ; / i t e m & g t ; & l t ; i t e m & g t ; & l t ; k e y & g t ; & l t ; s t r i n g & g t ; C o l u m n 5 & l t ; / s t r i n g & g t ; & l t ; / k e y & g t ; & l t ; v a l u e & g t ; & l t ; i n t & g t ; 4 & l t ; / i n t & g t ; & l t ; / v a l u e & g t ; & l t ; / i t e m & g t ; & l t ; i t e m & g t ; & l t ; k e y & g t ; & l t ; s t r i n g & g t ; C o l u m n 6 & l t ; / s t r i n g & g t ; & l t ; / k e y & g t ; & l t ; v a l u e & g t ; & l t ; i n t & g t ; 5 & l t ; / i n t & g t ; & l t ; / v a l u e & g t ; & l t ; / i t e m & g t ; & l t ; i t e m & g t ; & l t ; k e y & g t ; & l t ; s t r i n g & g t ; C o l u m n 7 & l t ; / s t r i n g & g t ; & l t ; / k e y & g t ; & l t ; v a l u e & g t ; & l t ; i n t & g t ; 6 & l t ; / i n t & g t ; & l t ; / v a l u e & g t ; & l t ; / i t e m & g t ; & l t ; i t e m & g t ; & l t ; k e y & g t ; & l t ; s t r i n g & g t ; C o l u m n 8 & l t ; / s t r i n g & g t ; & l t ; / k e y & g t ; & l t ; v a l u e & g t ; & l t ; i n t & g t ; 7 & l t ; / i n t & g t ; & l t ; / v a l u e & g t ; & l t ; / i t e m & g t ; & l t ; i t e m & g t ; & l t ; k e y & g t ; & l t ; s t r i n g & g t ; C o l u m n 9 & l t ; / s t r i n g & g t ; & l t ; / k e y & g t ; & l t ; v a l u e & g t ; & l t ; i n t & g t ; 8 & l t ; / i n t & g t ; & l t ; / v a l u e & g t ; & l t ; / i t e m & g t ; & l t ; i t e m & g t ; & l t ; k e y & g t ; & l t ; s t r i n g & g t ; C o l u m n 1 0 & l t ; / s t r i n g & g t ; & l t ; / k e y & g t ; & l t ; v a l u e & g t ; & l t ; i n t & g t ; 9 & l t ; / i n t & g t ; & l t ; / v a l u e & g t ; & l t ; / i t e m & g t ; & l t ; i t e m & g t ; & l t ; k e y & g t ; & l t ; s t r i n g & g t ; C o l u m n 1 1 & l t ; / s t r i n g & g t ; & l t ; / k e y & g t ; & l t ; v a l u e & g t ; & l t ; i n t & g t ; 1 0 & l t ; / i n t & g t ; & l t ; / v a l u e & g t ; & l t ; / i t e m & g t ; & l t ; i t e m & g t ; & l t ; k e y & g t ; & l t ; s t r i n g & g t ; C o l u m n 1 2 & l t ; / s t r i n g & g t ; & l t ; / k e y & g t ; & l t ; v a l u e & g t ; & l t ; i n t & g t ; 1 1 & l t ; / i n t & g t ; & l t ; / v a l u e & g t ; & l t ; / i t e m & g t ; & l t ; i t e m & g t ; & l t ; k e y & g t ; & l t ; s t r i n g & g t ; C o l u m n 1 3 & l t ; / s t r i n g & g t ; & l t ; / k e y & g t ; & l t ; v a l u e & g t ; & l t ; i n t & g t ; 1 2 & l t ; / i n t & g t ; & l t ; / v a l u e & g t ; & l t ; / i t e m & g t ; & l t ; i t e m & g t ; & l t ; k e y & g t ; & l t ; s t r i n g & g t ; C o l u m n 1 4 & l t ; / s t r i n g & g t ; & l t ; / k e y & g t ; & l t ; v a l u e & g t ; & l t ; i n t & g t ; 1 3 & l t ; / i n t & g t ; & l t ; / v a l u e & g t ; & l t ; / i t e m & g t ; & l t ; i t e m & g t ; & l t ; k e y & g t ; & l t ; s t r i n g & g t ; C o l u m n 1 5 & l t ; / s t r i n g & g t ; & l t ; / k e y & g t ; & l t ; v a l u e & g t ; & l t ; i n t & g t ; 1 4 & l t ; / i n t & g t ; & l t ; / v a l u e & g t ; & l t ; / i t e m & g t ; & l t ; i t e m & g t ; & l t ; k e y & g t ; & l t ; s t r i n g & g t ; C o l u m n 1 6 & l t ; / s t r i n g & g t ; & l t ; / k e y & g t ; & l t ; v a l u e & g t ; & l t ; i n t & g t ; 1 5 & l t ; / i n t & g t ; & l t ; / v a l u e & g t ; & l t ; / i t e m & g t ; & l t ; i t e m & g t ; & l t ; k e y & g t ; & l t ; s t r i n g & g t ; C o l u m n 1 7 & l t ; / s t r i n g & g t ; & l t ; / k e y & g t ; & l t ; v a l u e & g t ; & l t ; i n t & g t ; 1 6 & l t ; / i n t & g t ; & l t ; / v a l u e & g t ; & l t ; / i t e m & g t ; & l t ; i t e m & g t ; & l t ; k e y & g t ; & l t ; s t r i n g & g t ; C o l u m n 1 8 & l t ; / s t r i n g & g t ; & l t ; / k e y & g t ; & l t ; v a l u e & g t ; & l t ; i n t & g t ; 1 7 & l t ; / i n t & g t ; & l t ; / v a l u e & g t ; & l t ; / i t e m & g t ; & l t ; i t e m & g t ; & l t ; k e y & g t ; & l t ; s t r i n g & g t ; C o l u m n 2 5 & l t ; / s t r i n g & g t ; & l t ; / k e y & g t ; & l t ; v a l u e & g t ; & l t ; i n t & g t ; 1 8 & l t ; / i n t & g t ; & l t ; / v a l u e & g t ; & l t ; / i t e m & g t ; & l t ; i t e m & g t ; & l t ; k e y & g t ; & l t ; s t r i n g & g t ; A d d   C o l u m n 2 & 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6.xml><?xml version="1.0" encoding="utf-8"?>
<ct:contentTypeSchema xmlns:ct="http://schemas.microsoft.com/office/2006/metadata/contentType" xmlns:ma="http://schemas.microsoft.com/office/2006/metadata/properties/metaAttributes" ct:_="" ma:_="" ma:contentTypeName="Document" ma:contentTypeID="0x01010074D872F97966D74188195EB9403F400A" ma:contentTypeVersion="12" ma:contentTypeDescription="Create a new document." ma:contentTypeScope="" ma:versionID="a0a4c185c2542f5268f380becaa1b24b">
  <xsd:schema xmlns:xsd="http://www.w3.org/2001/XMLSchema" xmlns:xs="http://www.w3.org/2001/XMLSchema" xmlns:p="http://schemas.microsoft.com/office/2006/metadata/properties" xmlns:ns2="59db3a20-cd76-483e-8241-5de0717f7c1b" xmlns:ns3="6ce987aa-ba57-409a-b474-072a10bf63c3" targetNamespace="http://schemas.microsoft.com/office/2006/metadata/properties" ma:root="true" ma:fieldsID="dd41dfc1a268db32f629ceee7264ae94" ns2:_="" ns3:_="">
    <xsd:import namespace="59db3a20-cd76-483e-8241-5de0717f7c1b"/>
    <xsd:import namespace="6ce987aa-ba57-409a-b474-072a10bf63c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db3a20-cd76-483e-8241-5de0717f7c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ab7f22d1-df36-4656-b771-499c17e378fc"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ce987aa-ba57-409a-b474-072a10bf63c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14be893-9554-4ae9-8310-b7adac79726f}" ma:internalName="TaxCatchAll" ma:showField="CatchAllData" ma:web="6ce987aa-ba57-409a-b474-072a10bf63c3">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554491F-3BFF-4ED7-862A-0A7D03F1AAE6}">
  <ds:schemaRefs>
    <ds:schemaRef ds:uri="http://gemini/pivotcustomization/TableWidget"/>
  </ds:schemaRefs>
</ds:datastoreItem>
</file>

<file path=customXml/itemProps2.xml><?xml version="1.0" encoding="utf-8"?>
<ds:datastoreItem xmlns:ds="http://schemas.openxmlformats.org/officeDocument/2006/customXml" ds:itemID="{5A821DF6-DCED-422D-A442-A04EB3902BB3}">
  <ds:schemaRefs>
    <ds:schemaRef ds:uri="http://schemas.microsoft.com/sharepoint/v3/contenttype/forms"/>
  </ds:schemaRefs>
</ds:datastoreItem>
</file>

<file path=customXml/itemProps3.xml><?xml version="1.0" encoding="utf-8"?>
<ds:datastoreItem xmlns:ds="http://schemas.openxmlformats.org/officeDocument/2006/customXml" ds:itemID="{B2E70906-DA20-4668-BD41-F628989743D5}">
  <ds:schemaRefs>
    <ds:schemaRef ds:uri="http://gemini/pivotcustomization/FormulaBarState"/>
  </ds:schemaRefs>
</ds:datastoreItem>
</file>

<file path=customXml/itemProps4.xml><?xml version="1.0" encoding="utf-8"?>
<ds:datastoreItem xmlns:ds="http://schemas.openxmlformats.org/officeDocument/2006/customXml" ds:itemID="{E9320E59-5627-4BDC-BA61-A43AF67D29D1}">
  <ds:schemaRefs>
    <ds:schemaRef ds:uri="http://gemini/pivotcustomization/LinkedTables"/>
  </ds:schemaRefs>
</ds:datastoreItem>
</file>

<file path=customXml/itemProps5.xml><?xml version="1.0" encoding="utf-8"?>
<ds:datastoreItem xmlns:ds="http://schemas.openxmlformats.org/officeDocument/2006/customXml" ds:itemID="{99C64EA6-64AB-43FD-B8B2-F766C9A9B7EA}">
  <ds:schemaRefs>
    <ds:schemaRef ds:uri="http://gemini/pivotcustomization/TableXML_Table1"/>
  </ds:schemaRefs>
</ds:datastoreItem>
</file>

<file path=customXml/itemProps6.xml><?xml version="1.0" encoding="utf-8"?>
<ds:datastoreItem xmlns:ds="http://schemas.openxmlformats.org/officeDocument/2006/customXml" ds:itemID="{F6721AE6-E2F8-438F-9FC5-C1F4FBABF8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db3a20-cd76-483e-8241-5de0717f7c1b"/>
    <ds:schemaRef ds:uri="6ce987aa-ba57-409a-b474-072a10bf63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Introduction</vt:lpstr>
      <vt:lpstr>Instructions</vt:lpstr>
      <vt:lpstr>HECVAT - Full | Vendor Response</vt:lpstr>
      <vt:lpstr>Analyst Report</vt:lpstr>
      <vt:lpstr>Analyst Reference</vt:lpstr>
      <vt:lpstr>Summary Report</vt:lpstr>
      <vt:lpstr>Crosswalk Detail</vt:lpstr>
      <vt:lpstr>Questions</vt:lpstr>
      <vt:lpstr>Values</vt:lpstr>
      <vt:lpstr>High Risk Non-Compliant</vt:lpstr>
      <vt:lpstr>Standards Crosswalk</vt:lpstr>
      <vt:lpstr>Acknowledgments</vt:lpstr>
      <vt:lpstr>ChangeLog</vt:lpstr>
      <vt:lpstr>Instructions!_ftn1</vt:lpstr>
      <vt:lpstr>Instructions!_ftnref1</vt:lpstr>
      <vt:lpstr>dr</vt:lpstr>
      <vt:lpstr>drpt</vt:lpstr>
      <vt:lpstr>sharedassessments</vt:lpstr>
      <vt:lpstr>sharedassessmentslisting</vt:lpstr>
      <vt:lpstr>Acknowledgments!uptime</vt:lpstr>
      <vt:lpstr>uptime</vt:lpstr>
      <vt:lpstr>Acknowledgments!yes</vt:lpstr>
      <vt:lpstr>yes</vt:lpstr>
      <vt:lpstr>yesna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Full Assessment Toolkit</dc:title>
  <dc:subject>Impact by Instructure</dc:subject>
  <dc:creator>Gary Denne</dc:creator>
  <cp:keywords/>
  <dc:description/>
  <cp:lastModifiedBy>Gary Denne</cp:lastModifiedBy>
  <cp:revision/>
  <dcterms:created xsi:type="dcterms:W3CDTF">2015-03-06T14:56:12Z</dcterms:created>
  <dcterms:modified xsi:type="dcterms:W3CDTF">2024-11-22T00:24:56Z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2023-02-06T20:03:37Z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e2d8a5e3-c013-4893-8c18-257934533dca</vt:lpwstr>
  </property>
  <property fmtid="{D5CDD505-2E9C-101B-9397-08002B2CF9AE}" pid="8" name="MSIP_Label_414b3c7e-3bfa-45f1-b28d-09d7fca8a9b7_ContentBits">
    <vt:lpwstr>0</vt:lpwstr>
  </property>
</Properties>
</file>